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ocumenttasks/documenttask1.xml" ContentType="application/vnd.ms-excel.documenttask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https://purdue0-my.sharepoint.com/personal/dananday_purdue_edu/Documents/Dharun HW/Grad_School/Research/Duality/Fall23/Manual Evaluation/"/>
    </mc:Choice>
  </mc:AlternateContent>
  <xr:revisionPtr revIDLastSave="917" documentId="14_{3788EDC4-CC29-4713-81F1-D7524B4CA2F7}" xr6:coauthVersionLast="47" xr6:coauthVersionMax="47" xr10:uidLastSave="{96DAF294-D10A-4702-B70D-581BE405DF37}"/>
  <bookViews>
    <workbookView xWindow="-98" yWindow="-98" windowWidth="21795" windowHeight="13875" tabRatio="645" activeTab="6" xr2:uid="{00000000-000D-0000-FFFF-FFFF00000000}"/>
  </bookViews>
  <sheets>
    <sheet name="Step 2" sheetId="1" r:id="rId1"/>
    <sheet name="Step 3" sheetId="2" r:id="rId2"/>
    <sheet name="Step 4" sheetId="5" r:id="rId3"/>
    <sheet name="Step 5 - Taxonomy" sheetId="8" r:id="rId4"/>
    <sheet name="Step 5 - CPS" sheetId="9" r:id="rId5"/>
    <sheet name="Taxonomy - Definitions" sheetId="7" r:id="rId6"/>
    <sheet name="Costs" sheetId="1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8" l="1"/>
  <c r="D16" i="8"/>
  <c r="E16" i="8"/>
  <c r="F16" i="8"/>
  <c r="G16" i="8"/>
  <c r="H16" i="8"/>
  <c r="I16" i="8"/>
  <c r="J16" i="8"/>
  <c r="K16" i="8"/>
  <c r="L16" i="8"/>
  <c r="M16" i="8"/>
  <c r="C17" i="8"/>
  <c r="D17" i="8"/>
  <c r="E17" i="8"/>
  <c r="F17" i="8"/>
  <c r="G17" i="8"/>
  <c r="H17" i="8"/>
  <c r="I17" i="8"/>
  <c r="J17" i="8"/>
  <c r="K17" i="8"/>
  <c r="L17" i="8"/>
  <c r="M17" i="8"/>
  <c r="C18" i="8"/>
  <c r="D18" i="8"/>
  <c r="E18" i="8"/>
  <c r="F18" i="8"/>
  <c r="G18" i="8"/>
  <c r="H18" i="8"/>
  <c r="I18" i="8"/>
  <c r="J18" i="8"/>
  <c r="K18" i="8"/>
  <c r="L18" i="8"/>
  <c r="M18" i="8"/>
  <c r="C19" i="8"/>
  <c r="D19" i="8"/>
  <c r="E19" i="8"/>
  <c r="F19" i="8"/>
  <c r="G19" i="8"/>
  <c r="H19" i="8"/>
  <c r="I19" i="8"/>
  <c r="J19" i="8"/>
  <c r="K19" i="8"/>
  <c r="L19" i="8"/>
  <c r="M19" i="8"/>
  <c r="C20" i="8"/>
  <c r="D20" i="8"/>
  <c r="E20" i="8"/>
  <c r="F20" i="8"/>
  <c r="G20" i="8"/>
  <c r="H20" i="8"/>
  <c r="I20" i="8"/>
  <c r="J20" i="8"/>
  <c r="K20" i="8"/>
  <c r="L20" i="8"/>
  <c r="M20" i="8"/>
  <c r="D57" i="8"/>
  <c r="E57" i="8"/>
  <c r="F57" i="8"/>
  <c r="G57" i="8"/>
  <c r="H57" i="8"/>
  <c r="I57" i="8"/>
  <c r="J57" i="8"/>
  <c r="K57" i="8"/>
  <c r="L57" i="8"/>
  <c r="M57" i="8"/>
  <c r="N57" i="8"/>
  <c r="O57" i="8"/>
  <c r="D58" i="8"/>
  <c r="E58" i="8"/>
  <c r="F58" i="8"/>
  <c r="G58" i="8"/>
  <c r="H58" i="8"/>
  <c r="I58" i="8"/>
  <c r="J58" i="8"/>
  <c r="K58" i="8"/>
  <c r="L58" i="8"/>
  <c r="M58" i="8"/>
  <c r="N58" i="8"/>
  <c r="O58" i="8"/>
  <c r="D59" i="8"/>
  <c r="E59" i="8"/>
  <c r="F59" i="8"/>
  <c r="G59" i="8"/>
  <c r="H59" i="8"/>
  <c r="I59" i="8"/>
  <c r="J59" i="8"/>
  <c r="K59" i="8"/>
  <c r="L59" i="8"/>
  <c r="M59" i="8"/>
  <c r="N59" i="8"/>
  <c r="O59" i="8"/>
  <c r="C79" i="8"/>
  <c r="D79" i="8"/>
  <c r="E79" i="8"/>
  <c r="F79" i="8"/>
  <c r="G79" i="8"/>
  <c r="H79" i="8"/>
  <c r="I79" i="8"/>
  <c r="J79" i="8"/>
  <c r="K79" i="8"/>
  <c r="L79" i="8"/>
  <c r="M79" i="8"/>
  <c r="N79" i="8"/>
  <c r="O79" i="8"/>
  <c r="C80" i="8"/>
  <c r="D80" i="8"/>
  <c r="E80" i="8"/>
  <c r="F80" i="8"/>
  <c r="G80" i="8"/>
  <c r="H80" i="8"/>
  <c r="I80" i="8"/>
  <c r="J80" i="8"/>
  <c r="K80" i="8"/>
  <c r="L80" i="8"/>
  <c r="M80" i="8"/>
  <c r="N80" i="8"/>
  <c r="O80" i="8"/>
  <c r="C81" i="8"/>
  <c r="D81" i="8"/>
  <c r="E81" i="8"/>
  <c r="F81" i="8"/>
  <c r="G81" i="8"/>
  <c r="H81" i="8"/>
  <c r="I81" i="8"/>
  <c r="J81" i="8"/>
  <c r="K81" i="8"/>
  <c r="L81" i="8"/>
  <c r="M81" i="8"/>
  <c r="N81" i="8"/>
  <c r="O81" i="8"/>
  <c r="C95" i="8"/>
  <c r="D95" i="8"/>
  <c r="E95" i="8"/>
  <c r="F95" i="8"/>
  <c r="G95" i="8"/>
  <c r="H95" i="8"/>
  <c r="I95" i="8"/>
  <c r="J95" i="8"/>
  <c r="K95" i="8"/>
  <c r="L95" i="8"/>
  <c r="M95" i="8"/>
  <c r="N95" i="8"/>
  <c r="O95" i="8"/>
  <c r="C96" i="8"/>
  <c r="D96" i="8"/>
  <c r="E96" i="8"/>
  <c r="F96" i="8"/>
  <c r="G96" i="8"/>
  <c r="H96" i="8"/>
  <c r="I96" i="8"/>
  <c r="J96" i="8"/>
  <c r="K96" i="8"/>
  <c r="L96" i="8"/>
  <c r="M96" i="8"/>
  <c r="N96" i="8"/>
  <c r="O96" i="8"/>
  <c r="C97" i="8"/>
  <c r="D97" i="8"/>
  <c r="E97" i="8"/>
  <c r="F97" i="8"/>
  <c r="G97" i="8"/>
  <c r="H97" i="8"/>
  <c r="I97" i="8"/>
  <c r="J97" i="8"/>
  <c r="K97" i="8"/>
  <c r="L97" i="8"/>
  <c r="M97" i="8"/>
  <c r="N97" i="8"/>
  <c r="O97" i="8"/>
  <c r="C131" i="8"/>
  <c r="D131" i="8"/>
  <c r="E131" i="8"/>
  <c r="F131" i="8"/>
  <c r="G131" i="8"/>
  <c r="H131" i="8"/>
  <c r="I131" i="8"/>
  <c r="J131" i="8"/>
  <c r="K131" i="8"/>
  <c r="L131" i="8"/>
  <c r="M131" i="8"/>
  <c r="N131" i="8"/>
  <c r="O131" i="8"/>
  <c r="C132" i="8"/>
  <c r="D132" i="8"/>
  <c r="E132" i="8"/>
  <c r="F132" i="8"/>
  <c r="G132" i="8"/>
  <c r="H132" i="8"/>
  <c r="I132" i="8"/>
  <c r="J132" i="8"/>
  <c r="K132" i="8"/>
  <c r="L132" i="8"/>
  <c r="M132" i="8"/>
  <c r="N132" i="8"/>
  <c r="O132" i="8"/>
  <c r="C133" i="8"/>
  <c r="D133" i="8"/>
  <c r="E133" i="8"/>
  <c r="F133" i="8"/>
  <c r="G133" i="8"/>
  <c r="H133" i="8"/>
  <c r="I133" i="8"/>
  <c r="J133" i="8"/>
  <c r="K133" i="8"/>
  <c r="L133" i="8"/>
  <c r="M133" i="8"/>
  <c r="N133" i="8"/>
  <c r="O133" i="8"/>
  <c r="C153" i="8"/>
  <c r="C279" i="8" s="1"/>
  <c r="D153" i="8"/>
  <c r="D279" i="8" s="1"/>
  <c r="E153" i="8"/>
  <c r="E279" i="8" s="1"/>
  <c r="F153" i="8"/>
  <c r="F279" i="8" s="1"/>
  <c r="G153" i="8"/>
  <c r="G279" i="8" s="1"/>
  <c r="H153" i="8"/>
  <c r="H279" i="8" s="1"/>
  <c r="I153" i="8"/>
  <c r="I279" i="8" s="1"/>
  <c r="J153" i="8"/>
  <c r="J279" i="8" s="1"/>
  <c r="K153" i="8"/>
  <c r="L153" i="8"/>
  <c r="M153" i="8"/>
  <c r="O153" i="8"/>
  <c r="D154" i="8"/>
  <c r="D280" i="8" s="1"/>
  <c r="E154" i="8"/>
  <c r="E280" i="8" s="1"/>
  <c r="F154" i="8"/>
  <c r="F280" i="8" s="1"/>
  <c r="G154" i="8"/>
  <c r="G280" i="8" s="1"/>
  <c r="H154" i="8"/>
  <c r="H280" i="8" s="1"/>
  <c r="I154" i="8"/>
  <c r="I280" i="8" s="1"/>
  <c r="J154" i="8"/>
  <c r="J280" i="8" s="1"/>
  <c r="K154" i="8"/>
  <c r="K280" i="8" s="1"/>
  <c r="L154" i="8"/>
  <c r="L280" i="8" s="1"/>
  <c r="M154" i="8"/>
  <c r="O154" i="8"/>
  <c r="O280" i="8" s="1"/>
  <c r="C155" i="8"/>
  <c r="C281" i="8" s="1"/>
  <c r="D155" i="8"/>
  <c r="D281" i="8" s="1"/>
  <c r="E155" i="8"/>
  <c r="E281" i="8" s="1"/>
  <c r="F155" i="8"/>
  <c r="F281" i="8" s="1"/>
  <c r="G155" i="8"/>
  <c r="G281" i="8" s="1"/>
  <c r="H155" i="8"/>
  <c r="H281" i="8" s="1"/>
  <c r="I155" i="8"/>
  <c r="I281" i="8" s="1"/>
  <c r="J155" i="8"/>
  <c r="J281" i="8" s="1"/>
  <c r="K155" i="8"/>
  <c r="K281" i="8" s="1"/>
  <c r="L155" i="8"/>
  <c r="L281" i="8" s="1"/>
  <c r="M155" i="8"/>
  <c r="O155" i="8"/>
  <c r="O281" i="8" s="1"/>
  <c r="C184" i="8"/>
  <c r="D184" i="8"/>
  <c r="E184" i="8"/>
  <c r="F184" i="8"/>
  <c r="G184" i="8"/>
  <c r="H184" i="8"/>
  <c r="H270" i="8" s="1"/>
  <c r="J184" i="8"/>
  <c r="J270" i="8" s="1"/>
  <c r="L184" i="8"/>
  <c r="L270" i="8" s="1"/>
  <c r="O184" i="8"/>
  <c r="O270" i="8" s="1"/>
  <c r="C185" i="8"/>
  <c r="C271" i="8" s="1"/>
  <c r="D185" i="8"/>
  <c r="E185" i="8"/>
  <c r="F185" i="8"/>
  <c r="G185" i="8"/>
  <c r="H185" i="8"/>
  <c r="H271" i="8" s="1"/>
  <c r="K185" i="8"/>
  <c r="K271" i="8" s="1"/>
  <c r="L185" i="8"/>
  <c r="L271" i="8" s="1"/>
  <c r="M185" i="8"/>
  <c r="M271" i="8" s="1"/>
  <c r="N185" i="8"/>
  <c r="N271" i="8" s="1"/>
  <c r="O185" i="8"/>
  <c r="O271" i="8" s="1"/>
  <c r="C186" i="8"/>
  <c r="C272" i="8" s="1"/>
  <c r="D186" i="8"/>
  <c r="D272" i="8" s="1"/>
  <c r="E186" i="8"/>
  <c r="F186" i="8"/>
  <c r="G186" i="8"/>
  <c r="H186" i="8"/>
  <c r="H272" i="8" s="1"/>
  <c r="K186" i="8"/>
  <c r="K272" i="8" s="1"/>
  <c r="L186" i="8"/>
  <c r="L272" i="8" s="1"/>
  <c r="N186" i="8"/>
  <c r="N272" i="8" s="1"/>
  <c r="O186" i="8"/>
  <c r="O272" i="8" s="1"/>
  <c r="C187" i="8"/>
  <c r="C273" i="8" s="1"/>
  <c r="D187" i="8"/>
  <c r="D273" i="8" s="1"/>
  <c r="E187" i="8"/>
  <c r="E273" i="8" s="1"/>
  <c r="F187" i="8"/>
  <c r="F273" i="8" s="1"/>
  <c r="G187" i="8"/>
  <c r="H187" i="8"/>
  <c r="I187" i="8"/>
  <c r="I273" i="8" s="1"/>
  <c r="J187" i="8"/>
  <c r="J273" i="8" s="1"/>
  <c r="K187" i="8"/>
  <c r="K273" i="8" s="1"/>
  <c r="M187" i="8"/>
  <c r="M273" i="8" s="1"/>
  <c r="N187" i="8"/>
  <c r="N273" i="8" s="1"/>
  <c r="O187" i="8"/>
  <c r="O273" i="8" s="1"/>
  <c r="C188" i="8"/>
  <c r="C274" i="8" s="1"/>
  <c r="D188" i="8"/>
  <c r="D274" i="8" s="1"/>
  <c r="E188" i="8"/>
  <c r="E274" i="8" s="1"/>
  <c r="F188" i="8"/>
  <c r="F274" i="8" s="1"/>
  <c r="G188" i="8"/>
  <c r="H188" i="8"/>
  <c r="I188" i="8"/>
  <c r="K188" i="8"/>
  <c r="K274" i="8" s="1"/>
  <c r="L188" i="8"/>
  <c r="L274" i="8" s="1"/>
  <c r="M188" i="8"/>
  <c r="M274" i="8" s="1"/>
  <c r="N188" i="8"/>
  <c r="N274" i="8" s="1"/>
  <c r="O188" i="8"/>
  <c r="O274" i="8" s="1"/>
  <c r="C189" i="8"/>
  <c r="C275" i="8" s="1"/>
  <c r="G189" i="8"/>
  <c r="G275" i="8" s="1"/>
  <c r="H189" i="8"/>
  <c r="H275" i="8" s="1"/>
  <c r="I189" i="8"/>
  <c r="I275" i="8" s="1"/>
  <c r="L189" i="8"/>
  <c r="M189" i="8"/>
  <c r="M275" i="8" s="1"/>
  <c r="N189" i="8"/>
  <c r="N275" i="8" s="1"/>
  <c r="O189" i="8"/>
  <c r="O275" i="8" s="1"/>
  <c r="C190" i="8"/>
  <c r="C276" i="8" s="1"/>
  <c r="D190" i="8"/>
  <c r="D276" i="8" s="1"/>
  <c r="E190" i="8"/>
  <c r="E276" i="8" s="1"/>
  <c r="F190" i="8"/>
  <c r="F276" i="8" s="1"/>
  <c r="G190" i="8"/>
  <c r="G276" i="8" s="1"/>
  <c r="H190" i="8"/>
  <c r="H276" i="8" s="1"/>
  <c r="I190" i="8"/>
  <c r="I276" i="8" s="1"/>
  <c r="K190" i="8"/>
  <c r="K276" i="8" s="1"/>
  <c r="L190" i="8"/>
  <c r="M190" i="8"/>
  <c r="M276" i="8" s="1"/>
  <c r="N190" i="8"/>
  <c r="N276" i="8" s="1"/>
  <c r="O190" i="8"/>
  <c r="O276" i="8" s="1"/>
  <c r="C191" i="8"/>
  <c r="C277" i="8" s="1"/>
  <c r="D191" i="8"/>
  <c r="D277" i="8" s="1"/>
  <c r="G191" i="8"/>
  <c r="H191" i="8"/>
  <c r="I191" i="8"/>
  <c r="I277" i="8" s="1"/>
  <c r="J191" i="8"/>
  <c r="J277" i="8" s="1"/>
  <c r="L191" i="8"/>
  <c r="L277" i="8" s="1"/>
  <c r="M191" i="8"/>
  <c r="M277" i="8" s="1"/>
  <c r="N191" i="8"/>
  <c r="O191" i="8"/>
  <c r="O277" i="8" s="1"/>
  <c r="D192" i="8"/>
  <c r="E192" i="8"/>
  <c r="G192" i="8"/>
  <c r="H192" i="8"/>
  <c r="H278" i="8" s="1"/>
  <c r="I192" i="8"/>
  <c r="I278" i="8" s="1"/>
  <c r="J192" i="8"/>
  <c r="J278" i="8" s="1"/>
  <c r="K192" i="8"/>
  <c r="K278" i="8" s="1"/>
  <c r="L192" i="8"/>
  <c r="L278" i="8" s="1"/>
  <c r="O192" i="8"/>
  <c r="O278" i="8" s="1"/>
  <c r="C241" i="8"/>
  <c r="C265" i="8" s="1"/>
  <c r="D241" i="8"/>
  <c r="F241" i="8"/>
  <c r="H241" i="8"/>
  <c r="K241" i="8"/>
  <c r="K265" i="8" s="1"/>
  <c r="L241" i="8"/>
  <c r="L265" i="8" s="1"/>
  <c r="N241" i="8"/>
  <c r="N265" i="8" s="1"/>
  <c r="C242" i="8"/>
  <c r="C266" i="8" s="1"/>
  <c r="D242" i="8"/>
  <c r="D266" i="8" s="1"/>
  <c r="E242" i="8"/>
  <c r="E266" i="8" s="1"/>
  <c r="F242" i="8"/>
  <c r="F266" i="8" s="1"/>
  <c r="G242" i="8"/>
  <c r="G266" i="8" s="1"/>
  <c r="H242" i="8"/>
  <c r="H266" i="8" s="1"/>
  <c r="J242" i="8"/>
  <c r="K242" i="8"/>
  <c r="K266" i="8" s="1"/>
  <c r="L242" i="8"/>
  <c r="L266" i="8" s="1"/>
  <c r="N242" i="8"/>
  <c r="N266" i="8" s="1"/>
  <c r="O242" i="8"/>
  <c r="O266" i="8" s="1"/>
  <c r="D243" i="8"/>
  <c r="E243" i="8"/>
  <c r="F243" i="8"/>
  <c r="F267" i="8" s="1"/>
  <c r="G243" i="8"/>
  <c r="G267" i="8" s="1"/>
  <c r="H243" i="8"/>
  <c r="H267" i="8" s="1"/>
  <c r="J243" i="8"/>
  <c r="J267" i="8" s="1"/>
  <c r="K243" i="8"/>
  <c r="K267" i="8" s="1"/>
  <c r="N243" i="8"/>
  <c r="O243" i="8"/>
  <c r="C244" i="8"/>
  <c r="D244" i="8"/>
  <c r="D268" i="8" s="1"/>
  <c r="E244" i="8"/>
  <c r="E268" i="8" s="1"/>
  <c r="F244" i="8"/>
  <c r="F268" i="8" s="1"/>
  <c r="G244" i="8"/>
  <c r="G268" i="8" s="1"/>
  <c r="H244" i="8"/>
  <c r="H268" i="8" s="1"/>
  <c r="I244" i="8"/>
  <c r="I268" i="8" s="1"/>
  <c r="J244" i="8"/>
  <c r="J268" i="8" s="1"/>
  <c r="K244" i="8"/>
  <c r="K268" i="8" s="1"/>
  <c r="L244" i="8"/>
  <c r="L268" i="8" s="1"/>
  <c r="M244" i="8"/>
  <c r="N244" i="8"/>
  <c r="O244" i="8"/>
  <c r="E245" i="8"/>
  <c r="E269" i="8" s="1"/>
  <c r="F245" i="8"/>
  <c r="F269" i="8" s="1"/>
  <c r="G245" i="8"/>
  <c r="G269" i="8" s="1"/>
  <c r="H245" i="8"/>
  <c r="H269" i="8" s="1"/>
  <c r="I245" i="8"/>
  <c r="I269" i="8" s="1"/>
  <c r="K245" i="8"/>
  <c r="K269" i="8" s="1"/>
  <c r="L245" i="8"/>
  <c r="L269" i="8" s="1"/>
  <c r="M245" i="8"/>
  <c r="M269" i="8" s="1"/>
  <c r="O245" i="8"/>
  <c r="O269" i="8" s="1"/>
  <c r="C246" i="8"/>
  <c r="E246" i="8"/>
  <c r="F246" i="8"/>
  <c r="G246" i="8"/>
  <c r="H246" i="8"/>
  <c r="J246" i="8"/>
  <c r="J282" i="8" s="1"/>
  <c r="K246" i="8"/>
  <c r="K282" i="8" s="1"/>
  <c r="L246" i="8"/>
  <c r="L282" i="8" s="1"/>
  <c r="M246" i="8"/>
  <c r="M282" i="8" s="1"/>
  <c r="O246" i="8"/>
  <c r="O282" i="8" s="1"/>
  <c r="D247" i="8"/>
  <c r="D283" i="8" s="1"/>
  <c r="E247" i="8"/>
  <c r="E283" i="8" s="1"/>
  <c r="F247" i="8"/>
  <c r="G247" i="8"/>
  <c r="H247" i="8"/>
  <c r="I247" i="8"/>
  <c r="K247" i="8"/>
  <c r="K283" i="8" s="1"/>
  <c r="L247" i="8"/>
  <c r="L283" i="8" s="1"/>
  <c r="M247" i="8"/>
  <c r="M283" i="8" s="1"/>
  <c r="N247" i="8"/>
  <c r="N283" i="8" s="1"/>
  <c r="O247" i="8"/>
  <c r="O283" i="8" s="1"/>
  <c r="C248" i="8"/>
  <c r="C284" i="8" s="1"/>
  <c r="D248" i="8"/>
  <c r="D284" i="8" s="1"/>
  <c r="E248" i="8"/>
  <c r="E284" i="8" s="1"/>
  <c r="F248" i="8"/>
  <c r="G248" i="8"/>
  <c r="G284" i="8" s="1"/>
  <c r="H248" i="8"/>
  <c r="H284" i="8" s="1"/>
  <c r="I248" i="8"/>
  <c r="I284" i="8" s="1"/>
  <c r="J248" i="8"/>
  <c r="J284" i="8" s="1"/>
  <c r="K248" i="8"/>
  <c r="K284" i="8" s="1"/>
  <c r="L248" i="8"/>
  <c r="L284" i="8" s="1"/>
  <c r="O248" i="8"/>
  <c r="O284" i="8" s="1"/>
  <c r="E249" i="8"/>
  <c r="E285" i="8" s="1"/>
  <c r="F249" i="8"/>
  <c r="F285" i="8" s="1"/>
  <c r="G249" i="8"/>
  <c r="G285" i="8" s="1"/>
  <c r="H249" i="8"/>
  <c r="H285" i="8" s="1"/>
  <c r="I249" i="8"/>
  <c r="K249" i="8"/>
  <c r="K285" i="8" s="1"/>
  <c r="L249" i="8"/>
  <c r="L285" i="8" s="1"/>
  <c r="M249" i="8"/>
  <c r="M285" i="8" s="1"/>
  <c r="N249" i="8"/>
  <c r="N285" i="8" s="1"/>
  <c r="O249" i="8"/>
  <c r="O285" i="8" s="1"/>
  <c r="C250" i="8"/>
  <c r="D250" i="8"/>
  <c r="D286" i="8" s="1"/>
  <c r="E250" i="8"/>
  <c r="E286" i="8" s="1"/>
  <c r="F250" i="8"/>
  <c r="F286" i="8" s="1"/>
  <c r="G250" i="8"/>
  <c r="G286" i="8" s="1"/>
  <c r="H250" i="8"/>
  <c r="H286" i="8" s="1"/>
  <c r="K250" i="8"/>
  <c r="L250" i="8"/>
  <c r="L286" i="8" s="1"/>
  <c r="M250" i="8"/>
  <c r="M286" i="8" s="1"/>
  <c r="N250" i="8"/>
  <c r="N286" i="8" s="1"/>
  <c r="O250" i="8"/>
  <c r="O286" i="8" s="1"/>
  <c r="C251" i="8"/>
  <c r="C287" i="8" s="1"/>
  <c r="D251" i="8"/>
  <c r="D287" i="8" s="1"/>
  <c r="F251" i="8"/>
  <c r="F287" i="8" s="1"/>
  <c r="G251" i="8"/>
  <c r="G287" i="8" s="1"/>
  <c r="H251" i="8"/>
  <c r="H287" i="8" s="1"/>
  <c r="I251" i="8"/>
  <c r="I287" i="8" s="1"/>
  <c r="J251" i="8"/>
  <c r="J287" i="8" s="1"/>
  <c r="K251" i="8"/>
  <c r="L251" i="8"/>
  <c r="N251" i="8"/>
  <c r="N287" i="8" s="1"/>
  <c r="O251" i="8"/>
  <c r="O287" i="8" s="1"/>
  <c r="C252" i="8"/>
  <c r="C288" i="8" s="1"/>
  <c r="D252" i="8"/>
  <c r="D288" i="8" s="1"/>
  <c r="E252" i="8"/>
  <c r="E288" i="8" s="1"/>
  <c r="F252" i="8"/>
  <c r="F288" i="8" s="1"/>
  <c r="G252" i="8"/>
  <c r="G288" i="8" s="1"/>
  <c r="H252" i="8"/>
  <c r="H288" i="8" s="1"/>
  <c r="I252" i="8"/>
  <c r="I288" i="8" s="1"/>
  <c r="J252" i="8"/>
  <c r="J288" i="8" s="1"/>
  <c r="K252" i="8"/>
  <c r="M252" i="8"/>
  <c r="M288" i="8" s="1"/>
  <c r="O252" i="8"/>
  <c r="O288" i="8" s="1"/>
  <c r="C253" i="8"/>
  <c r="C289" i="8" s="1"/>
  <c r="D253" i="8"/>
  <c r="D289" i="8" s="1"/>
  <c r="E253" i="8"/>
  <c r="E289" i="8" s="1"/>
  <c r="F253" i="8"/>
  <c r="F289" i="8" s="1"/>
  <c r="G253" i="8"/>
  <c r="G289" i="8" s="1"/>
  <c r="H253" i="8"/>
  <c r="H289" i="8" s="1"/>
  <c r="I253" i="8"/>
  <c r="I289" i="8" s="1"/>
  <c r="J253" i="8"/>
  <c r="J289" i="8" s="1"/>
  <c r="K253" i="8"/>
  <c r="L253" i="8"/>
  <c r="M253" i="8"/>
  <c r="M289" i="8" s="1"/>
  <c r="N253" i="8"/>
  <c r="N289" i="8" s="1"/>
  <c r="O253" i="8"/>
  <c r="O289" i="8" s="1"/>
  <c r="D254" i="8"/>
  <c r="D290" i="8" s="1"/>
  <c r="E254" i="8"/>
  <c r="E290" i="8" s="1"/>
  <c r="F254" i="8"/>
  <c r="F290" i="8" s="1"/>
  <c r="G254" i="8"/>
  <c r="G290" i="8" s="1"/>
  <c r="H254" i="8"/>
  <c r="H290" i="8" s="1"/>
  <c r="K254" i="8"/>
  <c r="K290" i="8" s="1"/>
  <c r="L254" i="8"/>
  <c r="L290" i="8" s="1"/>
  <c r="M254" i="8"/>
  <c r="M290" i="8" s="1"/>
  <c r="O254" i="8"/>
  <c r="C255" i="8"/>
  <c r="G255" i="8"/>
  <c r="G291" i="8" s="1"/>
  <c r="I255" i="8"/>
  <c r="I291" i="8" s="1"/>
  <c r="J255" i="8"/>
  <c r="J291" i="8" s="1"/>
  <c r="K255" i="8"/>
  <c r="K291" i="8" s="1"/>
  <c r="L255" i="8"/>
  <c r="L291" i="8" s="1"/>
  <c r="M255" i="8"/>
  <c r="M291" i="8" s="1"/>
  <c r="O255" i="8"/>
  <c r="O291" i="8" s="1"/>
  <c r="C256" i="8"/>
  <c r="C292" i="8" s="1"/>
  <c r="D256" i="8"/>
  <c r="D292" i="8" s="1"/>
  <c r="E256" i="8"/>
  <c r="E292" i="8" s="1"/>
  <c r="F256" i="8"/>
  <c r="G256" i="8"/>
  <c r="G292" i="8" s="1"/>
  <c r="H256" i="8"/>
  <c r="H292" i="8" s="1"/>
  <c r="I256" i="8"/>
  <c r="I292" i="8" s="1"/>
  <c r="J256" i="8"/>
  <c r="J292" i="8" s="1"/>
  <c r="K256" i="8"/>
  <c r="K292" i="8" s="1"/>
  <c r="M256" i="8"/>
  <c r="M292" i="8" s="1"/>
  <c r="N256" i="8"/>
  <c r="N292" i="8" s="1"/>
  <c r="O256" i="8"/>
  <c r="O292" i="8" s="1"/>
  <c r="C257" i="8"/>
  <c r="C293" i="8" s="1"/>
  <c r="D257" i="8"/>
  <c r="D293" i="8" s="1"/>
  <c r="E257" i="8"/>
  <c r="E293" i="8" s="1"/>
  <c r="F257" i="8"/>
  <c r="G257" i="8"/>
  <c r="G293" i="8" s="1"/>
  <c r="I257" i="8"/>
  <c r="I293" i="8" s="1"/>
  <c r="J257" i="8"/>
  <c r="J293" i="8" s="1"/>
  <c r="K257" i="8"/>
  <c r="K293" i="8" s="1"/>
  <c r="L257" i="8"/>
  <c r="L293" i="8" s="1"/>
  <c r="M257" i="8"/>
  <c r="M293" i="8" s="1"/>
  <c r="N257" i="8"/>
  <c r="N293" i="8" s="1"/>
  <c r="O257" i="8"/>
  <c r="O293" i="8" s="1"/>
  <c r="C258" i="8"/>
  <c r="C294" i="8" s="1"/>
  <c r="F258" i="8"/>
  <c r="F294" i="8" s="1"/>
  <c r="G258" i="8"/>
  <c r="G294" i="8" s="1"/>
  <c r="H258" i="8"/>
  <c r="I258" i="8"/>
  <c r="I294" i="8" s="1"/>
  <c r="J258" i="8"/>
  <c r="J294" i="8" s="1"/>
  <c r="K258" i="8"/>
  <c r="K294" i="8" s="1"/>
  <c r="N258" i="8"/>
  <c r="N294" i="8" s="1"/>
  <c r="O258" i="8"/>
  <c r="O294" i="8" s="1"/>
  <c r="C259" i="8"/>
  <c r="C295" i="8" s="1"/>
  <c r="D259" i="8"/>
  <c r="D295" i="8" s="1"/>
  <c r="F259" i="8"/>
  <c r="F295" i="8" s="1"/>
  <c r="H259" i="8"/>
  <c r="H295" i="8" s="1"/>
  <c r="I259" i="8"/>
  <c r="I295" i="8" s="1"/>
  <c r="J259" i="8"/>
  <c r="J295" i="8" s="1"/>
  <c r="L259" i="8"/>
  <c r="M259" i="8"/>
  <c r="N259" i="8"/>
  <c r="N295" i="8" s="1"/>
  <c r="B265" i="8"/>
  <c r="D265" i="8"/>
  <c r="E265" i="8"/>
  <c r="F265" i="8"/>
  <c r="G265" i="8"/>
  <c r="H265" i="8"/>
  <c r="I265" i="8"/>
  <c r="J265" i="8"/>
  <c r="M265" i="8"/>
  <c r="O265" i="8"/>
  <c r="B266" i="8"/>
  <c r="I266" i="8"/>
  <c r="J266" i="8"/>
  <c r="M266" i="8"/>
  <c r="B267" i="8"/>
  <c r="C267" i="8"/>
  <c r="D267" i="8"/>
  <c r="E267" i="8"/>
  <c r="I267" i="8"/>
  <c r="L267" i="8"/>
  <c r="M267" i="8"/>
  <c r="N267" i="8"/>
  <c r="O267" i="8"/>
  <c r="B268" i="8"/>
  <c r="C268" i="8"/>
  <c r="M268" i="8"/>
  <c r="N268" i="8"/>
  <c r="O268" i="8"/>
  <c r="B269" i="8"/>
  <c r="C269" i="8"/>
  <c r="D269" i="8"/>
  <c r="J269" i="8"/>
  <c r="N269" i="8"/>
  <c r="B270" i="8"/>
  <c r="C270" i="8"/>
  <c r="D270" i="8"/>
  <c r="E270" i="8"/>
  <c r="F270" i="8"/>
  <c r="G270" i="8"/>
  <c r="I270" i="8"/>
  <c r="K270" i="8"/>
  <c r="M270" i="8"/>
  <c r="N270" i="8"/>
  <c r="B271" i="8"/>
  <c r="D271" i="8"/>
  <c r="E271" i="8"/>
  <c r="F271" i="8"/>
  <c r="G271" i="8"/>
  <c r="I271" i="8"/>
  <c r="J271" i="8"/>
  <c r="B272" i="8"/>
  <c r="E272" i="8"/>
  <c r="F272" i="8"/>
  <c r="G272" i="8"/>
  <c r="I272" i="8"/>
  <c r="J272" i="8"/>
  <c r="M272" i="8"/>
  <c r="B273" i="8"/>
  <c r="G273" i="8"/>
  <c r="H273" i="8"/>
  <c r="L273" i="8"/>
  <c r="B274" i="8"/>
  <c r="G274" i="8"/>
  <c r="H274" i="8"/>
  <c r="I274" i="8"/>
  <c r="J274" i="8"/>
  <c r="B275" i="8"/>
  <c r="D275" i="8"/>
  <c r="E275" i="8"/>
  <c r="F275" i="8"/>
  <c r="J275" i="8"/>
  <c r="K275" i="8"/>
  <c r="L275" i="8"/>
  <c r="B276" i="8"/>
  <c r="J276" i="8"/>
  <c r="L276" i="8"/>
  <c r="B277" i="8"/>
  <c r="E277" i="8"/>
  <c r="F277" i="8"/>
  <c r="G277" i="8"/>
  <c r="H277" i="8"/>
  <c r="K277" i="8"/>
  <c r="N277" i="8"/>
  <c r="B278" i="8"/>
  <c r="C278" i="8"/>
  <c r="D278" i="8"/>
  <c r="E278" i="8"/>
  <c r="F278" i="8"/>
  <c r="G278" i="8"/>
  <c r="M278" i="8"/>
  <c r="N278" i="8"/>
  <c r="B279" i="8"/>
  <c r="K279" i="8"/>
  <c r="L279" i="8"/>
  <c r="M279" i="8"/>
  <c r="N279" i="8"/>
  <c r="O279" i="8"/>
  <c r="B280" i="8"/>
  <c r="C280" i="8"/>
  <c r="M280" i="8"/>
  <c r="N280" i="8"/>
  <c r="B281" i="8"/>
  <c r="M281" i="8"/>
  <c r="N281" i="8"/>
  <c r="B282" i="8"/>
  <c r="C282" i="8"/>
  <c r="D282" i="8"/>
  <c r="E282" i="8"/>
  <c r="F282" i="8"/>
  <c r="G282" i="8"/>
  <c r="H282" i="8"/>
  <c r="I282" i="8"/>
  <c r="N282" i="8"/>
  <c r="B283" i="8"/>
  <c r="C283" i="8"/>
  <c r="F283" i="8"/>
  <c r="G283" i="8"/>
  <c r="H283" i="8"/>
  <c r="I283" i="8"/>
  <c r="J283" i="8"/>
  <c r="B284" i="8"/>
  <c r="F284" i="8"/>
  <c r="M284" i="8"/>
  <c r="N284" i="8"/>
  <c r="B285" i="8"/>
  <c r="C285" i="8"/>
  <c r="D285" i="8"/>
  <c r="I285" i="8"/>
  <c r="J285" i="8"/>
  <c r="B286" i="8"/>
  <c r="C286" i="8"/>
  <c r="I286" i="8"/>
  <c r="J286" i="8"/>
  <c r="K286" i="8"/>
  <c r="B287" i="8"/>
  <c r="E287" i="8"/>
  <c r="K287" i="8"/>
  <c r="L287" i="8"/>
  <c r="M287" i="8"/>
  <c r="B288" i="8"/>
  <c r="K288" i="8"/>
  <c r="L288" i="8"/>
  <c r="N288" i="8"/>
  <c r="B289" i="8"/>
  <c r="K289" i="8"/>
  <c r="L289" i="8"/>
  <c r="B290" i="8"/>
  <c r="C290" i="8"/>
  <c r="I290" i="8"/>
  <c r="J290" i="8"/>
  <c r="N290" i="8"/>
  <c r="O290" i="8"/>
  <c r="B291" i="8"/>
  <c r="C291" i="8"/>
  <c r="D291" i="8"/>
  <c r="E291" i="8"/>
  <c r="F291" i="8"/>
  <c r="H291" i="8"/>
  <c r="N291" i="8"/>
  <c r="B292" i="8"/>
  <c r="F292" i="8"/>
  <c r="L292" i="8"/>
  <c r="B293" i="8"/>
  <c r="F293" i="8"/>
  <c r="H293" i="8"/>
  <c r="B294" i="8"/>
  <c r="D294" i="8"/>
  <c r="E294" i="8"/>
  <c r="H294" i="8"/>
  <c r="L294" i="8"/>
  <c r="M294" i="8"/>
  <c r="B295" i="8"/>
  <c r="E295" i="8"/>
  <c r="G295" i="8"/>
  <c r="K295" i="8"/>
  <c r="L295" i="8"/>
  <c r="M295" i="8"/>
  <c r="O295" i="8"/>
  <c r="J297" i="8" l="1"/>
  <c r="I297" i="8"/>
  <c r="F297" i="8"/>
  <c r="E297" i="8"/>
  <c r="N297" i="8"/>
  <c r="H297" i="8"/>
  <c r="G297" i="8"/>
  <c r="D297" i="8"/>
  <c r="L297" i="8"/>
  <c r="O297" i="8"/>
  <c r="C297" i="8"/>
  <c r="K297" i="8"/>
  <c r="M297" i="8"/>
  <c r="D14" i="17"/>
  <c r="D9" i="17"/>
  <c r="D8" i="17"/>
  <c r="D6" i="17"/>
  <c r="D4" i="17"/>
  <c r="D63" i="9"/>
  <c r="E63" i="9"/>
  <c r="C63" i="9"/>
  <c r="G63" i="9"/>
  <c r="M16" i="2" l="1"/>
  <c r="M18" i="2"/>
  <c r="V21" i="2"/>
  <c r="V20" i="2"/>
  <c r="V19" i="2"/>
  <c r="V18" i="2"/>
  <c r="V17" i="2"/>
  <c r="V16" i="2"/>
  <c r="U21" i="1"/>
  <c r="U20" i="1"/>
  <c r="U19" i="1"/>
  <c r="U18" i="1"/>
  <c r="U17" i="1"/>
  <c r="U16" i="1"/>
  <c r="I76" i="1" l="1"/>
  <c r="I64" i="1"/>
  <c r="I58" i="1"/>
  <c r="I53" i="1"/>
  <c r="I44" i="1"/>
  <c r="I16" i="1"/>
  <c r="N2" i="5" l="1"/>
  <c r="H71" i="2"/>
  <c r="M17" i="2" s="1"/>
  <c r="J76" i="2"/>
  <c r="J73" i="2"/>
  <c r="J71" i="2"/>
  <c r="J69" i="2"/>
  <c r="J68" i="2"/>
  <c r="J64" i="2"/>
  <c r="J65" i="2"/>
  <c r="J66" i="2"/>
  <c r="J63" i="2"/>
  <c r="J53" i="2"/>
  <c r="J54" i="2"/>
  <c r="J55" i="2"/>
  <c r="J56" i="2"/>
  <c r="J57" i="2"/>
  <c r="J58" i="2"/>
  <c r="J59" i="2"/>
  <c r="J60" i="2"/>
  <c r="J52" i="2"/>
  <c r="J50" i="2"/>
  <c r="J42" i="2"/>
  <c r="J43" i="2"/>
  <c r="J44" i="2"/>
  <c r="J45" i="2"/>
  <c r="J46" i="2"/>
  <c r="J47" i="2"/>
  <c r="J41" i="2"/>
  <c r="J37" i="2"/>
  <c r="J36" i="2"/>
  <c r="J33" i="2"/>
  <c r="J34" i="2"/>
  <c r="J32" i="2"/>
  <c r="J30" i="2"/>
  <c r="J29" i="2"/>
  <c r="J26" i="2"/>
  <c r="J27" i="2"/>
  <c r="J25" i="2"/>
  <c r="J23" i="2"/>
  <c r="J20" i="2"/>
  <c r="J21" i="2"/>
  <c r="J19" i="2"/>
  <c r="J15" i="2"/>
  <c r="J16" i="2"/>
  <c r="J17" i="2"/>
  <c r="J14" i="2"/>
  <c r="J11" i="2"/>
  <c r="J4" i="2"/>
  <c r="J5" i="2"/>
  <c r="J6" i="2"/>
  <c r="J7" i="2"/>
  <c r="J3" i="2"/>
  <c r="G48" i="9"/>
  <c r="G14" i="9"/>
  <c r="R316" i="8"/>
  <c r="R317" i="8"/>
  <c r="R318" i="8"/>
  <c r="R319" i="8"/>
  <c r="R320" i="8"/>
  <c r="R321" i="8"/>
  <c r="R322" i="8"/>
  <c r="R323" i="8"/>
  <c r="R324" i="8"/>
  <c r="R325" i="8"/>
  <c r="R326" i="8"/>
  <c r="R327" i="8"/>
  <c r="R328" i="8"/>
  <c r="R329" i="8"/>
  <c r="R330" i="8"/>
  <c r="R331" i="8"/>
  <c r="R332" i="8"/>
  <c r="R303" i="8"/>
  <c r="R304" i="8"/>
  <c r="R305" i="8"/>
  <c r="R306" i="8"/>
  <c r="R307" i="8"/>
  <c r="R308" i="8"/>
  <c r="R309" i="8"/>
  <c r="R310" i="8"/>
  <c r="R311" i="8"/>
  <c r="R312" i="8"/>
  <c r="R313" i="8"/>
  <c r="R314" i="8"/>
  <c r="R315" i="8"/>
  <c r="R302" i="8"/>
  <c r="D10" i="9"/>
  <c r="E10" i="9"/>
  <c r="D11" i="9"/>
  <c r="E11" i="9"/>
  <c r="D12" i="9"/>
  <c r="E12" i="9"/>
  <c r="C11" i="9"/>
  <c r="C12" i="9"/>
  <c r="C10" i="9"/>
  <c r="P13" i="2"/>
  <c r="P17" i="2"/>
  <c r="P4" i="2"/>
  <c r="G4" i="2"/>
  <c r="G5" i="2"/>
  <c r="G6" i="2"/>
  <c r="G7" i="2"/>
  <c r="G11" i="2"/>
  <c r="G14" i="2"/>
  <c r="G15" i="2"/>
  <c r="G16" i="2"/>
  <c r="G17" i="2"/>
  <c r="G19" i="2"/>
  <c r="G20" i="2"/>
  <c r="G21" i="2"/>
  <c r="G23" i="2"/>
  <c r="G25" i="2"/>
  <c r="G26" i="2"/>
  <c r="G27" i="2"/>
  <c r="G29" i="2"/>
  <c r="G30" i="2"/>
  <c r="G32" i="2"/>
  <c r="G33" i="2"/>
  <c r="G34" i="2"/>
  <c r="G36" i="2"/>
  <c r="G37" i="2"/>
  <c r="G41" i="2"/>
  <c r="G42" i="2"/>
  <c r="G43" i="2"/>
  <c r="G44" i="2"/>
  <c r="G45" i="2"/>
  <c r="G46" i="2"/>
  <c r="G47" i="2"/>
  <c r="G50" i="2"/>
  <c r="G52" i="2"/>
  <c r="G53" i="2"/>
  <c r="G54" i="2"/>
  <c r="G55" i="2"/>
  <c r="G56" i="2"/>
  <c r="G57" i="2"/>
  <c r="G58" i="2"/>
  <c r="G59" i="2"/>
  <c r="G60" i="2"/>
  <c r="G63" i="2"/>
  <c r="G64" i="2"/>
  <c r="G65" i="2"/>
  <c r="G66" i="2"/>
  <c r="G68" i="2"/>
  <c r="G69" i="2"/>
  <c r="G71" i="2"/>
  <c r="G73" i="2"/>
  <c r="G76" i="2"/>
  <c r="G3" i="2"/>
  <c r="H3" i="2"/>
  <c r="H4" i="2"/>
  <c r="H5" i="2"/>
  <c r="H6" i="2"/>
  <c r="H7" i="2"/>
  <c r="H11" i="2"/>
  <c r="H14" i="2"/>
  <c r="H15" i="2"/>
  <c r="H16" i="2"/>
  <c r="H17" i="2"/>
  <c r="H21" i="2"/>
  <c r="H23" i="2"/>
  <c r="H25" i="2"/>
  <c r="H26" i="2"/>
  <c r="H27" i="2"/>
  <c r="H29" i="2"/>
  <c r="H30" i="2"/>
  <c r="H33" i="2"/>
  <c r="H36" i="2"/>
  <c r="H41" i="2"/>
  <c r="H42" i="2"/>
  <c r="H43" i="2"/>
  <c r="H44" i="2"/>
  <c r="H50" i="2"/>
  <c r="H52" i="2"/>
  <c r="H53" i="2"/>
  <c r="H55" i="2"/>
  <c r="H56" i="2"/>
  <c r="H57" i="2"/>
  <c r="H63" i="2"/>
  <c r="H65" i="2"/>
  <c r="H66" i="2"/>
  <c r="H73" i="2"/>
  <c r="H76" i="2"/>
  <c r="F44" i="1"/>
  <c r="F16" i="1"/>
  <c r="G3" i="1"/>
  <c r="I3" i="1" s="1"/>
  <c r="G4" i="1"/>
  <c r="I4" i="1" s="1"/>
  <c r="G5" i="1"/>
  <c r="I5" i="1" s="1"/>
  <c r="G6" i="1"/>
  <c r="I6" i="1" s="1"/>
  <c r="G7" i="1"/>
  <c r="I7" i="1" s="1"/>
  <c r="G8" i="1"/>
  <c r="I8" i="1" s="1"/>
  <c r="G9" i="1"/>
  <c r="I9" i="1" s="1"/>
  <c r="G10" i="1"/>
  <c r="I10" i="1" s="1"/>
  <c r="G11" i="1"/>
  <c r="I11" i="1" s="1"/>
  <c r="G12" i="1"/>
  <c r="I12" i="1" s="1"/>
  <c r="G13" i="1"/>
  <c r="I13" i="1" s="1"/>
  <c r="G14" i="1"/>
  <c r="I14" i="1" s="1"/>
  <c r="G15" i="1"/>
  <c r="I15" i="1" s="1"/>
  <c r="G17" i="1"/>
  <c r="I17" i="1" s="1"/>
  <c r="G18" i="1"/>
  <c r="I18" i="1" s="1"/>
  <c r="G19" i="1"/>
  <c r="I19" i="1" s="1"/>
  <c r="G20" i="1"/>
  <c r="I20" i="1" s="1"/>
  <c r="G21" i="1"/>
  <c r="I21" i="1" s="1"/>
  <c r="G22" i="1"/>
  <c r="I22" i="1" s="1"/>
  <c r="G23" i="1"/>
  <c r="I23" i="1" s="1"/>
  <c r="G24" i="1"/>
  <c r="I24" i="1" s="1"/>
  <c r="G25" i="1"/>
  <c r="I25" i="1" s="1"/>
  <c r="G26" i="1"/>
  <c r="I26" i="1" s="1"/>
  <c r="G27" i="1"/>
  <c r="I27" i="1" s="1"/>
  <c r="G28" i="1"/>
  <c r="I28" i="1" s="1"/>
  <c r="G29" i="1"/>
  <c r="I29" i="1" s="1"/>
  <c r="G30" i="1"/>
  <c r="I30" i="1" s="1"/>
  <c r="G31" i="1"/>
  <c r="I31" i="1" s="1"/>
  <c r="G32" i="1"/>
  <c r="I32" i="1" s="1"/>
  <c r="G33" i="1"/>
  <c r="I33" i="1" s="1"/>
  <c r="G34" i="1"/>
  <c r="I34" i="1" s="1"/>
  <c r="G35" i="1"/>
  <c r="I35" i="1" s="1"/>
  <c r="G36" i="1"/>
  <c r="I36" i="1" s="1"/>
  <c r="G37" i="1"/>
  <c r="I37" i="1" s="1"/>
  <c r="G38" i="1"/>
  <c r="I38" i="1" s="1"/>
  <c r="G39" i="1"/>
  <c r="I39" i="1" s="1"/>
  <c r="G40" i="1"/>
  <c r="I40" i="1" s="1"/>
  <c r="G41" i="1"/>
  <c r="I41" i="1" s="1"/>
  <c r="G42" i="1"/>
  <c r="I42" i="1" s="1"/>
  <c r="G43" i="1"/>
  <c r="I43" i="1" s="1"/>
  <c r="G45" i="1"/>
  <c r="I45" i="1" s="1"/>
  <c r="G46" i="1"/>
  <c r="I46" i="1" s="1"/>
  <c r="G47" i="1"/>
  <c r="I47" i="1" s="1"/>
  <c r="G48" i="1"/>
  <c r="I48" i="1" s="1"/>
  <c r="G49" i="1"/>
  <c r="I49" i="1" s="1"/>
  <c r="G50" i="1"/>
  <c r="I50" i="1" s="1"/>
  <c r="G51" i="1"/>
  <c r="I51" i="1" s="1"/>
  <c r="G52" i="1"/>
  <c r="I52" i="1" s="1"/>
  <c r="G54" i="1"/>
  <c r="I54" i="1" s="1"/>
  <c r="G55" i="1"/>
  <c r="I55" i="1" s="1"/>
  <c r="G56" i="1"/>
  <c r="I56" i="1" s="1"/>
  <c r="G57" i="1"/>
  <c r="I57" i="1" s="1"/>
  <c r="G59" i="1"/>
  <c r="I59" i="1" s="1"/>
  <c r="G60" i="1"/>
  <c r="I60" i="1" s="1"/>
  <c r="G61" i="1"/>
  <c r="I61" i="1" s="1"/>
  <c r="G62" i="1"/>
  <c r="I62" i="1" s="1"/>
  <c r="G63" i="1"/>
  <c r="I63" i="1" s="1"/>
  <c r="G65" i="1"/>
  <c r="I65" i="1" s="1"/>
  <c r="G66" i="1"/>
  <c r="I66" i="1" s="1"/>
  <c r="G67" i="1"/>
  <c r="I67" i="1" s="1"/>
  <c r="G68" i="1"/>
  <c r="I68" i="1" s="1"/>
  <c r="G69" i="1"/>
  <c r="I69" i="1" s="1"/>
  <c r="G70" i="1"/>
  <c r="I70" i="1" s="1"/>
  <c r="G71" i="1"/>
  <c r="I71" i="1" s="1"/>
  <c r="G72" i="1"/>
  <c r="I72" i="1" s="1"/>
  <c r="G73" i="1"/>
  <c r="I73" i="1" s="1"/>
  <c r="G74" i="1"/>
  <c r="I74" i="1" s="1"/>
  <c r="G75" i="1"/>
  <c r="I75" i="1" s="1"/>
  <c r="G77" i="1"/>
  <c r="I77" i="1" s="1"/>
  <c r="Q157" i="8" l="1"/>
  <c r="Q297" i="8"/>
  <c r="Q194" i="8"/>
  <c r="Q261" i="8"/>
  <c r="Q99" i="8"/>
  <c r="Q61" i="8"/>
  <c r="Q83" i="8"/>
  <c r="P22" i="8"/>
  <c r="Q135" i="8"/>
  <c r="M6" i="2"/>
  <c r="Q5" i="2"/>
  <c r="P5" i="2"/>
  <c r="M5" i="2"/>
  <c r="Q4" i="2"/>
  <c r="M4" i="2"/>
  <c r="M3" i="2"/>
  <c r="L6" i="1"/>
  <c r="L5" i="1"/>
  <c r="L4" i="1"/>
  <c r="L3" i="1"/>
  <c r="O13" i="1" s="1"/>
  <c r="O5" i="1"/>
  <c r="F58" i="1"/>
  <c r="P5" i="1"/>
  <c r="P4" i="1"/>
  <c r="O4" i="1"/>
  <c r="F40" i="1"/>
  <c r="G2" i="1"/>
  <c r="I2" i="1" s="1"/>
  <c r="F3" i="1"/>
  <c r="F4" i="1"/>
  <c r="F5" i="1"/>
  <c r="F6" i="1"/>
  <c r="F7" i="1"/>
  <c r="F8" i="1"/>
  <c r="F9" i="1"/>
  <c r="F10" i="1"/>
  <c r="F11" i="1"/>
  <c r="F12" i="1"/>
  <c r="F13" i="1"/>
  <c r="F14" i="1"/>
  <c r="F15" i="1"/>
  <c r="F17" i="1"/>
  <c r="F18" i="1"/>
  <c r="F19" i="1"/>
  <c r="F20" i="1"/>
  <c r="F21" i="1"/>
  <c r="F22" i="1"/>
  <c r="F23" i="1"/>
  <c r="F24" i="1"/>
  <c r="F25" i="1"/>
  <c r="F26" i="1"/>
  <c r="F27" i="1"/>
  <c r="F28" i="1"/>
  <c r="F29" i="1"/>
  <c r="F30" i="1"/>
  <c r="F31" i="1"/>
  <c r="F32" i="1"/>
  <c r="F33" i="1"/>
  <c r="F34" i="1"/>
  <c r="F35" i="1"/>
  <c r="F36" i="1"/>
  <c r="F37" i="1"/>
  <c r="F38" i="1"/>
  <c r="F39" i="1"/>
  <c r="F41" i="1"/>
  <c r="F42" i="1"/>
  <c r="F43" i="1"/>
  <c r="F45" i="1"/>
  <c r="F46" i="1"/>
  <c r="F47" i="1"/>
  <c r="F48" i="1"/>
  <c r="F49" i="1"/>
  <c r="F50" i="1"/>
  <c r="F51" i="1"/>
  <c r="F52" i="1"/>
  <c r="F53" i="1"/>
  <c r="F54" i="1"/>
  <c r="F55" i="1"/>
  <c r="F56" i="1"/>
  <c r="F57" i="1"/>
  <c r="F59" i="1"/>
  <c r="F60" i="1"/>
  <c r="F61" i="1"/>
  <c r="F62" i="1"/>
  <c r="F63" i="1"/>
  <c r="F64" i="1"/>
  <c r="F65" i="1"/>
  <c r="F66" i="1"/>
  <c r="F67" i="1"/>
  <c r="F68" i="1"/>
  <c r="F69" i="1"/>
  <c r="F70" i="1"/>
  <c r="F71" i="1"/>
  <c r="F72" i="1"/>
  <c r="F73" i="1"/>
  <c r="F74" i="1"/>
  <c r="F75" i="1"/>
  <c r="F76" i="1"/>
  <c r="F77" i="1"/>
  <c r="F2" i="1"/>
  <c r="O18" i="1" l="1"/>
  <c r="P17" i="1"/>
  <c r="P18" i="1"/>
  <c r="Q18" i="1" s="1"/>
  <c r="L17" i="1"/>
  <c r="Q4" i="1"/>
  <c r="L18" i="1"/>
  <c r="L19" i="1"/>
  <c r="L16" i="1"/>
  <c r="O26" i="1" s="1"/>
  <c r="O17" i="1"/>
  <c r="Q17" i="2"/>
  <c r="P18" i="2"/>
  <c r="Q18" i="2"/>
  <c r="M19" i="2"/>
  <c r="Q6" i="2"/>
  <c r="R5" i="2"/>
  <c r="P6" i="2"/>
  <c r="R4" i="2"/>
  <c r="P8" i="2"/>
  <c r="P6" i="1"/>
  <c r="Q5" i="1"/>
  <c r="O8" i="1"/>
  <c r="O6" i="1"/>
  <c r="P26" i="2" l="1"/>
  <c r="R6" i="2"/>
  <c r="P12" i="2" s="1"/>
  <c r="O21" i="1"/>
  <c r="Q17" i="1"/>
  <c r="O19" i="1"/>
  <c r="P19" i="1"/>
  <c r="Q19" i="2"/>
  <c r="R18" i="2"/>
  <c r="P21" i="2"/>
  <c r="R17" i="2"/>
  <c r="P19" i="2"/>
  <c r="P9" i="2" a="1"/>
  <c r="P9" i="2" s="1"/>
  <c r="P10" i="2" s="1"/>
  <c r="Q6" i="1"/>
  <c r="O12" i="1" s="1"/>
  <c r="Q19" i="1" l="1"/>
  <c r="O25" i="1" s="1"/>
  <c r="R19" i="2"/>
  <c r="P25" i="2" s="1"/>
  <c r="P22" i="2" a="1"/>
  <c r="P22" i="2" s="1"/>
  <c r="P23" i="2" s="1"/>
  <c r="O22" i="1" a="1"/>
  <c r="O22" i="1" s="1"/>
  <c r="O23" i="1" s="1"/>
  <c r="O9" i="1" a="1"/>
  <c r="O9" i="1" s="1"/>
  <c r="O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tc={B8AA4C50-77C1-48EF-A2B3-484CF5106A28}</author>
    <author>tc={470984BC-8E3A-4417-B4FC-BAB1D87002FE}</author>
    <author>tc={98773745-0E4D-4865-B676-DAFCFAC9D54E}</author>
    <author>tc={65324EFC-D96B-4883-9ACB-ADB2D978A2B9}</author>
    <author>tc={0B6D0717-A740-46F0-87AF-A89F93AF1460}</author>
    <author>tc={7DE3C482-556D-4191-A42B-73FD2379D839}</author>
  </authors>
  <commentList>
    <comment ref="F16" authorId="0" shapeId="0" xr:uid="{B8AA4C50-77C1-48EF-A2B3-484CF5106A28}">
      <text>
        <t xml:space="preserve">[Threaded comment]
Your version of Excel allows you to read this threaded comment; however, any edits to it will get removed if the file is opened in a newer version of Excel. Learn more: https://go.microsoft.com/fwlink/?linkid=870924
Comment:
    This narrates a hack at NYT - so an SE failure?
Reply:
    Agree
</t>
      </text>
    </comment>
    <comment ref="F44" authorId="1" shapeId="0" xr:uid="{470984BC-8E3A-4417-B4FC-BAB1D87002FE}">
      <text>
        <t>[Threaded comment]
Your version of Excel allows you to read this threaded comment; however, any edits to it will get removed if the file is opened in a newer version of Excel. Learn more: https://go.microsoft.com/fwlink/?linkid=870924
Comment:
    It narrates how the software system played a part in the crashes
Reply:
    I agree</t>
      </text>
    </comment>
    <comment ref="F53" authorId="2" shapeId="0" xr:uid="{98773745-0E4D-4865-B676-DAFCFAC9D54E}">
      <text>
        <t>[Threaded comment]
Your version of Excel allows you to read this threaded comment; however, any edits to it will get removed if the file is opened in a newer version of Excel. Learn more: https://go.microsoft.com/fwlink/?linkid=870924
Comment:
    Not sure if the system is software - although it is likely. But its unknown from the article
Reply:
    The wording is somewhat vague. The article states that the recall will "update" the system as well as "replace" the components. This made me think the update was a software update.
Reply:
    Yeah, I agree the update seems to software</t>
      </text>
    </comment>
    <comment ref="F58" authorId="3" shapeId="0" xr:uid="{65324EFC-D96B-4883-9ACB-ADB2D978A2B9}">
      <text>
        <t xml:space="preserve">[Threaded comment]
Your version of Excel allows you to read this threaded comment; however, any edits to it will get removed if the file is opened in a newer version of Excel. Learn more: https://go.microsoft.com/fwlink/?linkid=870924
Comment:
    Reports on bugs related to porting app between platforms 
Reply:
    I agree. I was originally classifying the articles if their purpose was reporting on software failure vs there just being information on a software failure.
</t>
      </text>
    </comment>
    <comment ref="F64" authorId="4" shapeId="0" xr:uid="{0B6D0717-A740-46F0-87AF-A89F93AF1460}">
      <text>
        <t>[Threaded comment]
Your version of Excel allows you to read this threaded comment; however, any edits to it will get removed if the file is opened in a newer version of Excel. Learn more: https://go.microsoft.com/fwlink/?linkid=870924
Comment:
    Also reports on bugs due to porting gaming app between consoles
Reply:
    I agree</t>
      </text>
    </comment>
    <comment ref="F76" authorId="5" shapeId="0" xr:uid="{7DE3C482-556D-4191-A42B-73FD2379D839}">
      <text>
        <t>[Threaded comment]
Your version of Excel allows you to read this threaded comment; however, any edits to it will get removed if the file is opened in a newer version of Excel. Learn more: https://go.microsoft.com/fwlink/?linkid=870924
Comment:
    I agree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tc={A0FD2707-9EBF-4E8A-A6C0-6E07C6C3ABDD}</author>
    <author>tc={9E48B0C8-EF28-4547-A177-E92A08F33DAA}</author>
    <author>tc={D5592E54-D2FB-45A2-AC45-A1F3D72B6CE0}</author>
    <author>tc={A2A1BA36-6C9D-40C0-AEB8-7118CA8E9190}</author>
    <author>tc={0651BAC5-58E3-4177-8B6D-F72D64C5602D}</author>
    <author>tc={1010C001-2279-4748-BAFE-35602CF5FE2B}</author>
    <author>tc={4C92BEB7-254F-4A34-B9B2-E7886DB875EC}</author>
    <author>tc={35C571D4-0398-410C-9348-D05FD05DD926}</author>
    <author>tc={98D9665B-8F58-4805-90FB-2D50FCD8A918}</author>
    <author>tc={5436F345-8573-4AEF-A55B-11A894D34122}</author>
  </authors>
  <commentList>
    <comment ref="G19" authorId="0" shapeId="0" xr:uid="{A0FD2707-9EBF-4E8A-A6C0-6E07C6C3ABDD}">
      <text>
        <t>[Threaded comment]
Your version of Excel allows you to read this threaded comment; however, any edits to it will get removed if the file is opened in a newer version of Excel. Learn more: https://go.microsoft.com/fwlink/?linkid=870924
Comment:
    I agree</t>
      </text>
    </comment>
    <comment ref="G32" authorId="1" shapeId="0" xr:uid="{9E48B0C8-EF28-4547-A177-E92A08F33DAA}">
      <text>
        <t>[Threaded comment]
Your version of Excel allows you to read this threaded comment; however, any edits to it will get removed if the file is opened in a newer version of Excel. Learn more: https://go.microsoft.com/fwlink/?linkid=870924
Comment:
    I am not sure from reading the article what system failed. Are we implying that Instagram security failed?
Reply:
    Yeah, in this case I would note InstaAgent for failing 
- But also the appstores &amp; Instagram 
Reply:
    Then I agree</t>
      </text>
    </comment>
    <comment ref="G34" authorId="2" shapeId="0" xr:uid="{D5592E54-D2FB-45A2-AC45-A1F3D72B6CE0}">
      <text>
        <t>[Threaded comment]
Your version of Excel allows you to read this threaded comment; however, any edits to it will get removed if the file is opened in a newer version of Excel. Learn more: https://go.microsoft.com/fwlink/?linkid=870924
Comment:
    System: North Korea internet
Cause: DDoS attack (Arbor Networks)
Impact: Korea out of internet, tensions between Korea and US
Reply:
    I agree</t>
      </text>
    </comment>
    <comment ref="G37" authorId="3" shapeId="0" xr:uid="{A2A1BA36-6C9D-40C0-AEB8-7118CA8E9190}">
      <text>
        <t>[Threaded comment]
Your version of Excel allows you to read this threaded comment; however, any edits to it will get removed if the file is opened in a newer version of Excel. Learn more: https://go.microsoft.com/fwlink/?linkid=870924
Comment:
    I agree</t>
      </text>
    </comment>
    <comment ref="G45" authorId="4" shapeId="0" xr:uid="{0651BAC5-58E3-4177-8B6D-F72D64C5602D}">
      <text>
        <t>[Threaded comment]
Your version of Excel allows you to read this threaded comment; however, any edits to it will get removed if the file is opened in a newer version of Excel. Learn more: https://go.microsoft.com/fwlink/?linkid=870924
Comment:
    System: Phone security, link
Cause: Infectious link made by Pegasus
Impact: Person was killed, several phones are detected to be infected. There is no security or privacy on infected phones.
Reply:
    I can't really pinpoint what failed here
Reply:
    I think the phone security system for text messages failed. The article states that "a single click on a link in a fake text message, then grants hackers complete access to the phone"
Reply:
    I agree with you</t>
      </text>
    </comment>
    <comment ref="G54" authorId="5" shapeId="0" xr:uid="{1010C001-2279-4748-BAFE-35602CF5FE2B}">
      <text>
        <t>[Threaded comment]
Your version of Excel allows you to read this threaded comment; however, any edits to it will get removed if the file is opened in a newer version of Excel. Learn more: https://go.microsoft.com/fwlink/?linkid=870924
Comment:
    I agree</t>
      </text>
    </comment>
    <comment ref="G58" authorId="6" shapeId="0" xr:uid="{4C92BEB7-254F-4A34-B9B2-E7886DB875EC}">
      <text>
        <t>[Threaded comment]
Your version of Excel allows you to read this threaded comment; however, any edits to it will get removed if the file is opened in a newer version of Excel. Learn more: https://go.microsoft.com/fwlink/?linkid=870924
Comment:
    I agree
Reply:
    Actually, I agree with you</t>
      </text>
    </comment>
    <comment ref="G60" authorId="7" shapeId="0" xr:uid="{35C571D4-0398-410C-9348-D05FD05DD926}">
      <text>
        <t>[Threaded comment]
Your version of Excel allows you to read this threaded comment; however, any edits to it will get removed if the file is opened in a newer version of Excel. Learn more: https://go.microsoft.com/fwlink/?linkid=870924
Comment:
    System: Optimization for limited disc bandwith on older consoles
Cause: Not sufficient testing, communication difficulties due to COVID-19
Impact: Player dissatisfaction and bugs on older consoles
Reply:
    I agree</t>
      </text>
    </comment>
    <comment ref="G64" authorId="8" shapeId="0" xr:uid="{98D9665B-8F58-4805-90FB-2D50FCD8A918}">
      <text>
        <t>[Threaded comment]
Your version of Excel allows you to read this threaded comment; however, any edits to it will get removed if the file is opened in a newer version of Excel. Learn more: https://go.microsoft.com/fwlink/?linkid=870924
Comment:
    Should be same as the previous cyberpunk article
Reply:
    I agree</t>
      </text>
    </comment>
    <comment ref="G69" authorId="9" shapeId="0" xr:uid="{5436F345-8573-4AEF-A55B-11A894D34122}">
      <text>
        <t>[Threaded comment]
Your version of Excel allows you to read this threaded comment; however, any edits to it will get removed if the file is opened in a newer version of Excel. Learn more: https://go.microsoft.com/fwlink/?linkid=870924
Comment:
    I agree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tc={C5FDD55C-0EEC-4B32-9EC8-64A53CA65A38}</author>
    <author>tc={24204683-CDCD-4D51-BFF3-0C02844DC2B6}</author>
  </authors>
  <commentList>
    <comment ref="H8" authorId="0" shapeId="0" xr:uid="{C5FDD55C-0EEC-4B32-9EC8-64A53CA65A38}">
      <text>
        <t>[Threaded comment]
Your version of Excel allows you to read this threaded comment; however, any edits to it will get removed if the file is opened in a newer version of Excel. Learn more: https://go.microsoft.com/fwlink/?linkid=870924
Comment:
    I think this is a separate incident - its at another time with another responsible org, with a different cause 
Reply:
    I agree</t>
      </text>
    </comment>
    <comment ref="H37" authorId="1" shapeId="0" xr:uid="{24204683-CDCD-4D51-BFF3-0C02844DC2B6}">
      <text>
        <t>[Threaded comment]
Your version of Excel allows you to read this threaded comment; however, any edits to it will get removed if the file is opened in a newer version of Excel. Learn more: https://go.microsoft.com/fwlink/?linkid=870924
Comment:
    I agree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tc={064389B3-0F9B-495B-9A3C-A1C5658E8994}</author>
    <author>tc={5307AC60-EEDA-405A-A7B0-2536BECAB9CF}</author>
    <author>tc={341E9747-AEF6-425F-B42A-B63EB5AC5867}</author>
    <author>tc={10E591C1-B684-4075-997A-3025B0951130}</author>
    <author>tc={2F105B9F-5782-4B95-9021-12D735267A7B}</author>
    <author>tc={9C85CCDB-5519-4C1D-95FA-F31161EC0D05}</author>
    <author>tc={74CB20AA-C5D4-4FB5-8D0D-6DBC6A2BE01B}</author>
    <author>tc={F3DE41FF-738D-48A2-99D0-4708FEF93D30}</author>
    <author>tc={7345D777-FBFB-4489-AC86-12F082647E4A}</author>
    <author>tc={45555975-64BA-41BB-BAC2-BCC4E8589117}</author>
    <author>tc={8BBA6F3E-2732-4376-A055-CC7E4264AE2F}</author>
    <author>tc={5A3758FC-3167-47D3-ACBB-E8A8EC674A76}</author>
    <author>tc={697EA0C2-F8C2-4DF8-9623-37673AC77233}</author>
    <author>tc={359E53A9-A668-4953-A385-497BDEA0935E}</author>
    <author>tc={D2C9EB35-3DDF-43F4-A97C-4FE672F2BA24}</author>
    <author>tc={BC21DB1E-CC4D-4444-9D48-23F762827201}</author>
    <author>tc={8D8B113F-7B9B-4579-8D9F-DE36D3BDBC03}</author>
    <author>tc={0B514790-C4DF-4095-8E17-8157AB3093CE}</author>
    <author>tc={4D4F729B-5865-4AC4-BBF5-4EF684C3202E}</author>
    <author>tc={8BE1B30A-4EA2-4691-A0FC-993A0BF562F9}</author>
    <author>tc={95B84AC2-0F7E-4855-8968-979DBE514AD1}</author>
    <author>tc={F59AE8DF-0A61-4405-A95D-E835F771BC59}</author>
    <author>tc={25912D74-E224-41BF-91D5-379627C81AE8}</author>
    <author>tc={130233E6-A632-4AAE-A58B-24057857465C}</author>
    <author>tc={34FA4729-E56B-44F8-9C5E-E73F32288AFC}</author>
    <author>tc={4EC37D4A-B0B9-4A4E-92C2-CFB27935E456}</author>
    <author>tc={4F2BAC90-E668-4694-B6FF-854BC958274B}</author>
    <author>tc={04C545B1-F4B5-4086-B039-17D3D5319623}</author>
    <author>tc={58958045-5D58-4677-8803-80289199317F}</author>
    <author>tc={233D7446-4CB0-4CD8-B118-E5ADE4A254FA}</author>
    <author>tc={4EDA3E4B-E9B6-42A8-8D59-E9AF3061A2EF}</author>
    <author>tc={DC8E7A80-43F7-4F06-9245-2EF432C33B97}</author>
    <author>tc={7E934BB3-1E3A-4983-A96A-8B7C4CD767CC}</author>
    <author>tc={3A4F09E2-BFB8-4EE8-AD3F-56ED97C3DEA8}</author>
    <author>tc={20AD8810-43B2-4B61-92E7-93478425B5CD}</author>
    <author>tc={34B8E12A-FDEF-4296-94FB-B3A0283A037A}</author>
    <author>tc={2C9798BF-FA74-4451-A086-600C9E388F59}</author>
    <author>tc={5E6F139A-2843-4604-8787-8A3042822471}</author>
    <author>tc={23F97C75-ADF4-4547-AE26-9EED297E8F12}</author>
    <author>tc={6A5E3FE4-A748-428C-B416-0D3CA87BDB8F}</author>
    <author>tc={491466FE-E2B2-4701-99CC-3BFE0F3E47C7}</author>
    <author>tc={63772A7B-FF9D-44F0-A408-D4B934D22D60}</author>
    <author>tc={761AAD59-7269-4F34-BB3D-14178AAEC081}</author>
    <author>tc={3210D84B-4D72-450A-83AC-82BC91AF4040}</author>
    <author>tc={C775E4E6-A254-401E-9E83-C13FE7A79D1A}</author>
    <author>tc={C9825034-E4F5-4E8E-9A18-A1FD24A8AB9B}</author>
    <author>tc={F7AB8F8B-7BB7-418B-B587-5786464D2EAC}</author>
    <author>tc={18194992-C639-4E30-87C2-48E9AEA9EE5C}</author>
    <author>tc={E54694E2-2AF5-4BFE-81C4-C35329699B02}</author>
    <author>tc={648745A9-B67F-4DC1-B6E1-80068BEA4A1C}</author>
    <author>tc={CCEEC3B6-F518-43BB-BDCB-5D3013AF85E8}</author>
    <author>tc={ECC2F240-E9C4-4820-A2C8-A4773FC53473}</author>
    <author>tc={F6EF4F5E-CED3-470F-B13C-9926AAA03379}</author>
    <author>tc={07D20E11-11C5-486A-A993-5DA5D354C113}</author>
    <author>tc={E18CA2C6-D144-49D0-8BDF-1FB8E52BEEAC}</author>
    <author>tc={30FE481F-C7D4-4A16-945F-CB8589E59830}</author>
    <author>tc={8FFBAFEB-8899-409F-88CC-BBDD20B653F8}</author>
    <author>tc={3A18B670-92B6-4EF0-B079-CA3C8870CE89}</author>
    <author>tc={E0142B43-46A3-4854-A9C7-6B4ACBA13337}</author>
    <author>tc={3BACCA56-6413-4BA2-98E2-DD561BD6215C}</author>
    <author>tc={1FB34863-55B5-4907-851B-BBF2FD7B5A51}</author>
    <author>tc={0AD53570-809D-4E7F-BB0C-4FCC4476A327}</author>
    <author>tc={2E18F046-340C-48E8-901F-0CCB4064ABB9}</author>
    <author>tc={9D9ED71F-00BE-4D27-803F-60DE28C53008}</author>
    <author>tc={6C7E0BDC-ECC6-432C-8093-9E98ED7B1193}</author>
    <author>tc={1031B322-E781-4167-9C55-38AA429EBAE9}</author>
    <author>tc={6693427F-C42D-4F78-B4E7-01FC99BF459D}</author>
    <author>tc={A5228D4D-F4A9-4FF2-A7D5-D5847708EF89}</author>
    <author>tc={4FEF17D3-40DE-49A9-8410-FC433C5F7FF2}</author>
    <author>tc={682EC3DF-7DAE-4731-B90D-23E005881707}</author>
    <author>tc={3BC948BF-8ED0-4603-8C6E-E01D9515F230}</author>
    <author>tc={B506D592-0BC5-4C34-A0C0-C00743A89AED}</author>
    <author>tc={9110E50A-5F43-425E-A81F-9BA1B926AF76}</author>
    <author>tc={01340E31-D440-4DBF-8246-3E4929EE257C}</author>
    <author>tc={0DE719A6-075A-490E-8764-8A849649198E}</author>
    <author>tc={A07F3FC2-2636-4316-A96C-F48C0974E239}</author>
    <author>tc={FA67D120-0DCA-4BC6-B034-15C2FA97BF9E}</author>
    <author>tc={7351D33A-B923-48B7-ACF7-39796ABF55B1}</author>
    <author>tc={1C16C71A-B766-4434-ABC4-D77FE180F55C}</author>
    <author>tc={264720E6-061C-42F8-9D95-7CB40DFD94BD}</author>
    <author>tc={C0C91609-6A3E-47E6-A6DB-560F646D69D2}</author>
    <author>tc={97252AA7-CFC6-4B3B-A724-B7A0EA24E092}</author>
    <author>tc={22C2352C-2635-4DE9-8F05-F59991980B4D}</author>
    <author>tc={19AA4DD9-12C7-45B5-8FAC-74093CF7B99C}</author>
    <author>tc={F156313E-D91F-46D5-AE47-B570EC37A19C}</author>
    <author>tc={6585F78A-81A4-48E8-9A87-7F72B0F9DD7B}</author>
    <author>tc={4A667CED-49C3-4439-BDC0-A7D8DBE20E82}</author>
    <author>tc={B8FDD73A-6FC8-4053-83C0-B99F89352194}</author>
    <author>tc={3DB79655-392A-496E-92A9-D5813B69EAF5}</author>
    <author>tc={A3DE33A3-8BEC-4624-AF9E-1EEE18D798EA}</author>
    <author>tc={39F1D62B-5FE2-44E8-BA24-1A7FE0AFC3CE}</author>
    <author>tc={FB1769CB-42B8-455C-AC94-8F64F6BFE241}</author>
    <author>tc={8092C405-0269-4994-9268-13BCA0BC3BF8}</author>
    <author>tc={69C1E85B-E4D7-4CEA-94A0-C9947F6838BD}</author>
    <author>tc={B17710E5-BD2D-4C05-82DD-B56C1568D681}</author>
    <author>tc={89219A7D-1D16-40ED-9C32-4593D2400A33}</author>
    <author>tc={886516A6-3FF2-4CD0-9B65-0E38EADD30A6}</author>
    <author>tc={0274020C-9042-4225-A772-DE47C676FB12}</author>
    <author>tc={64506164-9AE4-428F-82E5-99DF51497F32}</author>
    <author>tc={85042BFD-57BD-4800-B8A3-9D735A49E615}</author>
    <author>tc={2C9ECE51-11CC-49E0-818E-5E46A9CE1BCC}</author>
    <author>tc={8410D0DE-0EBC-4339-8394-45D0EFD5AAB8}</author>
    <author>tc={B993E32A-9B9A-4C59-A8C4-B6A9B1AD6904}</author>
    <author>tc={2AB689EF-6396-4EF9-94C1-EF268F2F6390}</author>
    <author>tc={4CB032C6-9CAF-4A0F-969B-E3E3CA3BC0BD}</author>
    <author>tc={7EEFE651-6539-4408-893A-3D5E3C0A4F38}</author>
    <author>tc={02457AFA-06C0-4D23-9CCC-A4FF1451BFA0}</author>
    <author>tc={F37B7FD5-F719-43D9-9942-6BF1CBB19087}</author>
    <author>tc={DFF65036-4307-42FA-A806-7522C66A64D2}</author>
    <author>tc={35322F36-4EF6-436D-BC4C-A2DBF3B07F48}</author>
    <author>tc={86FBD245-3D97-41A1-B8A0-1144E313A08B}</author>
    <author>tc={5E580491-3E47-4E44-9132-1888BB20D466}</author>
    <author>tc={708590F0-595B-49A9-8ACB-247EC0726792}</author>
    <author>tc={4DA83280-39CF-4037-BA9F-619C111F52AE}</author>
    <author>tc={A925E016-B266-49AC-9049-F61FAAED678D}</author>
    <author>tc={2219A94A-0F5F-46B4-B9C4-767E299F33AC}</author>
    <author>tc={BBC6F2F1-BA89-4742-B5CF-BD103E85E8DA}</author>
    <author>tc={820B2E3C-7D38-44AB-A50C-7F9502DCEF3D}</author>
    <author>tc={DB8CC3E7-15E1-4517-945A-C6D594169DB5}</author>
    <author>tc={7C89BC3B-7FFD-4E1F-96E2-D10856A11AF4}</author>
    <author>tc={4FBB100E-BC67-4CE4-88FF-DEAA0908D8F8}</author>
    <author>tc={F4C14E58-ADDB-48FF-A2F4-47513C740055}</author>
    <author>tc={966ACD39-E671-42DC-928F-A71331C43F24}</author>
    <author>tc={75B1BA81-7AA1-4A12-8690-2EFC1BB22F93}</author>
    <author>tc={8E601476-AD0F-44B9-8A08-F7BC9904A06C}</author>
    <author>tc={94504222-78C7-4A29-A0B4-9EBA16835D77}</author>
    <author>tc={ED5D6566-C222-4DBB-AE12-8569D7CA76B9}</author>
    <author>tc={720D7750-88B4-4E3C-B59D-84D9814A5E37}</author>
    <author>tc={4B17B837-F7B9-4F25-811C-0465F0E61FD7}</author>
    <author>tc={49FACF6B-3B82-4DA3-A0CA-98AF102BC266}</author>
    <author>tc={96EAD566-010E-40BB-85A9-8F6EF4E7B599}</author>
    <author>tc={C132B955-6DA2-4AB9-85AE-43CDECA35AC1}</author>
    <author>tc={C4452AC1-24E3-466B-B3EC-6B611E8C6DE9}</author>
    <author>tc={F37AF6C2-6965-4F0A-AB00-106DFEB3429D}</author>
    <author>tc={1A6286EC-F54A-4896-853B-C96755B680B0}</author>
    <author>tc={606570B4-2498-4DCD-B94D-C5A469301BB7}</author>
    <author>tc={17F6AE9E-C9F7-46ED-AE10-EDD964045F4E}</author>
    <author>tc={1FA7355C-571B-4F0E-85B4-F52A031F9A7A}</author>
    <author>tc={5DAE8244-C5B8-42C7-A38B-243BE276B5E3}</author>
    <author>tc={3AC02346-099D-4157-BBC3-39F1B3F08BCA}</author>
    <author>tc={962EB440-99A4-433B-A934-5C0FF572B7EF}</author>
    <author>tc={B7349BE5-4CA5-471C-9953-BFF1EB3E5676}</author>
    <author>tc={5212F028-C924-4F55-AC98-B91F02B10429}</author>
    <author>tc={194ECF32-19DA-43B8-A6E4-7D19D03A9098}</author>
    <author>tc={9C821143-AF0F-424F-9830-986709B6309B}</author>
    <author>tc={1C83123A-706F-440E-8265-E647B3A9236D}</author>
    <author>tc={7FA37C8F-3975-4D46-BC37-BD7047930FEA}</author>
    <author>tc={4BD78751-5B74-4B3A-A0AF-BCC21A00289E}</author>
    <author>tc={067BCD06-C200-4242-9E23-61467E35C57B}</author>
    <author>tc={CCFF1602-4FC6-4493-8A52-9626BB85EF70}</author>
    <author>tc={FD95DB80-4186-41A3-A257-A5BA45B385BD}</author>
    <author>tc={B1413B8A-05DB-4E77-9431-827EE4602F15}</author>
    <author>tc={4EB4F54F-910B-4FB8-BFB1-605B5BE22B9F}</author>
    <author>tc={454FAE5B-1A47-4C5A-B0BA-F02418CCB5A8}</author>
    <author>tc={AB049AD7-AD5A-4737-8DEB-CA533582311D}</author>
    <author>tc={CA95D1B5-DB79-4429-9CA2-A65851EFD909}</author>
    <author>tc={18D8FEA3-A299-4235-9B2A-851478FACCC6}</author>
    <author>tc={BC881EDA-0B43-454E-AC8C-1361B3054715}</author>
    <author>tc={41B34925-7C71-4DDE-90B8-F282B9F2C8CB}</author>
    <author>tc={2B743662-3F8E-4CB9-8293-B1CCDE31DDAD}</author>
    <author>tc={616A3B41-C59E-433B-BA83-93849BE61778}</author>
    <author>tc={8F7B29AF-BB8D-4901-8854-B8FDCB5D9A11}</author>
    <author>tc={C76E7CE8-18B5-4396-AF53-10B0A4661653}</author>
    <author>tc={DA425104-AD80-462F-BB60-552517F185F5}</author>
    <author>tc={A0DA6ADA-6805-4EAD-9AB0-40E343BB7B1F}</author>
    <author>tc={CA2A505E-8487-49C8-A3E1-9C55C1634772}</author>
    <author>tc={0EEB2137-11EC-4CE6-B9E0-6F7E6A14517B}</author>
    <author>tc={2F4039E4-AE08-44B3-9911-433F403B9A12}</author>
    <author>tc={B86B6026-2A84-4CE2-8F40-05CAE875EAAB}</author>
    <author>tc={60FF4746-CDE5-48EE-B266-309838AA48A4}</author>
    <author>tc={CB9D70B4-CBD7-4082-8120-8789DBCF2E4A}</author>
    <author>tc={FCF5214E-7068-4441-BD9F-E5CA0BEA9A49}</author>
    <author>tc={46B64248-1CF1-46F2-B02A-38A9AB5E1DDF}</author>
    <author>tc={A5CA4752-77EB-41EE-BE6F-465446CCB73B}</author>
    <author>tc={A26CD9EB-BD24-4425-9DD4-A68EF34B8E58}</author>
    <author>tc={C8FAA4FA-AB55-4A63-B1C0-B0C6B5AA791B}</author>
    <author>tc={633FF18D-3ADC-4B98-BBA5-0C37D9FA8FC3}</author>
    <author>tc={DE084563-AEC5-406F-A9A2-FFA305C82898}</author>
    <author>tc={7E023346-F415-4E30-8082-4F04E24C75AB}</author>
    <author>tc={435EDAA6-F40A-4008-AC61-6C7219C07A04}</author>
    <author>tc={DD68B717-A4CB-485E-AE75-E37CD774DDA7}</author>
    <author>tc={B9FACB9C-6FBF-411E-A75E-914E7B267C82}</author>
    <author>tc={15C45B91-F053-462F-8268-3059612861CF}</author>
    <author>tc={50040C62-3930-4620-8D72-60F21B134782}</author>
    <author>tc={CA091983-7D54-49E6-B20C-38EACF1FAE1B}</author>
    <author>tc={EADC9AB9-C96E-4846-9223-E103A14CD982}</author>
    <author>tc={6A05DE3B-D465-4281-B85D-4BCE4206B3E3}</author>
    <author>tc={0FD45BE5-98A2-447B-ABD9-5E9FAEFD3762}</author>
    <author>tc={EA81232D-E02F-4FC2-8411-A07BA0D30716}</author>
    <author>tc={42430CBE-7CC6-47BC-97B8-C7FB2CD8986E}</author>
    <author>tc={ABBA3B44-CB98-462D-B399-33A38B15A4BC}</author>
    <author>tc={F0C23305-5235-4E99-8679-59CE0D69D759}</author>
    <author>tc={6257EF59-288D-40AD-B4B4-5C43FA3CD029}</author>
    <author>tc={BB6B6172-1297-4C2A-9ECD-2D86D63244A4}</author>
    <author>tc={D585A36F-37A1-4D28-BDFC-EB0BC4E02FDF}</author>
    <author>tc={283FE487-8875-4361-9B9B-F4E14699FB3C}</author>
    <author>tc={BFE69A95-1915-4BD3-8CA7-BCA039EC9FBB}</author>
    <author>tc={265B87FC-BB50-465B-B49E-854A8693704D}</author>
    <author>tc={B9C9EC98-D02F-4644-8078-5ED404FD8EEF}</author>
    <author>tc={D58FCEDD-65CC-487A-85D7-F36C832F636D}</author>
    <author>tc={1B5B6CA2-0AAB-4586-91C2-1B7FD0176587}</author>
    <author>tc={289AE62A-884C-403D-AAB3-ACBC05C32B53}</author>
    <author>tc={9E5A3365-176B-488D-AA5A-DB0CD03228AE}</author>
    <author>tc={FCE690A5-0627-4423-8D16-06AEC0122DC9}</author>
    <author>tc={E74DADB8-77C8-4AA0-BBD4-84F93F928054}</author>
    <author>tc={188ADCD9-7BD5-4205-8F0D-BA693FA25705}</author>
    <author>tc={D17E2F79-2C1E-4F6C-AECB-E7FBB6051C70}</author>
    <author>tc={9A34B940-D947-4440-B9F3-18942B74067B}</author>
    <author>tc={6001A2C8-AD62-4D35-98A0-23792ACA46DE}</author>
    <author>tc={028A7543-BBC6-4E52-93B1-FB8F3784D1F1}</author>
    <author>tc={C6C496E7-4714-4CE1-B0F4-2155F56AD338}</author>
    <author>tc={5A71B016-2DF5-4503-802A-69D53649278E}</author>
    <author>tc={894BED6A-34E4-4EF7-813E-73518A54B9AF}</author>
    <author>tc={E4070149-1A32-46F9-B1A0-07EDB6F84B38}</author>
    <author>tc={FE16E2E2-92F6-4C2B-B1AA-833480730A5D}</author>
    <author>tc={F2478A49-0211-49F4-90D6-56BC8A8DF217}</author>
    <author>tc={665F9FC7-E039-4ECD-833B-EDB222AB9844}</author>
    <author>tc={8C8B6C98-45A2-4A94-8144-FD642314F8BE}</author>
    <author>tc={AC72AE88-E075-4E85-BC41-42EB40DA33CF}</author>
  </authors>
  <commentList>
    <comment ref="E16" authorId="0" shapeId="0" xr:uid="{064389B3-0F9B-495B-9A3C-A1C5658E8994}">
      <text>
        <t>[Threaded comment]
Your version of Excel allows you to read this threaded comment; however, any edits to it will get removed if the file is opened in a newer version of Excel. Learn more: https://go.microsoft.com/fwlink/?linkid=870924
Comment:
    My understanding of this was that within the system means there is faulty code or vulnerabilities within the system while outside the system means another reliant system (ex. open source software used, or another service)
Reply:
    But outside the system is also: hackers, the environment, any stimuli from outside the system</t>
      </text>
    </comment>
    <comment ref="F16" authorId="1" shapeId="0" xr:uid="{5307AC60-EEDA-405A-A7B0-2536BECAB9CF}">
      <text>
        <t>[Threaded comment]
Your version of Excel allows you to read this threaded comment; however, any edits to it will get removed if the file is opened in a newer version of Excel. Learn more: https://go.microsoft.com/fwlink/?linkid=870924
Comment:
    I agree with your analysis
Reply:
    Okay so all should be 0
Reply:
    I was considering human or non-human to be from within the system. I was not considering hackers humans, I was thinking of the vulnerabilities as a non-human cause.</t>
      </text>
    </comment>
    <comment ref="H16" authorId="2" shapeId="0" xr:uid="{341E9747-AEF6-425F-B42A-B63EB5AC5867}">
      <text>
        <t xml:space="preserve">[Threaded comment]
Your version of Excel allows you to read this threaded comment; however, any edits to it will get removed if the file is opened in a newer version of Excel. Learn more: https://go.microsoft.com/fwlink/?linkid=870924
Comment:
    I considered these to be malicious because they were due to hacking and misuse, but I also considered them to be non-malicious on the development side where best practices were not used.
Reply:
    I think these were all malicious faults cause they were hacked. 
I think we need to remove "both". Cause a failure can't be both malicious and non-malicious </t>
      </text>
    </comment>
    <comment ref="M16" authorId="3" shapeId="0" xr:uid="{10E591C1-B684-4075-997A-3025B0951130}">
      <text>
        <t>[Threaded comment]
Your version of Excel allows you to read this threaded comment; however, any edits to it will get removed if the file is opened in a newer version of Excel. Learn more: https://go.microsoft.com/fwlink/?linkid=870924
Comment:
    Unsure about the definition of CPS</t>
      </text>
    </comment>
    <comment ref="K17" authorId="4" shapeId="0" xr:uid="{2F105B9F-5782-4B95-9021-12D735267A7B}">
      <text>
        <t>[Threaded comment]
Your version of Excel allows you to read this threaded comment; however, any edits to it will get removed if the file is opened in a newer version of Excel. Learn more: https://go.microsoft.com/fwlink/?linkid=870924
Comment:
    I put temporary because the site was taken down.
Reply:
    But the passwords were leaked -&gt; we don't know the extent of the impact
Reply:
    I was considering temporary because the hack is no longer exploitable. I think this would be a good place to clarify on the definition of this term. I think we should be more specific if we are talking about the exploit/failure itself and the ability for it to continue being exploited/failing or if we are concerned with the persistence of the effects too even if the system is "fixed".</t>
      </text>
    </comment>
    <comment ref="D18" authorId="5" shapeId="0" xr:uid="{9C85CCDB-5519-4C1D-95FA-F31161EC0D05}">
      <text>
        <t>[Threaded comment]
Your version of Excel allows you to read this threaded comment; however, any edits to it will get removed if the file is opened in a newer version of Excel. Learn more: https://go.microsoft.com/fwlink/?linkid=870924
Comment:
    I marked this as both because the anti-virus the NYT used did not handle all of the vulnerabilities, but the NYT also was not using the correct level of anti-virus. 
Reply:
    I agree with you on Design - cause the malware wasn't on their blocked list 
But I don't think the operation was incorrect. 
So I think it should be 0</t>
      </text>
    </comment>
    <comment ref="E18" authorId="6" shapeId="0" xr:uid="{74CB20AA-C5D4-4FB5-8D0D-6DBC6A2BE01B}">
      <text>
        <t>[Threaded comment]
Your version of Excel allows you to read this threaded comment; however, any edits to it will get removed if the file is opened in a newer version of Excel. Learn more: https://go.microsoft.com/fwlink/?linkid=870924
Comment:
    2</t>
      </text>
    </comment>
    <comment ref="I18" authorId="7" shapeId="0" xr:uid="{F3DE41FF-738D-48A2-99D0-4708FEF93D30}">
      <text>
        <t>[Threaded comment]
Your version of Excel allows you to read this threaded comment; however, any edits to it will get removed if the file is opened in a newer version of Excel. Learn more: https://go.microsoft.com/fwlink/?linkid=870924
Comment:
    I agree with your ratings
Reply:
    I was not considering the failures to be deliberate if the failures were preventable by operational decisions. However I agree that it is deliberate because the way the operation was exploited was due to a lack of knowledge or manual on how to operate.</t>
      </text>
    </comment>
    <comment ref="J18" authorId="8" shapeId="0" xr:uid="{7345D777-FBFB-4489-AC86-12F082647E4A}">
      <text>
        <t>[Threaded comment]
Your version of Excel allows you to read this threaded comment; however, any edits to it will get removed if the file is opened in a newer version of Excel. Learn more: https://go.microsoft.com/fwlink/?linkid=870924
Comment:
    I put unknown because I was unsure</t>
      </text>
    </comment>
    <comment ref="L18" authorId="9" shapeId="0" xr:uid="{45555975-64BA-41BB-BAC2-BCC4E8589117}">
      <text>
        <t>[Threaded comment]
Your version of Excel allows you to read this threaded comment; however, any edits to it will get removed if the file is opened in a newer version of Excel. Learn more: https://go.microsoft.com/fwlink/?linkid=870924
Comment:
    I agree
Reply:
    NYT makes sense under this domain, I was uncertain at the time.</t>
      </text>
    </comment>
    <comment ref="D19" authorId="10" shapeId="0" xr:uid="{8BBA6F3E-2732-4376-A055-CC7E4264AE2F}">
      <text>
        <t>[Threaded comment]
Your version of Excel allows you to read this threaded comment; however, any edits to it will get removed if the file is opened in a newer version of Excel. Learn more: https://go.microsoft.com/fwlink/?linkid=870924
Comment:
    I marked these as both because there were vulnerabilities in the system and the flaw was exacerbated by user decisions.
Reply:
    I would agree that this may be a design fault, but the articles don't report that the systems were used incorrectly
Reply:
    I think these both should be 0
Reply:
    I agree</t>
      </text>
    </comment>
    <comment ref="H19" authorId="11" shapeId="0" xr:uid="{5A3758FC-3167-47D3-ACBB-E8A8EC674A76}">
      <text>
        <t>[Threaded comment]
Your version of Excel allows you to read this threaded comment; however, any edits to it will get removed if the file is opened in a newer version of Excel. Learn more: https://go.microsoft.com/fwlink/?linkid=870924
Comment:
    For these I did not consider them malicious because it was a testing team not a group of hackers that found the issue and it was reported not exploited.
Reply:
    Well it was still malicious - they wanted to break in, regardless of the reason</t>
      </text>
    </comment>
    <comment ref="L19" authorId="12" shapeId="0" xr:uid="{697EA0C2-F8C2-4DF8-9623-37673AC77233}">
      <text>
        <t>[Threaded comment]
Your version of Excel allows you to read this threaded comment; however, any edits to it will get removed if the file is opened in a newer version of Excel. Learn more: https://go.microsoft.com/fwlink/?linkid=870924
Comment:
    I did not see all of the options. I agree</t>
      </text>
    </comment>
    <comment ref="E20" authorId="13" shapeId="0" xr:uid="{359E53A9-A668-4953-A385-497BDEA0935E}">
      <text>
        <t>[Threaded comment]
Your version of Excel allows you to read this threaded comment; however, any edits to it will get removed if the file is opened in a newer version of Excel. Learn more: https://go.microsoft.com/fwlink/?linkid=870924
Comment:
    2</t>
      </text>
    </comment>
    <comment ref="J20" authorId="14" shapeId="0" xr:uid="{D2C9EB35-3DDF-43F4-A97C-4FE672F2BA24}">
      <text>
        <t>[Threaded comment]
Your version of Excel allows you to read this threaded comment; however, any edits to it will get removed if the file is opened in a newer version of Excel. Learn more: https://go.microsoft.com/fwlink/?linkid=870924
Comment:
    I considered this developmental incompetence because a new feature was shipped without doing adequate testing.
Reply:
    Well we don't know whether they did adequate testing or not. So I think its unknown
Reply:
    I was considering the lack of testing developmental incompetence. I think this definition could potentially use clarification. I was considering the testing as part of the SE development process and the incompetence on that. I specifically called this incident developmental incomptence because the system was secure before the added feature but not secure after the added feature.</t>
      </text>
    </comment>
    <comment ref="D22" authorId="15" shapeId="0" xr:uid="{BC21DB1E-CC4D-4444-9D48-23F762827201}">
      <text>
        <t>[Threaded comment]
Your version of Excel allows you to read this threaded comment; however, any edits to it will get removed if the file is opened in a newer version of Excel. Learn more: https://go.microsoft.com/fwlink/?linkid=870924
Comment:
    Misunderstanding on one of the definitions of the options</t>
      </text>
    </comment>
    <comment ref="E22" authorId="16" shapeId="0" xr:uid="{8D8B113F-7B9B-4579-8D9F-DE36D3BDBC03}">
      <text>
        <t>[Threaded comment]
Your version of Excel allows you to read this threaded comment; however, any edits to it will get removed if the file is opened in a newer version of Excel. Learn more: https://go.microsoft.com/fwlink/?linkid=870924
Comment:
    Misunderstanding on one of the definitions of the options</t>
      </text>
    </comment>
    <comment ref="F22" authorId="17" shapeId="0" xr:uid="{0B514790-C4DF-4095-8E17-8157AB3093CE}">
      <text>
        <t>[Threaded comment]
Your version of Excel allows you to read this threaded comment; however, any edits to it will get removed if the file is opened in a newer version of Excel. Learn more: https://go.microsoft.com/fwlink/?linkid=870924
Comment:
    Misunderstanding on one of the definitions of the options
Reply:
    Misunderstanding on prompt?</t>
      </text>
    </comment>
    <comment ref="H22" authorId="18" shapeId="0" xr:uid="{4D4F729B-5865-4AC4-BBF5-4EF684C3202E}">
      <text>
        <t>[Threaded comment]
Your version of Excel allows you to read this threaded comment; however, any edits to it will get removed if the file is opened in a newer version of Excel. Learn more: https://go.microsoft.com/fwlink/?linkid=870924
Comment:
    Misunderstanding on one of the definitions of the options</t>
      </text>
    </comment>
    <comment ref="I22" authorId="19" shapeId="0" xr:uid="{8BE1B30A-4EA2-4691-A0FC-993A0BF562F9}">
      <text>
        <t>[Threaded comment]
Your version of Excel allows you to read this threaded comment; however, any edits to it will get removed if the file is opened in a newer version of Excel. Learn more: https://go.microsoft.com/fwlink/?linkid=870924
Comment:
    Misunderstanding on one of the definitions of the options</t>
      </text>
    </comment>
    <comment ref="J22" authorId="20" shapeId="0" xr:uid="{95B84AC2-0F7E-4855-8968-979DBE514AD1}">
      <text>
        <t>[Threaded comment]
Your version of Excel allows you to read this threaded comment; however, any edits to it will get removed if the file is opened in a newer version of Excel. Learn more: https://go.microsoft.com/fwlink/?linkid=870924
Comment:
    Misunderstanding on one of the definitions of the options</t>
      </text>
    </comment>
    <comment ref="K22" authorId="21" shapeId="0" xr:uid="{F59AE8DF-0A61-4405-A95D-E835F771BC59}">
      <text>
        <t>[Threaded comment]
Your version of Excel allows you to read this threaded comment; however, any edits to it will get removed if the file is opened in a newer version of Excel. Learn more: https://go.microsoft.com/fwlink/?linkid=870924
Comment:
    Misunderstanding on one of the definitions of the options</t>
      </text>
    </comment>
    <comment ref="L22" authorId="22" shapeId="0" xr:uid="{25912D74-E224-41BF-91D5-379627C81AE8}">
      <text>
        <t>[Threaded comment]
Your version of Excel allows you to read this threaded comment; however, any edits to it will get removed if the file is opened in a newer version of Excel. Learn more: https://go.microsoft.com/fwlink/?linkid=870924
Comment:
    Human Error</t>
      </text>
    </comment>
    <comment ref="D24" authorId="23" shapeId="0" xr:uid="{130233E6-A632-4AAE-A58B-24057857465C}">
      <text>
        <t>[Threaded comment]
Your version of Excel allows you to read this threaded comment; however, any edits to it will get removed if the file is opened in a newer version of Excel. Learn more: https://go.microsoft.com/fwlink/?linkid=870924
Comment:
    This information seem difficult to extract from the articles.</t>
      </text>
    </comment>
    <comment ref="E24" authorId="24" shapeId="0" xr:uid="{34FA4729-E56B-44F8-9C5E-E73F32288AFC}">
      <text>
        <t>[Threaded comment]
Your version of Excel allows you to read this threaded comment; however, any edits to it will get removed if the file is opened in a newer version of Excel. Learn more: https://go.microsoft.com/fwlink/?linkid=870924
Comment:
    I believe this is possible. I would slightly change the question to ask if it is human or environmental/natural disaster causes/etc.</t>
      </text>
    </comment>
    <comment ref="F24" authorId="25" shapeId="0" xr:uid="{4EC37D4A-B0B9-4A4E-92C2-CFB27935E456}">
      <text>
        <t>[Threaded comment]
Your version of Excel allows you to read this threaded comment; however, any edits to it will get removed if the file is opened in a newer version of Excel. Learn more: https://go.microsoft.com/fwlink/?linkid=870924
Comment:
    I believe this is possible. I would slightly change the question to ask if it is human or environmental/natural disaster causes/etc.</t>
      </text>
    </comment>
    <comment ref="G24" authorId="26" shapeId="0" xr:uid="{4F2BAC90-E668-4694-B6FF-854BC958274B}">
      <text>
        <t>[Threaded comment]
Your version of Excel allows you to read this threaded comment; however, any edits to it will get removed if the file is opened in a newer version of Excel. Learn more: https://go.microsoft.com/fwlink/?linkid=870924
Comment:
    There is general consensus between raters</t>
      </text>
    </comment>
    <comment ref="H24" authorId="27" shapeId="0" xr:uid="{04C545B1-F4B5-4086-B039-17D3D5319623}">
      <text>
        <t>[Threaded comment]
Your version of Excel allows you to read this threaded comment; however, any edits to it will get removed if the file is opened in a newer version of Excel. Learn more: https://go.microsoft.com/fwlink/?linkid=870924
Comment:
    There is a misunderstanding of the definition for this problem. I think to clear up all ambiguity it may be difficult to determine exact wording/definitions for the prompts.</t>
      </text>
    </comment>
    <comment ref="I24" authorId="28" shapeId="0" xr:uid="{58958045-5D58-4677-8803-80289199317F}">
      <text>
        <t>[Threaded comment]
Your version of Excel allows you to read this threaded comment; however, any edits to it will get removed if the file is opened in a newer version of Excel. Learn more: https://go.microsoft.com/fwlink/?linkid=870924
Comment:
    There is a misunderstanding of the definition for this problem. I think to clear up all ambiguity it may be difficult to determine exact wording/definitions for the prompts.</t>
      </text>
    </comment>
    <comment ref="J24" authorId="29" shapeId="0" xr:uid="{233D7446-4CB0-4CD8-B118-E5ADE4A254FA}">
      <text>
        <t>[Threaded comment]
Your version of Excel allows you to read this threaded comment; however, any edits to it will get removed if the file is opened in a newer version of Excel. Learn more: https://go.microsoft.com/fwlink/?linkid=870924
Comment:
    This information seem difficult to extract from the articles.</t>
      </text>
    </comment>
    <comment ref="K24" authorId="30" shapeId="0" xr:uid="{4EDA3E4B-E9B6-42A8-8D59-E9AF3061A2EF}">
      <text>
        <t>[Threaded comment]
Your version of Excel allows you to read this threaded comment; however, any edits to it will get removed if the file is opened in a newer version of Excel. Learn more: https://go.microsoft.com/fwlink/?linkid=870924
Comment:
    This information seem difficult to extract from the articles.</t>
      </text>
    </comment>
    <comment ref="L24" authorId="31" shapeId="0" xr:uid="{DC8E7A80-43F7-4F06-9245-2EF432C33B97}">
      <text>
        <t>[Threaded comment]
Your version of Excel allows you to read this threaded comment; however, any edits to it will get removed if the file is opened in a newer version of Excel. Learn more: https://go.microsoft.com/fwlink/?linkid=870924
Comment:
    There is a misunderstanding of the definition for this problem. I think to clear up all ambiguity it may be difficult to determine exact wording/definitions for the prompts.</t>
      </text>
    </comment>
    <comment ref="M24" authorId="32" shapeId="0" xr:uid="{7E934BB3-1E3A-4983-A96A-8B7C4CD767CC}">
      <text>
        <t>[Threaded comment]
Your version of Excel allows you to read this threaded comment; however, any edits to it will get removed if the file is opened in a newer version of Excel. Learn more: https://go.microsoft.com/fwlink/?linkid=870924
Comment:
    Slightly improved definition would help.</t>
      </text>
    </comment>
    <comment ref="B25" authorId="33" shapeId="0" xr:uid="{3A4F09E2-BFB8-4EE8-AD3F-56ED97C3DEA8}">
      <text>
        <t>[Threaded comment]
Your version of Excel allows you to read this threaded comment; however, any edits to it will get removed if the file is opened in a newer version of Excel. Learn more: https://go.microsoft.com/fwlink/?linkid=870924
Comment:
    I believe that the information for most of the taxonomic classifications is available within the articles of the incidents. I think there are some ambiguities within the questions asked to the LLM that could be cleared up by adding further definition or single/few shot examples for the different options in the classification.</t>
      </text>
    </comment>
    <comment ref="D25" authorId="34" shapeId="0" xr:uid="{20AD8810-43B2-4B61-92E7-93478425B5CD}">
      <text>
        <t>[Threaded comment]
Your version of Excel allows you to read this threaded comment; however, any edits to it will get removed if the file is opened in a newer version of Excel. Learn more: https://go.microsoft.com/fwlink/?linkid=870924
Comment:
    I think that this category is possible, but I think that the definitions have to be flushed out significantly. I think there is a lot of disconnect on what classifies as operator fault vs system design.</t>
      </text>
    </comment>
    <comment ref="E25" authorId="35" shapeId="0" xr:uid="{34B8E12A-FDEF-4296-94FB-B3A0283A037A}">
      <text>
        <t>[Threaded comment]
Your version of Excel allows you to read this threaded comment; however, any edits to it will get removed if the file is opened in a newer version of Excel. Learn more: https://go.microsoft.com/fwlink/?linkid=870924
Comment:
    I believe with the comments given one the sample set of articles here that it is possible to get this information. I think that further detail would be necessary to provide to the LLM to ensure that this ambiguity is cleared up.</t>
      </text>
    </comment>
    <comment ref="F25" authorId="36" shapeId="0" xr:uid="{2C9798BF-FA74-4451-A086-600C9E388F59}">
      <text>
        <t>[Threaded comment]
Your version of Excel allows you to read this threaded comment; however, any edits to it will get removed if the file is opened in a newer version of Excel. Learn more: https://go.microsoft.com/fwlink/?linkid=870924
Comment:
    I believe this is possible. I would slightly change the question to ask if it is human or environmental/natural disaster causes/etc.</t>
      </text>
    </comment>
    <comment ref="G25" authorId="37" shapeId="0" xr:uid="{5E6F139A-2843-4604-8787-8A3042822471}">
      <text>
        <t>[Threaded comment]
Your version of Excel allows you to read this threaded comment; however, any edits to it will get removed if the file is opened in a newer version of Excel. Learn more: https://go.microsoft.com/fwlink/?linkid=870924
Comment:
    There is general consensus between raters</t>
      </text>
    </comment>
    <comment ref="H25" authorId="38" shapeId="0" xr:uid="{23F97C75-ADF4-4547-AE26-9EED297E8F12}">
      <text>
        <t>[Threaded comment]
Your version of Excel allows you to read this threaded comment; however, any edits to it will get removed if the file is opened in a newer version of Excel. Learn more: https://go.microsoft.com/fwlink/?linkid=870924
Comment:
    There is a misunderstanding of the definition for this problem. I think to clear up all ambiguity it may be difficult to determine exact wording/definitions for the prompts.</t>
      </text>
    </comment>
    <comment ref="I25" authorId="39" shapeId="0" xr:uid="{6A5E3FE4-A748-428C-B416-0D3CA87BDB8F}">
      <text>
        <t>[Threaded comment]
Your version of Excel allows you to read this threaded comment; however, any edits to it will get removed if the file is opened in a newer version of Excel. Learn more: https://go.microsoft.com/fwlink/?linkid=870924
Comment:
    This information seem difficult to extract from the articles.</t>
      </text>
    </comment>
    <comment ref="J25" authorId="40" shapeId="0" xr:uid="{491466FE-E2B2-4701-99CC-3BFE0F3E47C7}">
      <text>
        <t>[Threaded comment]
Your version of Excel allows you to read this threaded comment; however, any edits to it will get removed if the file is opened in a newer version of Excel. Learn more: https://go.microsoft.com/fwlink/?linkid=870924
Comment:
    I had very low confidence putting down a classification for some of these incidents as a rater. Unless we have a way to measure level of confidence of the LLM I believe there is a large chance of error. This classification appears somewhat subjective and I think it could be influenced by the way the article is written. This would remove some of the objectivity of the LLM when writing the postmortem and not convey the full truth.</t>
      </text>
    </comment>
    <comment ref="L25" authorId="41" shapeId="0" xr:uid="{63772A7B-FF9D-44F0-A408-D4B934D22D60}">
      <text>
        <t>[Threaded comment]
Your version of Excel allows you to read this threaded comment; however, any edits to it will get removed if the file is opened in a newer version of Excel. Learn more: https://go.microsoft.com/fwlink/?linkid=870924
Comment:
    There is a misunderstanding of the definition for this problem. I think to clear up all ambiguity it may be difficult to determine exact wording/definitions for the prompts.</t>
      </text>
    </comment>
    <comment ref="M25" authorId="42" shapeId="0" xr:uid="{761AAD59-7269-4F34-BB3D-14178AAEC081}">
      <text>
        <t>[Threaded comment]
Your version of Excel allows you to read this threaded comment; however, any edits to it will get removed if the file is opened in a newer version of Excel. Learn more: https://go.microsoft.com/fwlink/?linkid=870924
Comment:
    Slightly improved definition would help.</t>
      </text>
    </comment>
    <comment ref="C32" authorId="43" shapeId="0" xr:uid="{3210D84B-4D72-450A-83AC-82BC91AF4040}">
      <text>
        <t>[Threaded comment]
Your version of Excel allows you to read this threaded comment; however, any edits to it will get removed if the file is opened in a newer version of Excel. Learn more: https://go.microsoft.com/fwlink/?linkid=870924
Comment:
    No issue</t>
      </text>
    </comment>
    <comment ref="E32" authorId="44" shapeId="0" xr:uid="{C775E4E6-A254-401E-9E83-C13FE7A79D1A}">
      <text>
        <t>[Threaded comment]
Your version of Excel allows you to read this threaded comment; however, any edits to it will get removed if the file is opened in a newer version of Excel. Learn more: https://go.microsoft.com/fwlink/?linkid=870924
Comment:
    Human error</t>
      </text>
    </comment>
    <comment ref="F32" authorId="45" shapeId="0" xr:uid="{C9825034-E4F5-4E8E-9A18-A1FD24A8AB9B}">
      <text>
        <t>[Threaded comment]
Your version of Excel allows you to read this threaded comment; however, any edits to it will get removed if the file is opened in a newer version of Excel. Learn more: https://go.microsoft.com/fwlink/?linkid=870924
Comment:
    Human error</t>
      </text>
    </comment>
    <comment ref="I32" authorId="46" shapeId="0" xr:uid="{F7AB8F8B-7BB7-418B-B587-5786464D2EAC}">
      <text>
        <t>[Threaded comment]
Your version of Excel allows you to read this threaded comment; however, any edits to it will get removed if the file is opened in a newer version of Excel. Learn more: https://go.microsoft.com/fwlink/?linkid=870924
Comment:
    I am confused on the difference between objective and intent
Reply:
    I'm assuming its between "malicious" vs "deliberate" 
Reply:
    The definitions are on page 16 of the paper, we can discuss this</t>
      </text>
    </comment>
    <comment ref="L32" authorId="47" shapeId="0" xr:uid="{18194992-C639-4E30-87C2-48E9AEA9EE5C}">
      <text>
        <t>[Threaded comment]
Your version of Excel allows you to read this threaded comment; however, any edits to it will get removed if the file is opened in a newer version of Excel. Learn more: https://go.microsoft.com/fwlink/?linkid=870924
Comment:
    Human error</t>
      </text>
    </comment>
    <comment ref="C35" authorId="48" shapeId="0" xr:uid="{E54694E2-2AF5-4BFE-81C4-C35329699B02}">
      <text>
        <t>[Threaded comment]
Your version of Excel allows you to read this threaded comment; however, any edits to it will get removed if the file is opened in a newer version of Excel. Learn more: https://go.microsoft.com/fwlink/?linkid=870924
Comment:
    No issue</t>
      </text>
    </comment>
    <comment ref="D35" authorId="49" shapeId="0" xr:uid="{648745A9-B67F-4DC1-B6E1-80068BEA4A1C}">
      <text>
        <t>[Threaded comment]
Your version of Excel allows you to read this threaded comment; however, any edits to it will get removed if the file is opened in a newer version of Excel. Learn more: https://go.microsoft.com/fwlink/?linkid=870924
Comment:
    I think it needs to be clarified when the operator is at fault.</t>
      </text>
    </comment>
    <comment ref="E35" authorId="50" shapeId="0" xr:uid="{CCEEC3B6-F518-43BB-BDCB-5D3013AF85E8}">
      <text>
        <t>[Threaded comment]
Your version of Excel allows you to read this threaded comment; however, any edits to it will get removed if the file is opened in a newer version of Excel. Learn more: https://go.microsoft.com/fwlink/?linkid=870924
Comment:
    Could be more descriptive of what classifies as a 'within the system' fault</t>
      </text>
    </comment>
    <comment ref="H35" authorId="51" shapeId="0" xr:uid="{ECC2F240-E9C4-4820-A2C8-A4773FC53473}">
      <text>
        <t>[Threaded comment]
Your version of Excel allows you to read this threaded comment; however, any edits to it will get removed if the file is opened in a newer version of Excel. Learn more: https://go.microsoft.com/fwlink/?linkid=870924
Comment:
    Need better definitions. Specifically the case of testers of the system. Are they malicious or not?</t>
      </text>
    </comment>
    <comment ref="I35" authorId="52" shapeId="0" xr:uid="{F6EF4F5E-CED3-470F-B13C-9926AAA03379}">
      <text>
        <t>[Threaded comment]
Your version of Excel allows you to read this threaded comment; however, any edits to it will get removed if the file is opened in a newer version of Excel. Learn more: https://go.microsoft.com/fwlink/?linkid=870924
Comment:
    Need clarification on definitions. Examples may help here.</t>
      </text>
    </comment>
    <comment ref="M35" authorId="53" shapeId="0" xr:uid="{07D20E11-11C5-486A-A993-5DA5D354C113}">
      <text>
        <t>[Threaded comment]
Your version of Excel allows you to read this threaded comment; however, any edits to it will get removed if the file is opened in a newer version of Excel. Learn more: https://go.microsoft.com/fwlink/?linkid=870924
Comment:
    Examples could help</t>
      </text>
    </comment>
    <comment ref="H36" authorId="54" shapeId="0" xr:uid="{E18CA2C6-D144-49D0-8BDF-1FB8E52BEEAC}">
      <text>
        <t>[Threaded comment]
Your version of Excel allows you to read this threaded comment; however, any edits to it will get removed if the file is opened in a newer version of Excel. Learn more: https://go.microsoft.com/fwlink/?linkid=870924
Comment:
    Need better definitions. Specifically the case of testers of the system. Are they malicious or not?</t>
      </text>
    </comment>
    <comment ref="I36" authorId="55" shapeId="0" xr:uid="{30FE481F-C7D4-4A16-945F-CB8589E59830}">
      <text>
        <t>[Threaded comment]
Your version of Excel allows you to read this threaded comment; however, any edits to it will get removed if the file is opened in a newer version of Excel. Learn more: https://go.microsoft.com/fwlink/?linkid=870924
Comment:
    I am confused on the difference between objective and intent</t>
      </text>
    </comment>
    <comment ref="D38" authorId="56" shapeId="0" xr:uid="{8FFBAFEB-8899-409F-88CC-BBDD20B653F8}">
      <text>
        <t>[Threaded comment]
Your version of Excel allows you to read this threaded comment; however, any edits to it will get removed if the file is opened in a newer version of Excel. Learn more: https://go.microsoft.com/fwlink/?linkid=870924
Comment:
    Some articles are vague/non descriptive about this field.</t>
      </text>
    </comment>
    <comment ref="I38" authorId="57" shapeId="0" xr:uid="{3A18B670-92B6-4EF0-B079-CA3C8870CE89}">
      <text>
        <t xml:space="preserve">[Threaded comment]
Your version of Excel allows you to read this threaded comment; however, any edits to it will get removed if the file is opened in a newer version of Excel. Learn more: https://go.microsoft.com/fwlink/?linkid=870924
Comment:
    With the current definition I am not sure how available this information is within the articles. </t>
      </text>
    </comment>
    <comment ref="J38" authorId="58" shapeId="0" xr:uid="{E0142B43-46A3-4854-A9C7-6B4ACBA13337}">
      <text>
        <t>[Threaded comment]
Your version of Excel allows you to read this threaded comment; however, any edits to it will get removed if the file is opened in a newer version of Excel. Learn more: https://go.microsoft.com/fwlink/?linkid=870924
Comment:
    This information is rarely found within the given articles.</t>
      </text>
    </comment>
    <comment ref="K38" authorId="59" shapeId="0" xr:uid="{3BACCA56-6413-4BA2-98E2-DD561BD6215C}">
      <text>
        <t>[Threaded comment]
Your version of Excel allows you to read this threaded comment; however, any edits to it will get removed if the file is opened in a newer version of Excel. Learn more: https://go.microsoft.com/fwlink/?linkid=870924
Comment:
    This information is rarely found within articles.</t>
      </text>
    </comment>
    <comment ref="C57" authorId="60" shapeId="0" xr:uid="{1FB34863-55B5-4907-851B-BBF2FD7B5A51}">
      <text>
        <t>[Threaded comment]
Your version of Excel allows you to read this threaded comment; however, any edits to it will get removed if the file is opened in a newer version of Excel. Learn more: https://go.microsoft.com/fwlink/?linkid=870924
Comment:
    I think we need to change this definition:
(0) at one organization 
(1) at multiple organizations
Reply:
    I agree</t>
      </text>
    </comment>
    <comment ref="F57" authorId="61" shapeId="0" xr:uid="{0AD53570-809D-4E7F-BB0C-4FCC4476A327}">
      <text>
        <t>[Threaded comment]
Your version of Excel allows you to read this threaded comment; however, any edits to it will get removed if the file is opened in a newer version of Excel. Learn more: https://go.microsoft.com/fwlink/?linkid=870924
Comment:
    I considered the automated driving decisions to be due to human actions because they are human made.
Reply:
    I thought, 
Human decisions: bc user didn’t monitor or use the system as specified - with their attention at all times
Non-human: bc automated system did not recognize the obstacle 
Reply:
    I agree</t>
      </text>
    </comment>
    <comment ref="I57" authorId="62" shapeId="0" xr:uid="{2E18F046-340C-48E8-901F-0CCB4064ABB9}">
      <text>
        <t>[Threaded comment]
Your version of Excel allows you to read this threaded comment; however, any edits to it will get removed if the file is opened in a newer version of Excel. Learn more: https://go.microsoft.com/fwlink/?linkid=870924
Comment:
    I considered the fault to also be due to bad decisions because users ignored the autopilot agreement "Autopilot features require active driver supervision and do not make the vehicle autonomous."
Reply:
    I agree</t>
      </text>
    </comment>
    <comment ref="J57" authorId="63" shapeId="0" xr:uid="{9D9ED71F-00BE-4D27-803F-60DE28C53008}">
      <text>
        <t>[Threaded comment]
Your version of Excel allows you to read this threaded comment; however, any edits to it will get removed if the file is opened in a newer version of Excel. Learn more: https://go.microsoft.com/fwlink/?linkid=870924
Comment:
    I did not see this information in the article.
Reply:
    I agree</t>
      </text>
    </comment>
    <comment ref="K57" authorId="64" shapeId="0" xr:uid="{6C7E0BDC-ECC6-432C-8093-9E98ED7B1193}">
      <text>
        <t>[Threaded comment]
Your version of Excel allows you to read this threaded comment; however, any edits to it will get removed if the file is opened in a newer version of Excel. Learn more: https://go.microsoft.com/fwlink/?linkid=870924
Comment:
    I think this definition should be clarified a little. Does "certain incidents" mean certain specific conditions are needed or is it just saying the fault happens situationally?
Reply:
    Hmm “specific conditions” vs “situationally” - I’d think these are the same?
Reply:
    Situationally as in a more byzantine behavior
Reply:
    I agree</t>
      </text>
    </comment>
    <comment ref="L57" authorId="65" shapeId="0" xr:uid="{1031B322-E781-4167-9C55-38AA429EBAE9}">
      <text>
        <t>[Threaded comment]
Your version of Excel allows you to read this threaded comment; however, any edits to it will get removed if the file is opened in a newer version of Excel. Learn more: https://go.microsoft.com/fwlink/?linkid=870924
Comment:
    But the fault didn’t directly make the system crash, its direct behavior was incorrect and omission?
Reply:
    I agree</t>
      </text>
    </comment>
    <comment ref="N57" authorId="66" shapeId="0" xr:uid="{6693427F-C42D-4F78-B4E7-01FC99BF459D}">
      <text>
        <t>[Threaded comment]
Your version of Excel allows you to read this threaded comment; however, any edits to it will get removed if the file is opened in a newer version of Excel. Learn more: https://go.microsoft.com/fwlink/?linkid=870924
Comment:
    I was wrong about these, since humans were also impacted</t>
      </text>
    </comment>
    <comment ref="D58" authorId="67" shapeId="0" xr:uid="{A5228D4D-F4A9-4FF2-A7D5-D5847708EF89}">
      <text>
        <t>[Threaded comment]
Your version of Excel allows you to read this threaded comment; however, any edits to it will get removed if the file is opened in a newer version of Excel. Learn more: https://go.microsoft.com/fwlink/?linkid=870924
Comment:
    I could see this as both.
0: There is no throttling of requests
1: The users blindly accepted the notification
Reply:
    Yeah I think it is “both”</t>
      </text>
    </comment>
    <comment ref="G58" authorId="68" shapeId="0" xr:uid="{4FEF17D3-40DE-49A9-8410-FC433C5F7FF2}">
      <text>
        <t>[Threaded comment]
Your version of Excel allows you to read this threaded comment; however, any edits to it will get removed if the file is opened in a newer version of Excel. Learn more: https://go.microsoft.com/fwlink/?linkid=870924
Comment:
    Human error. I agree
Reply:
    @Matthew Richard Campbell I think this may for the wrong one?
Reply:
    Human error on my part</t>
      </text>
    </comment>
    <comment ref="I58" authorId="69" shapeId="0" xr:uid="{682EC3DF-7DAE-4731-B90D-23E005881707}">
      <text>
        <t>[Threaded comment]
Your version of Excel allows you to read this threaded comment; however, any edits to it will get removed if the file is opened in a newer version of Excel. Learn more: https://go.microsoft.com/fwlink/?linkid=870924
Comment:
    0: because developers mistakenly didn't throttle
Reply:
    @Matthew Richard Campbell I think this may for the wrong one?
Reply:
    I think it is also deliberate because the users decided to accept the notification blindly.
Reply:
    I agree</t>
      </text>
    </comment>
    <comment ref="J58" authorId="70" shapeId="0" xr:uid="{3BC948BF-8ED0-4603-8C6E-E01D9515F230}">
      <text>
        <t xml:space="preserve">[Threaded comment]
Your version of Excel allows you to read this threaded comment; however, any edits to it will get removed if the file is opened in a newer version of Excel. Learn more: https://go.microsoft.com/fwlink/?linkid=870924
Comment:
    0: Developers cannot control actions of users
1: Developers did not stay up to date with security protocols
Reply:
    Hmm but I don’t know if it was “inadvertently” - I think the argument of developers not being able to control the actions of users is a bit of an overreach?
Reply:
    Then I agree </t>
      </text>
    </comment>
    <comment ref="K58" authorId="71" shapeId="0" xr:uid="{B506D592-0BC5-4C34-A0C0-C00743A89AED}">
      <text>
        <t>[Threaded comment]
Your version of Excel allows you to read this threaded comment; however, any edits to it will get removed if the file is opened in a newer version of Excel. Learn more: https://go.microsoft.com/fwlink/?linkid=870924
Comment:
    Unsure about this answer. I considered the fault to be partially operational and part of fault is on user.
Reply:
    @Matthew Richard Campbell I think this may for the wrong one?
This is for duration?
Reply:
    I agree</t>
      </text>
    </comment>
    <comment ref="L58" authorId="72" shapeId="0" xr:uid="{9110E50A-5F43-425E-A81F-9BA1B926AF76}">
      <text>
        <t>[Threaded comment]
Your version of Excel allows you to read this threaded comment; however, any edits to it will get removed if the file is opened in a newer version of Excel. Learn more: https://go.microsoft.com/fwlink/?linkid=870924
Comment:
    Should we modify this definition to be "intended functions" instead?
Reply:
    Yeah, you’re right - modified</t>
      </text>
    </comment>
    <comment ref="M58" authorId="73" shapeId="0" xr:uid="{01340E31-D440-4DBF-8246-3E4929EE257C}">
      <text>
        <t>[Threaded comment]
Your version of Excel allows you to read this threaded comment; however, any edits to it will get removed if the file is opened in a newer version of Excel. Learn more: https://go.microsoft.com/fwlink/?linkid=870924
Comment:
    I thought it would be information cause its an IT system
Reply:
    Would it make sense to add another domain for security? Are these domains based on an already established taxonomy?
Reply:
    Yeah, that’s the issue, its already based on an existing taxonomy
Reply:
    I agree then</t>
      </text>
    </comment>
    <comment ref="D59" authorId="74" shapeId="0" xr:uid="{0DE719A6-075A-490E-8764-8A849649198E}">
      <text>
        <t>[Threaded comment]
Your version of Excel allows you to read this threaded comment; however, any edits to it will get removed if the file is opened in a newer version of Excel. Learn more: https://go.microsoft.com/fwlink/?linkid=870924
Comment:
    The hackers exploited the software. I considered this "misuse"
Reply:
    I agree</t>
      </text>
    </comment>
    <comment ref="I59" authorId="75" shapeId="0" xr:uid="{A07F3FC2-2636-4316-A96C-F48C0974E239}">
      <text>
        <t>[Threaded comment]
Your version of Excel allows you to read this threaded comment; however, any edits to it will get removed if the file is opened in a newer version of Excel. Learn more: https://go.microsoft.com/fwlink/?linkid=870924
Comment:
    I agree, the article is not very clear</t>
      </text>
    </comment>
    <comment ref="J59" authorId="76" shapeId="0" xr:uid="{FA67D120-0DCA-4BC6-B034-15C2FA97BF9E}">
      <text>
        <t>[Threaded comment]
Your version of Excel allows you to read this threaded comment; however, any edits to it will get removed if the file is opened in a newer version of Excel. Learn more: https://go.microsoft.com/fwlink/?linkid=870924
Comment:
    I agree, not enough information.</t>
      </text>
    </comment>
    <comment ref="C79" authorId="77" shapeId="0" xr:uid="{7351D33A-B923-48B7-ACF7-39796ABF55B1}">
      <text>
        <t xml:space="preserve">[Threaded comment]
Your version of Excel allows you to read this threaded comment; however, any edits to it will get removed if the file is opened in a newer version of Excel. Learn more: https://go.microsoft.com/fwlink/?linkid=870924
Comment:
    Should we add more detail to this definition? ex. "Failure reoccurred over time or over multiple entities"
Reply:
    No I think that’s a completely different definition: The same failure over time vs same failure at different times
In these cases, I think you are right. </t>
      </text>
    </comment>
    <comment ref="D79" authorId="78" shapeId="0" xr:uid="{1C16C71A-B766-4434-ABC4-D77FE180F55C}">
      <text>
        <t>[Threaded comment]
Your version of Excel allows you to read this threaded comment; however, any edits to it will get removed if the file is opened in a newer version of Excel. Learn more: https://go.microsoft.com/fwlink/?linkid=870924
Comment:
    I agree. I did not consider hackers to be operation</t>
      </text>
    </comment>
    <comment ref="E79" authorId="79" shapeId="0" xr:uid="{264720E6-061C-42F8-9D95-7CB40DFD94BD}">
      <text>
        <t>[Threaded comment]
Your version of Excel allows you to read this threaded comment; however, any edits to it will get removed if the file is opened in a newer version of Excel. Learn more: https://go.microsoft.com/fwlink/?linkid=870924
Comment:
    Fault within the system would be the lack of fail-safe. There was a report about a non-hacked individual who got locked in too.
Reply:
    I agree</t>
      </text>
    </comment>
    <comment ref="G79" authorId="80" shapeId="0" xr:uid="{C0C91609-6A3E-47E6-A6DB-560F646D69D2}">
      <text>
        <t>[Threaded comment]
Your version of Excel allows you to read this threaded comment; however, any edits to it will get removed if the file is opened in a newer version of Excel. Learn more: https://go.microsoft.com/fwlink/?linkid=870924
Comment:
    I considered the lack of hardware for a failsafe a problem too.
Reply:
    I agree</t>
      </text>
    </comment>
    <comment ref="H79" authorId="81" shapeId="0" xr:uid="{97252AA7-CFC6-4B3B-A724-B7A0EA24E092}">
      <text>
        <t>[Threaded comment]
Your version of Excel allows you to read this threaded comment; however, any edits to it will get removed if the file is opened in a newer version of Excel. Learn more: https://go.microsoft.com/fwlink/?linkid=870924
Comment:
    I considered the lack of failsafe design to be non-malicious.
Reply:
    I agree</t>
      </text>
    </comment>
    <comment ref="I79" authorId="82" shapeId="0" xr:uid="{22C2352C-2635-4DE9-8F05-F59991980B4D}">
      <text>
        <t>[Threaded comment]
Your version of Excel allows you to read this threaded comment; however, any edits to it will get removed if the file is opened in a newer version of Excel. Learn more: https://go.microsoft.com/fwlink/?linkid=870924
Comment:
    The articles made the case that the product was rushed and poor decisions were made?
Reply:
    I agree</t>
      </text>
    </comment>
    <comment ref="K79" authorId="83" shapeId="0" xr:uid="{19AA4DD9-12C7-45B5-8FAC-74093CF7B99C}">
      <text>
        <t>[Threaded comment]
Your version of Excel allows you to read this threaded comment; however, any edits to it will get removed if the file is opened in a newer version of Excel. Learn more: https://go.microsoft.com/fwlink/?linkid=870924
Comment:
    I agree. The hackers stated they could simultaneously lock all.
Reply:
    No, I actually agree with you. The belt didn’t always fail</t>
      </text>
    </comment>
    <comment ref="L79" authorId="84" shapeId="0" xr:uid="{F156313E-D91F-46D5-AE47-B570EC37A19C}">
      <text>
        <t>[Threaded comment]
Your version of Excel allows you to read this threaded comment; however, any edits to it will get removed if the file is opened in a newer version of Excel. Learn more: https://go.microsoft.com/fwlink/?linkid=870924
Comment:
    I agree</t>
      </text>
    </comment>
    <comment ref="M79" authorId="85" shapeId="0" xr:uid="{6585F78A-81A4-48E8-9A87-7F72B0F9DD7B}">
      <text>
        <t>[Threaded comment]
Your version of Excel allows you to read this threaded comment; however, any edits to it will get removed if the file is opened in a newer version of Excel. Learn more: https://go.microsoft.com/fwlink/?linkid=870924
Comment:
    I added other because I wasn't sure if 9 &amp; 10 fully classified this incident.
Reply:
    I think if it matches an existing category, then it is not necessary for other</t>
      </text>
    </comment>
    <comment ref="I80" authorId="86" shapeId="0" xr:uid="{4A667CED-49C3-4439-BDC0-A7D8DBE20E82}">
      <text>
        <t>[Threaded comment]
Your version of Excel allows you to read this threaded comment; however, any edits to it will get removed if the file is opened in a newer version of Excel. Learn more: https://go.microsoft.com/fwlink/?linkid=870924
Comment:
    I thought the company admitted that focusing on getting it working on PC and then consoles was a bad decision?
Reply:
    There was also a quote that "Testing didn't show many of the issues players would later experience." I considered this to be accidental. However, I could see the low prioritization of the older consoles to be a poor decision causing this.
Reply:
    Yeah the narrative was with the company taking blame for not prioritizing all the consoles
Reply:
    Then I agree
Reply:
    No no lol I agree with you</t>
      </text>
    </comment>
    <comment ref="J80" authorId="87" shapeId="0" xr:uid="{B8FDD73A-6FC8-4053-83C0-B99F89352194}">
      <text>
        <t>[Threaded comment]
Your version of Excel allows you to read this threaded comment; however, any edits to it will get removed if the file is opened in a newer version of Excel. Learn more: https://go.microsoft.com/fwlink/?linkid=870924
Comment:
    Similar reasoning as intent
Reply:
    Well for this one, the articles made a very clear narrative that this was a development issue
Reply:
    I agree, I was considering the lack of testing inadvertent originally.</t>
      </text>
    </comment>
    <comment ref="L80" authorId="88" shapeId="0" xr:uid="{3DB79655-392A-496E-92A9-D5813B69EAF5}">
      <text>
        <t>[Threaded comment]
Your version of Excel allows you to read this threaded comment; however, any edits to it will get removed if the file is opened in a newer version of Excel. Learn more: https://go.microsoft.com/fwlink/?linkid=870924
Comment:
    I thought it was bugs that manifested in different ways
Reply:
    One of the articles reports crashes.
Reply:
    But we don’t know how the rest manifested - so its random
Reply:
    I agree, I was not considering other.
Reply:
    I meant the “Byzantine” fault</t>
      </text>
    </comment>
    <comment ref="C81" authorId="89" shapeId="0" xr:uid="{A3DE33A3-8BEC-4624-AF9E-1EEE18D798EA}">
      <text>
        <t>[Threaded comment]
Your version of Excel allows you to read this threaded comment; however, any edits to it will get removed if the file is opened in a newer version of Excel. Learn more: https://go.microsoft.com/fwlink/?linkid=870924
Comment:
    Similar comment as incident 24</t>
      </text>
    </comment>
    <comment ref="I81" authorId="90" shapeId="0" xr:uid="{39F1D62B-5FE2-44E8-BA24-1A7FE0AFC3CE}">
      <text>
        <t>[Threaded comment]
Your version of Excel allows you to read this threaded comment; however, any edits to it will get removed if the file is opened in a newer version of Excel. Learn more: https://go.microsoft.com/fwlink/?linkid=870924
Comment:
    I feel like there wasn’t a lot of information to judge this
Reply:
    I agree, it didn't explicitly state either so I had put neither.</t>
      </text>
    </comment>
    <comment ref="D95" authorId="91" shapeId="0" xr:uid="{FB1769CB-42B8-455C-AC94-8F64F6BFE241}">
      <text>
        <t>[Threaded comment]
Your version of Excel allows you to read this threaded comment; however, any edits to it will get removed if the file is opened in a newer version of Excel. Learn more: https://go.microsoft.com/fwlink/?linkid=870924
Comment:
    I thought both because Apple’s design and instructions weren't good
But it would also have to exploited
Reply:
    I agree</t>
      </text>
    </comment>
    <comment ref="H95" authorId="92" shapeId="0" xr:uid="{8092C405-0269-4994-9268-13BCA0BC3BF8}">
      <text>
        <t>[Threaded comment]
Your version of Excel allows you to read this threaded comment; however, any edits to it will get removed if the file is opened in a newer version of Excel. Learn more: https://go.microsoft.com/fwlink/?linkid=870924
Comment:
    I considered this both because the hackers had intent to harm but the developers did not
Reply:
    I agree - the design was unintended to some extent, but it would have to exploited with intent</t>
      </text>
    </comment>
    <comment ref="I95" authorId="93" shapeId="0" xr:uid="{69C1E85B-E4D7-4CEA-94A0-C9947F6838BD}">
      <text>
        <t>[Threaded comment]
Your version of Excel allows you to read this threaded comment; however, any edits to it will get removed if the file is opened in a newer version of Excel. Learn more: https://go.microsoft.com/fwlink/?linkid=870924
Comment:
    I said accidental due to "It’s just that it wouldn’t be obvious to a non-security-conscious developer who doesn't understand server side request forgery. It's currently not very deeply embedded into developers’ consciousness."
Reply:
    Yeah I agree, human error on me on this one</t>
      </text>
    </comment>
    <comment ref="J95" authorId="94" shapeId="0" xr:uid="{B17710E5-BD2D-4C05-82DD-B56C1568D681}">
      <text>
        <t>[Threaded comment]
Your version of Excel allows you to read this threaded comment; however, any edits to it will get removed if the file is opened in a newer version of Excel. Learn more: https://go.microsoft.com/fwlink/?linkid=870924
Comment:
    Same reason as intent
Reply:
    The article directly states, “inadvertently” so I went with that
Reply:
    Would both make sense</t>
      </text>
    </comment>
    <comment ref="M95" authorId="95" shapeId="0" xr:uid="{89219A7D-1D16-40ED-9C32-4593D2400A33}">
      <text>
        <t>[Threaded comment]
Your version of Excel allows you to read this threaded comment; however, any edits to it will get removed if the file is opened in a newer version of Excel. Learn more: https://go.microsoft.com/fwlink/?linkid=870924
Comment:
    I think we’re both right, finance + sales
Reply:
    Human error?
Reply:
    Yes</t>
      </text>
    </comment>
    <comment ref="N95" authorId="96" shapeId="0" xr:uid="{886516A6-3FF2-4CD0-9B65-0E38EADD30A6}">
      <text>
        <t>[Threaded comment]
Your version of Excel allows you to read this threaded comment; however, any edits to it will get removed if the file is opened in a newer version of Excel. Learn more: https://go.microsoft.com/fwlink/?linkid=870924
Comment:
    I considered this to be property "the attacker can use this position to potentially extract an authorization token or other privileged data, which in turn gives them access to the website's backend infrastructure."
Reply:
    Right, but I thought about it in terms of the actual consequences - for this cause it was only in theory 
(I will make a note to specify this in the prompt)
Reply:
    Consensus met with updated definition.</t>
      </text>
    </comment>
    <comment ref="D96" authorId="97" shapeId="0" xr:uid="{0274020C-9042-4225-A772-DE47C676FB12}">
      <text>
        <t>[Threaded comment]
Your version of Excel allows you to read this threaded comment; however, any edits to it will get removed if the file is opened in a newer version of Excel. Learn more: https://go.microsoft.com/fwlink/?linkid=870924
Comment:
    I agree (based on updated definition)</t>
      </text>
    </comment>
    <comment ref="H96" authorId="98" shapeId="0" xr:uid="{64506164-9AE4-428F-82E5-99DF51497F32}">
      <text>
        <t>[Threaded comment]
Your version of Excel allows you to read this threaded comment; however, any edits to it will get removed if the file is opened in a newer version of Excel. Learn more: https://go.microsoft.com/fwlink/?linkid=870924
Comment:
    I agree (based on new definition)</t>
      </text>
    </comment>
    <comment ref="I96" authorId="99" shapeId="0" xr:uid="{85042BFD-57BD-4800-B8A3-9D735A49E615}">
      <text>
        <t>[Threaded comment]
Your version of Excel allows you to read this threaded comment; however, any edits to it will get removed if the file is opened in a newer version of Excel. Learn more: https://go.microsoft.com/fwlink/?linkid=870924
Comment:
    I stated unintended decisions because I considered the fault to be "reveals specific account names in response to requests." I didn't consider the option being default on to be a bad decision because the fault could still happen if users turned it on.
Reply:
    Well given that they have it turned off in the EU - I think the article is trying to say that Twitter knew the potential consequences but ‘chose’ to have it on in the US - aka a poor decision
Reply:
    Would this be the level of inference we expect the LLM to make</t>
      </text>
    </comment>
    <comment ref="J96" authorId="100" shapeId="0" xr:uid="{2C9ECE51-11CC-49E0-818E-5E46A9CE1BCC}">
      <text>
        <t>[Threaded comment]
Your version of Excel allows you to read this threaded comment; however, any edits to it will get removed if the file is opened in a newer version of Excel. Learn more: https://go.microsoft.com/fwlink/?linkid=870924
Comment:
    I didnt directly see this information.
Reply:
    Same argument as intent</t>
      </text>
    </comment>
    <comment ref="L96" authorId="101" shapeId="0" xr:uid="{8410D0DE-0EBC-4339-8394-45D0EFD5AAB8}">
      <text>
        <t>[Threaded comment]
Your version of Excel allows you to read this threaded comment; however, any edits to it will get removed if the file is opened in a newer version of Excel. Learn more: https://go.microsoft.com/fwlink/?linkid=870924
Comment:
    I was unsure about this one. I thought the system was performing its intended purposes correctly, but there was just unknown consequences.
Reply:
    I agree, human error from me</t>
      </text>
    </comment>
    <comment ref="M96" authorId="102" shapeId="0" xr:uid="{B993E32A-9B9A-4C59-A8C4-B6A9B1AD6904}">
      <text>
        <t>[Threaded comment]
Your version of Excel allows you to read this threaded comment; however, any edits to it will get removed if the file is opened in a newer version of Excel. Learn more: https://go.microsoft.com/fwlink/?linkid=870924
Comment:
    I considered twitter to be an entertainment app too. I was also considering political because there were political figures involved.
Reply:
    But the system itself isn’t governmental 
Reply:
    what about entertainment.</t>
      </text>
    </comment>
    <comment ref="F97" authorId="103" shapeId="0" xr:uid="{2AB689EF-6396-4EF9-94C1-EF268F2F6390}">
      <text>
        <t>[Threaded comment]
Your version of Excel allows you to read this threaded comment; however, any edits to it will get removed if the file is opened in a newer version of Excel. Learn more: https://go.microsoft.com/fwlink/?linkid=870924
Comment:
    I thought the failure was due to incorrect software.
Reply:
    Right, it was due to software rather than human intervention</t>
      </text>
    </comment>
    <comment ref="I97" authorId="104" shapeId="0" xr:uid="{4CB032C6-9CAF-4A0F-969B-E3E3CA3BC0BD}">
      <text>
        <t>[Threaded comment]
Your version of Excel allows you to read this threaded comment; however, any edits to it will get removed if the file is opened in a newer version of Excel. Learn more: https://go.microsoft.com/fwlink/?linkid=870924
Comment:
    I didn't think there was enough detail to determine this, but I could see accidental.
Reply:
    You are right, the information wasn’t provided - human error</t>
      </text>
    </comment>
    <comment ref="J97" authorId="105" shapeId="0" xr:uid="{7EEFE651-6539-4408-893A-3D5E3C0A4F38}">
      <text>
        <t>[Threaded comment]
Your version of Excel allows you to read this threaded comment; however, any edits to it will get removed if the file is opened in a newer version of Excel. Learn more: https://go.microsoft.com/fwlink/?linkid=870924
Comment:
    Im not sure about accidental. This is the second time the failure occurred. I could see developmental incompetence.
Reply:
    I agree, not enough info - human error</t>
      </text>
    </comment>
    <comment ref="L97" authorId="106" shapeId="0" xr:uid="{02457AFA-06C0-4D23-9CCC-A4FF1451BFA0}">
      <text>
        <t>[Threaded comment]
Your version of Excel allows you to read this threaded comment; however, any edits to it will get removed if the file is opened in a newer version of Excel. Learn more: https://go.microsoft.com/fwlink/?linkid=870924
Comment:
    I said byzantine due to "causing it to open suddenly", but I might even consider it not enough information/unknown.
Reply:
    But it was an incorrect behavior - it wasn’t supposed to do that</t>
      </text>
    </comment>
    <comment ref="M97" authorId="107" shapeId="0" xr:uid="{F37B7FD5-F719-43D9-9942-6BF1CBB19087}">
      <text>
        <t>[Threaded comment]
Your version of Excel allows you to read this threaded comment; however, any edits to it will get removed if the file is opened in a newer version of Excel. Learn more: https://go.microsoft.com/fwlink/?linkid=870924
Comment:
    I considered transportation because it was a canal type of passage that was affected. I could see all four of these.
Reply:
    I agree with 1, but I don’t think we should mark “Other” if it already fits in 
Because everything could fit into “other”</t>
      </text>
    </comment>
    <comment ref="N97" authorId="108" shapeId="0" xr:uid="{DFF65036-4307-42FA-A806-7522C66A64D2}">
      <text>
        <t>[Threaded comment]
Your version of Excel allows you to read this threaded comment; however, any edits to it will get removed if the file is opened in a newer version of Excel. Learn more: https://go.microsoft.com/fwlink/?linkid=870924
Comment:
    I agree, there was a delay</t>
      </text>
    </comment>
    <comment ref="C112" authorId="109" shapeId="0" xr:uid="{35322F36-4EF6-436D-BC4C-A2DBF3B07F48}">
      <text>
        <t>[Threaded comment]
Your version of Excel allows you to read this threaded comment; however, any edits to it will get removed if the file is opened in a newer version of Excel. Learn more: https://go.microsoft.com/fwlink/?linkid=870924
Comment:
    Based on updated definitions and refinement</t>
      </text>
    </comment>
    <comment ref="H112" authorId="110" shapeId="0" xr:uid="{86FBD245-3D97-41A1-B8A0-1144E313A08B}">
      <text>
        <t>[Threaded comment]
Your version of Excel allows you to read this threaded comment; however, any edits to it will get removed if the file is opened in a newer version of Excel. Learn more: https://go.microsoft.com/fwlink/?linkid=870924
Comment:
    More confidence with updated definition</t>
      </text>
    </comment>
    <comment ref="I112" authorId="111" shapeId="0" xr:uid="{5E580491-3E47-4E44-9132-1888BB20D466}">
      <text>
        <t>[Threaded comment]
Your version of Excel allows you to read this threaded comment; however, any edits to it will get removed if the file is opened in a newer version of Excel. Learn more: https://go.microsoft.com/fwlink/?linkid=870924
Comment:
    I think that the information is present in the articles, but the interpretation is difficult.</t>
      </text>
    </comment>
    <comment ref="J112" authorId="112" shapeId="0" xr:uid="{708590F0-595B-49A9-8ACB-247EC0726792}">
      <text>
        <t xml:space="preserve">[Threaded comment]
Your version of Excel allows you to read this threaded comment; however, any edits to it will get removed if the file is opened in a newer version of Excel. Learn more: https://go.microsoft.com/fwlink/?linkid=870924
Comment:
    I think overall this information is either not present or requires heavy inference. </t>
      </text>
    </comment>
    <comment ref="K112" authorId="113" shapeId="0" xr:uid="{4DA83280-39CF-4037-BA9F-619C111F52AE}">
      <text>
        <t>[Threaded comment]
Your version of Excel allows you to read this threaded comment; however, any edits to it will get removed if the file is opened in a newer version of Excel. Learn more: https://go.microsoft.com/fwlink/?linkid=870924
Comment:
    Based on updated def</t>
      </text>
    </comment>
    <comment ref="L112" authorId="114" shapeId="0" xr:uid="{A925E016-B266-49AC-9049-F61FAAED678D}">
      <text>
        <t>[Threaded comment]
Your version of Excel allows you to read this threaded comment; however, any edits to it will get removed if the file is opened in a newer version of Excel. Learn more: https://go.microsoft.com/fwlink/?linkid=870924
Comment:
    Most of the time this information is not given in the articles and inference is vague.</t>
      </text>
    </comment>
    <comment ref="M112" authorId="115" shapeId="0" xr:uid="{2219A94A-0F5F-46B4-B9C4-767E299F33AC}">
      <text>
        <t>[Threaded comment]
Your version of Excel allows you to read this threaded comment; however, any edits to it will get removed if the file is opened in a newer version of Excel. Learn more: https://go.microsoft.com/fwlink/?linkid=870924
Comment:
    I think the LLM will be able to accurately achieve this, I think that most of the time it is a combination of both raters answers that is correct.</t>
      </text>
    </comment>
    <comment ref="N112" authorId="116" shapeId="0" xr:uid="{BBC6F2F1-BA89-4742-B5CF-BD103E85E8DA}">
      <text>
        <t>[Threaded comment]
Your version of Excel allows you to read this threaded comment; however, any edits to it will get removed if the file is opened in a newer version of Excel. Learn more: https://go.microsoft.com/fwlink/?linkid=870924
Comment:
    I think that the correct answer will be a combination of the raters answers and the LLM will do a good job of figuring this out.</t>
      </text>
    </comment>
    <comment ref="C131" authorId="117" shapeId="0" xr:uid="{820B2E3C-7D38-44AB-A50C-7F9502DCEF3D}">
      <text>
        <t>[Threaded comment]
Your version of Excel allows you to read this threaded comment; however, any edits to it will get removed if the file is opened in a newer version of Excel. Learn more: https://go.microsoft.com/fwlink/?linkid=870924
Comment:
    I stated 0 because there were no other reports of the failure.
Reply:
    I think unknown is better than false - since its just not mentioned - but I think this could be used interchangeably to some extent
Reply:
    I agree then</t>
      </text>
    </comment>
    <comment ref="D131" authorId="118" shapeId="0" xr:uid="{DB8CC3E7-15E1-4517-945A-C6D594169DB5}">
      <text>
        <t>[Threaded comment]
Your version of Excel allows you to read this threaded comment; however, any edits to it will get removed if the file is opened in a newer version of Excel. Learn more: https://go.microsoft.com/fwlink/?linkid=870924
Comment:
    I didn't consider the fault operational because the training did not yet account for this type of fault.
Reply:
    Yeah but the article says that there methods to fix the issue during operation - but they didn’t do it - which is a contributing factor?
Reply:
    Where would training fall in this?
Reply:
    I think training would fall under development since its “procedures to operate”</t>
      </text>
    </comment>
    <comment ref="F131" authorId="119" shapeId="0" xr:uid="{7C89BC3B-7FFD-4E1F-96E2-D10856A11AF4}">
      <text>
        <t>[Threaded comment]
Your version of Excel allows you to read this threaded comment; however, any edits to it will get removed if the file is opened in a newer version of Excel. Learn more: https://go.microsoft.com/fwlink/?linkid=870924
Comment:
    I did not consider any operation as a fault so I did not consider the human actions. 
Reply:
    I agree. Re-reading I think the human fault would be on those in charge of the training because Boeing states the handle the situation but the training doesn't.</t>
      </text>
    </comment>
    <comment ref="J131" authorId="120" shapeId="0" xr:uid="{4FBB100E-BC67-4CE4-88FF-DEAA0908D8F8}">
      <text>
        <t>[Threaded comment]
Your version of Excel allows you to read this threaded comment; however, any edits to it will get removed if the file is opened in a newer version of Excel. Learn more: https://go.microsoft.com/fwlink/?linkid=870924
Comment:
    I agree.</t>
      </text>
    </comment>
    <comment ref="L131" authorId="121" shapeId="0" xr:uid="{F4C14E58-ADDB-48FF-A2F4-47513C740055}">
      <text>
        <t>[Threaded comment]
Your version of Excel allows you to read this threaded comment; however, any edits to it will get removed if the file is opened in a newer version of Excel. Learn more: https://go.microsoft.com/fwlink/?linkid=870924
Comment:
    I agree. I was thinking from the context of the pilots observing the plane behaving unexpectedly.</t>
      </text>
    </comment>
    <comment ref="N131" authorId="122" shapeId="0" xr:uid="{966ACD39-E671-42DC-928F-A71331C43F24}">
      <text>
        <t>[Threaded comment]
Your version of Excel allows you to read this threaded comment; however, any edits to it will get removed if the file is opened in a newer version of Excel. Learn more: https://go.microsoft.com/fwlink/?linkid=870924
Comment:
    3- The plane being destroyed
4 - Pilots had to do more training
5- the plane &amp; stocks
Reply:
    Yup, I agree, I missed this - human error</t>
      </text>
    </comment>
    <comment ref="C132" authorId="123" shapeId="0" xr:uid="{75B1BA81-7AA1-4A12-8690-2EFC1BB22F93}">
      <text>
        <t>[Threaded comment]
Your version of Excel allows you to read this threaded comment; however, any edits to it will get removed if the file is opened in a newer version of Excel. Learn more: https://go.microsoft.com/fwlink/?linkid=870924
Comment:
    The researchers exploited the fault multiple times on IBM servers. They also stated that it could happen for various other cloud providers. As they only tested on IBM, maybe this would be better as 1.
Reply:
    Discussed already: just one incident</t>
      </text>
    </comment>
    <comment ref="F132" authorId="124" shapeId="0" xr:uid="{8E601476-AD0F-44B9-8A08-F7BC9904A06C}">
      <text>
        <t>[Threaded comment]
Your version of Excel allows you to read this threaded comment; however, any edits to it will get removed if the file is opened in a newer version of Excel. Learn more: https://go.microsoft.com/fwlink/?linkid=870924
Comment:
    Are you considering the vulnerable software as non-human?
Reply:
    Hmm, I think you’re right. Human error with me</t>
      </text>
    </comment>
    <comment ref="H132" authorId="125" shapeId="0" xr:uid="{94504222-78C7-4A29-A0B4-9EBA16835D77}">
      <text>
        <t>[Threaded comment]
Your version of Excel allows you to read this threaded comment; however, any edits to it will get removed if the file is opened in a newer version of Excel. Learn more: https://go.microsoft.com/fwlink/?linkid=870924
Comment:
    I agree. I was considering the security team not being able to find the fault as non-malicious.</t>
      </text>
    </comment>
    <comment ref="I132" authorId="126" shapeId="0" xr:uid="{ED5D6566-C222-4DBB-AE12-8569D7CA76B9}">
      <text>
        <t>[Threaded comment]
Your version of Excel allows you to read this threaded comment; however, any edits to it will get removed if the file is opened in a newer version of Excel. Learn more: https://go.microsoft.com/fwlink/?linkid=870924
Comment:
    Accidental-The initial instance where the modified firmware was not detected
Reply:
    But that’s not introduced accidentally though</t>
      </text>
    </comment>
    <comment ref="J132" authorId="127" shapeId="0" xr:uid="{720D7750-88B4-4E3C-B59D-84D9814A5E37}">
      <text>
        <t>[Threaded comment]
Your version of Excel allows you to read this threaded comment; however, any edits to it will get removed if the file is opened in a newer version of Excel. Learn more: https://go.microsoft.com/fwlink/?linkid=870924
Comment:
    I believe the original fault (from a SWE perspective) was unavoidable as the researchers state that it would take a new piece of hardware to truly make the system safe. 
Reply:
    I agree with you, both</t>
      </text>
    </comment>
    <comment ref="K132" authorId="128" shapeId="0" xr:uid="{4B17B837-F7B9-4F25-811C-0465F0E61FD7}">
      <text>
        <t>[Threaded comment]
Your version of Excel allows you to read this threaded comment; however, any edits to it will get removed if the file is opened in a newer version of Excel. Learn more: https://go.microsoft.com/fwlink/?linkid=870924
Comment:
    This fault only works when the firmware is not regenerated. 
Reply:
    Right, so only for certain circumstances right?</t>
      </text>
    </comment>
    <comment ref="L132" authorId="129" shapeId="0" xr:uid="{49FACF6B-3B82-4DA3-A0CA-98AF102BC266}">
      <text>
        <t>[Threaded comment]
Your version of Excel allows you to read this threaded comment; however, any edits to it will get removed if the file is opened in a newer version of Excel. Learn more: https://go.microsoft.com/fwlink/?linkid=870924
Comment:
    I agree with other</t>
      </text>
    </comment>
    <comment ref="M132" authorId="130" shapeId="0" xr:uid="{96EAD566-010E-40BB-85A9-8F6EF4E7B599}">
      <text>
        <t>[Threaded comment]
Your version of Excel allows you to read this threaded comment; however, any edits to it will get removed if the file is opened in a newer version of Excel. Learn more: https://go.microsoft.com/fwlink/?linkid=870924
Comment:
    I considered it more of a service
Reply:
    I agree</t>
      </text>
    </comment>
    <comment ref="D133" authorId="131" shapeId="0" xr:uid="{C132B955-6DA2-4AB9-85AE-43CDECA35AC1}">
      <text>
        <t>[Threaded comment]
Your version of Excel allows you to read this threaded comment; however, any edits to it will get removed if the file is opened in a newer version of Excel. Learn more: https://go.microsoft.com/fwlink/?linkid=870924
Comment:
    I considered the low security to be procedures to maintain the system.
Reply:
    Fair enough, I agree - the analyst did say it could have been prevented from a few operational procedures</t>
      </text>
    </comment>
    <comment ref="E133" authorId="132" shapeId="0" xr:uid="{C4452AC1-24E3-466B-B3EC-6B611E8C6DE9}">
      <text>
        <t>[Threaded comment]
Your version of Excel allows you to read this threaded comment; however, any edits to it will get removed if the file is opened in a newer version of Excel. Learn more: https://go.microsoft.com/fwlink/?linkid=870924
Comment:
    Anti-virus out of date
Reply:
    Okay, I agree</t>
      </text>
    </comment>
    <comment ref="H133" authorId="133" shapeId="0" xr:uid="{F37AF6C2-6965-4F0A-AB00-106DFEB3429D}">
      <text>
        <t>[Threaded comment]
Your version of Excel allows you to read this threaded comment; however, any edits to it will get removed if the file is opened in a newer version of Excel. Learn more: https://go.microsoft.com/fwlink/?linkid=870924
Comment:
    I considered the hacker to be malicious
Reply:
    I agree - Human error</t>
      </text>
    </comment>
    <comment ref="I133" authorId="134" shapeId="0" xr:uid="{1A6286EC-F54A-4896-853B-C96755B680B0}">
      <text>
        <t>[Threaded comment]
Your version of Excel allows you to read this threaded comment; however, any edits to it will get removed if the file is opened in a newer version of Excel. Learn more: https://go.microsoft.com/fwlink/?linkid=870924
Comment:
    Deliberate - not keeping anti-virus up to date
Accidental - opening up the email
Reply:
    I think the deliberate part was sending the spam mail, but I agree its both</t>
      </text>
    </comment>
    <comment ref="J133" authorId="135" shapeId="0" xr:uid="{606570B4-2498-4DCD-B94D-C5A469301BB7}">
      <text>
        <t>[Threaded comment]
Your version of Excel allows you to read this threaded comment; however, any edits to it will get removed if the file is opened in a newer version of Excel. Learn more: https://go.microsoft.com/fwlink/?linkid=870924
Comment:
    Lack of professional competence by system admin.
Reply:
    Sure, but I think its both</t>
      </text>
    </comment>
    <comment ref="M133" authorId="136" shapeId="0" xr:uid="{17F6AE9E-C9F7-46ED-AE10-EDD964045F4E}">
      <text>
        <t>[Threaded comment]
Your version of Excel allows you to read this threaded comment; however, any edits to it will get removed if the file is opened in a newer version of Excel. Learn more: https://go.microsoft.com/fwlink/?linkid=870924
Comment:
    0 - Emails, test scores
11 - public services -&gt; school system
Reply:
    But the system was within the education industry; this seemed to be a private school, I wouldn’t group all schools into public services</t>
      </text>
    </comment>
    <comment ref="N133" authorId="137" shapeId="0" xr:uid="{1FA7355C-571B-4F0E-85B4-F52A031F9A7A}">
      <text>
        <t>[Threaded comment]
Your version of Excel allows you to read this threaded comment; however, any edits to it will get removed if the file is opened in a newer version of Excel. Learn more: https://go.microsoft.com/fwlink/?linkid=870924
Comment:
    Theoretical -&gt; In a typical attack, malicious software is installed on a victim's computer - typically via a link that is sent in an email - and will then proceed to encrypt all the files on it.
Reply:
    It says other grades’ scores are delayed
I don’t think its theoretical - cause that actually happened right?</t>
      </text>
    </comment>
    <comment ref="N153" authorId="138" shapeId="0" xr:uid="{5DAE8244-C5B8-42C7-A38B-243BE276B5E3}">
      <text>
        <t>[Threaded comment]
Your version of Excel allows you to read this threaded comment; however, any edits to it will get removed if the file is opened in a newer version of Excel. Learn more: https://go.microsoft.com/fwlink/?linkid=870924
Comment:
    Non human was also impacted</t>
      </text>
    </comment>
    <comment ref="C154" authorId="139" shapeId="0" xr:uid="{3AC02346-099D-4157-BBC3-39F1B3F08BC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@Matthew Richard Campbell  Should this be 3 (both)?</t>
      </text>
    </comment>
    <comment ref="N154" authorId="140" shapeId="0" xr:uid="{962EB440-99A4-433B-A934-5C0FF572B7EF}">
      <text>
        <t>[Threaded comment]
Your version of Excel allows you to read this threaded comment; however, any edits to it will get removed if the file is opened in a newer version of Excel. Learn more: https://go.microsoft.com/fwlink/?linkid=870924
Comment:
    Non human was also impacted
Theoretical impacts were discussed</t>
      </text>
    </comment>
    <comment ref="N155" authorId="141" shapeId="0" xr:uid="{B7349BE5-4CA5-471C-9953-BFF1EB3E5676}">
      <text>
        <t>[Threaded comment]
Your version of Excel allows you to read this threaded comment; however, any edits to it will get removed if the file is opened in a newer version of Excel. Learn more: https://go.microsoft.com/fwlink/?linkid=870924
Comment:
    Non human was also impacted
Theoretical impacts were discussed
What was delayed?</t>
      </text>
    </comment>
    <comment ref="I184" authorId="142" shapeId="0" xr:uid="{5212F028-C924-4F55-AC98-B91F02B10429}">
      <text>
        <t>[Threaded comment]
Your version of Excel allows you to read this threaded comment; however, any edits to it will get removed if the file is opened in a newer version of Excel. Learn more: https://go.microsoft.com/fwlink/?linkid=870924
Comment:
    I don’t know if the article provides info about this
Reply:
    My interpretation was:
Deliberate - Not limiting number of password attempts 
Accidental - Somewhat faulty fingerprint scanner
Reply:
    I sort of understand the reasoning for deliberate - but it’s a bit too much of an assumption since its not too clear in the article 
Accidental - this is too much of a reach, since the article doesn’t say anything about why the scanner was used
Reply:
    I agree</t>
      </text>
    </comment>
    <comment ref="K184" authorId="143" shapeId="0" xr:uid="{194ECF32-19DA-43B8-A6E4-7D19D03A9098}">
      <text>
        <t>[Threaded comment]
Your version of Excel allows you to read this threaded comment; however, any edits to it will get removed if the file is opened in a newer version of Excel. Learn more: https://go.microsoft.com/fwlink/?linkid=870924
Comment:
    Well the fingerprint scanner did not always fail - it only failed when the exploit was used
Reply:
    Human error. I agree</t>
      </text>
    </comment>
    <comment ref="M184" authorId="144" shapeId="0" xr:uid="{9C821143-AF0F-424F-9830-986709B6309B}">
      <text>
        <t>[Threaded comment]
Your version of Excel allows you to read this threaded comment; however, any edits to it will get removed if the file is opened in a newer version of Excel. Learn more: https://go.microsoft.com/fwlink/?linkid=870924
Comment:
    I don’t agree that it is 0 or 7
Reply:
    The fingerprint could be used for apps like PayPal etc. which I classified as finance.
Reply:
    Oh got it, but the system itself isn't for finance 
Like if we start looking into the extra applications of the systems - we’d have to cover too much. I think we should stick to the primary application of the systems mentioned in the articles
Reply:
    I agree
Reply:
    Nevermind, I agree</t>
      </text>
    </comment>
    <comment ref="N184" authorId="145" shapeId="0" xr:uid="{1C83123A-706F-440E-8265-E647B3A9236D}">
      <text>
        <t>[Threaded comment]
Your version of Excel allows you to read this threaded comment; however, any edits to it will get removed if the file is opened in a newer version of Excel. Learn more: https://go.microsoft.com/fwlink/?linkid=870924
Comment:
    Does electronics count as non-human?
Reply:
    I was counting it as property because it was more of a security breach
Reply:
    Yeah I agree its property, but I also think it would fall into non-human?
Reply:
    I agree</t>
      </text>
    </comment>
    <comment ref="I185" authorId="146" shapeId="0" xr:uid="{7FA37C8F-3975-4D46-BC37-BD7047930FEA}">
      <text>
        <t>[Threaded comment]
Your version of Excel allows you to read this threaded comment; however, any edits to it will get removed if the file is opened in a newer version of Excel. Learn more: https://go.microsoft.com/fwlink/?linkid=870924
Comment:
    This wasn’t accidental?
Reply:
    I was considering the accident as making a deal with a illegitimate advertiser
Reply:
    Okay, I can see that - but then would all exploits have to be classified as accidental?
Reply:
    Okay, I saw the excerpt from the article, I agree</t>
      </text>
    </comment>
    <comment ref="J185" authorId="147" shapeId="0" xr:uid="{4BD78751-5B74-4B3A-A0AF-BCC21A00289E}">
      <text>
        <t>[Threaded comment]
Your version of Excel allows you to read this threaded comment; however, any edits to it will get removed if the file is opened in a newer version of Excel. Learn more: https://go.microsoft.com/fwlink/?linkid=870924
Comment:
    This wasn’t accidental?
Reply:
    I based this on "Malvertising, as it's called, is hard to catch. One scan isn't enough. Ads aren't static pictures anymore. Ads deliver a stream of information that's fed to them from a computer server, and that source can be changed repeatedly.
In this case, Cyport explained, AOL's alarms didn't go off because the ad redirected its source eight times -- ending up at a shady Polish website's server."
Reply:
    Okay I agree</t>
      </text>
    </comment>
    <comment ref="I186" authorId="148" shapeId="0" xr:uid="{067BCD06-C200-4242-9E23-61467E35C57B}">
      <text>
        <t>[Threaded comment]
Your version of Excel allows you to read this threaded comment; however, any edits to it will get removed if the file is opened in a newer version of Excel. Learn more: https://go.microsoft.com/fwlink/?linkid=870924
Comment:
    I don’t think this info was available
Reply:
    I was considering:
Accidental - "Gun has a default password that allows anyone with access to connect to it"
Deliberate - Not fixing the issue because "The likelihood of the vulnerability being used to harm someone in the real world is limited"
Reply:
    I agree with Deliberate, but I don’t think that decision was accidental
Reply:
    I agree with deliberate</t>
      </text>
    </comment>
    <comment ref="J186" authorId="149" shapeId="0" xr:uid="{CCFF1602-4FC6-4493-8A52-9626BB85EF70}">
      <text>
        <t>[Threaded comment]
Your version of Excel allows you to read this threaded comment; however, any edits to it will get removed if the file is opened in a newer version of Excel. Learn more: https://go.microsoft.com/fwlink/?linkid=870924
Comment:
    I don’t think this info was available
Reply:
    Accidental - Research team being able take apart gun and look at digital storage system
Dev Incompetence - Having default password
Reply:
    I agree with Dev Incomp, but not accidental 
Reply:
    I agree</t>
      </text>
    </comment>
    <comment ref="M186" authorId="150" shapeId="0" xr:uid="{FD95DB80-4186-41A3-A257-A5BA45B385BD}">
      <text>
        <t>[Threaded comment]
Your version of Excel allows you to read this threaded comment; however, any edits to it will get removed if the file is opened in a newer version of Excel. Learn more: https://go.microsoft.com/fwlink/?linkid=870924
Comment:
    For hunting:entertainment, DoD purchased: government, hack was for research
Reply:
    I agree</t>
      </text>
    </comment>
    <comment ref="L187" authorId="151" shapeId="0" xr:uid="{B1413B8A-05DB-4E77-9431-827EE4602F15}">
      <text>
        <t>[Threaded comment]
Your version of Excel allows you to read this threaded comment; however, any edits to it will get removed if the file is opened in a newer version of Excel. Learn more: https://go.microsoft.com/fwlink/?linkid=870924
Comment:
    3: what function is being performed incorrectly?
Reply:
    I was considering the door closing as a function, and it was still performing but without safety protocols.
Reply:
    I agree with just 1</t>
      </text>
    </comment>
    <comment ref="J188" authorId="152" shapeId="0" xr:uid="{4EB4F54F-910B-4FB8-BFB1-605B5BE22B9F}">
      <text>
        <t>[Threaded comment]
Your version of Excel allows you to read this threaded comment; however, any edits to it will get removed if the file is opened in a newer version of Excel. Learn more: https://go.microsoft.com/fwlink/?linkid=870924
Comment:
    Does the article mention this?
Reply:
    I was considering not filtering IMSI and IMEI to be inadvertent failure
Reply:
    Hmm I don’t think that would be accidental - that’s just a mitigation that the article says - we don’t know if the dev team considered this or not
Reply:
    I agree</t>
      </text>
    </comment>
    <comment ref="B189" authorId="153" shapeId="0" xr:uid="{454FAE5B-1A47-4C5A-B0BA-F02418CCB5A8}">
      <text>
        <t>[Threaded comment]
Your version of Excel allows you to read this threaded comment; however, any edits to it will get removed if the file is opened in a newer version of Excel. Learn more: https://go.microsoft.com/fwlink/?linkid=870924
Comment:
    Lack of detail in source</t>
      </text>
    </comment>
    <comment ref="D189" authorId="154" shapeId="0" xr:uid="{AB049AD7-AD5A-4737-8DEB-CA533582311D}">
      <text>
        <t>[Threaded comment]
Your version of Excel allows you to read this threaded comment; however, any edits to it will get removed if the file is opened in a newer version of Excel. Learn more: https://go.microsoft.com/fwlink/?linkid=870924
Comment:
    Both?
Reply:
    Sure</t>
      </text>
    </comment>
    <comment ref="E189" authorId="155" shapeId="0" xr:uid="{CA95D1B5-DB79-4429-9CA2-A65851EFD909}">
      <text>
        <t>[Threaded comment]
Your version of Excel allows you to read this threaded comment; however, any edits to it will get removed if the file is opened in a newer version of Excel. Learn more: https://go.microsoft.com/fwlink/?linkid=870924
Comment:
    Both?
Reply:
    Sure</t>
      </text>
    </comment>
    <comment ref="F189" authorId="156" shapeId="0" xr:uid="{18D8FEA3-A299-4235-9B2A-851478FACCC6}">
      <text>
        <t>[Threaded comment]
Your version of Excel allows you to read this threaded comment; however, any edits to it will get removed if the file is opened in a newer version of Excel. Learn more: https://go.microsoft.com/fwlink/?linkid=870924
Comment:
    I would rather put unknown?
Reply:
    I agree</t>
      </text>
    </comment>
    <comment ref="J189" authorId="157" shapeId="0" xr:uid="{BC881EDA-0B43-454E-AC8C-1361B3054715}">
      <text>
        <t>[Threaded comment]
Your version of Excel allows you to read this threaded comment; however, any edits to it will get removed if the file is opened in a newer version of Excel. Learn more: https://go.microsoft.com/fwlink/?linkid=870924
Comment:
    Why 1?
Reply:
    The credentials were uploaded unencrypted
Reply:
    Oh no, so the malicious app did this on purpose - so they meant to do this
Reply:
    I see, I agree</t>
      </text>
    </comment>
    <comment ref="K189" authorId="158" shapeId="0" xr:uid="{41B34925-7C71-4DDE-90B8-F282B9F2C8CB}">
      <text>
        <t>[Threaded comment]
Your version of Excel allows you to read this threaded comment; however, any edits to it will get removed if the file is opened in a newer version of Excel. Learn more: https://go.microsoft.com/fwlink/?linkid=870924
Comment:
    Its only for circumstances when users use this app
Reply:
    But isn't it for any circumstance when a user uses the app?
Reply:
    So I see the failure as, exploiting users’ credentials. This failure occurs when users login using this app. And not for all insta users 
I guess this may depend on what we view as the failure?
Reply:
    I was considering the system to the be app not instagram.</t>
      </text>
    </comment>
    <comment ref="J190" authorId="159" shapeId="0" xr:uid="{2B743662-3F8E-4CB9-8293-B1CCDE31DDAD}">
      <text>
        <t xml:space="preserve">[Threaded comment]
Your version of Excel allows you to read this threaded comment; however, any edits to it will get removed if the file is opened in a newer version of Excel. Learn more: https://go.microsoft.com/fwlink/?linkid=870924
Comment:
    This info isn’t mentioned tho
Reply:
    I was considering using adshufffle instead of adshuffle to be accidental. But I think it may be more developmental incompetence.
Reply:
    Okay, I agree with accidental </t>
      </text>
    </comment>
    <comment ref="B191" authorId="160" shapeId="0" xr:uid="{616A3B41-C59E-433B-BA83-93849BE61778}">
      <text>
        <t>[Threaded comment]
Your version of Excel allows you to read this threaded comment; however, any edits to it will get removed if the file is opened in a newer version of Excel. Learn more: https://go.microsoft.com/fwlink/?linkid=870924
Comment:
    Lack of detail in source</t>
      </text>
    </comment>
    <comment ref="E191" authorId="161" shapeId="0" xr:uid="{8F7B29AF-BB8D-4901-8854-B8FDCB5D9A11}">
      <text>
        <t>[Threaded comment]
Your version of Excel allows you to read this threaded comment; however, any edits to it will get removed if the file is opened in a newer version of Excel. Learn more: https://go.microsoft.com/fwlink/?linkid=870924
Comment:
    There isnt info about what could’ve contributed from inside the system
Reply:
    It stated "North Korea’s limited connectivity and lack of internet sophistication" which I considered internal.
Reply:
    Hmm, okay I can see that</t>
      </text>
    </comment>
    <comment ref="F191" authorId="162" shapeId="0" xr:uid="{C76E7CE8-18B5-4396-AF53-10B0A4661653}">
      <text>
        <t>[Threaded comment]
Your version of Excel allows you to read this threaded comment; however, any edits to it will get removed if the file is opened in a newer version of Excel. Learn more: https://go.microsoft.com/fwlink/?linkid=870924
Comment:
    The article didn’t contain any definitive info about this
Reply:
    If it was a DOS then I was thinking it would be both human and non-human
Reply:
    Yeah but that is too many assumptions
Reply:
    I agree then</t>
      </text>
    </comment>
    <comment ref="K191" authorId="163" shapeId="0" xr:uid="{DA425104-AD80-462F-BB60-552517F185F5}">
      <text>
        <t>[Threaded comment]
Your version of Excel allows you to read this threaded comment; however, any edits to it will get removed if the file is opened in a newer version of Excel. Learn more: https://go.microsoft.com/fwlink/?linkid=870924
Comment:
    It was temporary, cause it says it was back up
Reply:
    I thought this taxonomy was concerning the circumstances that must occur for the fault to happen
Reply:
    Yeah and for this to have happened, the article made it seem like it happened for specific reasons
Reply:
    I see, like having a faulty advertiser as a circumstance. I agree then</t>
      </text>
    </comment>
    <comment ref="C192" authorId="164" shapeId="0" xr:uid="{A0DA6ADA-6805-4EAD-9AB0-40E343BB7B1F}">
      <text>
        <t>[Threaded comment]
Your version of Excel allows you to read this threaded comment; however, any edits to it will get removed if the file is opened in a newer version of Excel. Learn more: https://go.microsoft.com/fwlink/?linkid=870924
Comment:
    This was the 2nd time google’s image recognition provided racially biased results as reported in the article
Reply:
    I missed this. I agree</t>
      </text>
    </comment>
    <comment ref="F192" authorId="165" shapeId="0" xr:uid="{CA2A505E-8487-49C8-A3E1-9C55C1634772}">
      <text>
        <t>[Threaded comment]
Your version of Excel allows you to read this threaded comment; however, any edits to it will get removed if the file is opened in a newer version of Excel. Learn more: https://go.microsoft.com/fwlink/?linkid=870924
Comment:
    Hmm, Idk if there was any info about this
Reply:
    I thought we discussed that AI/ML decisions were considered non-human caused
Reply:
    Okay I agree</t>
      </text>
    </comment>
    <comment ref="M192" authorId="166" shapeId="0" xr:uid="{0EEB2137-11EC-4CE6-B9E0-6F7E6A14517B}">
      <text>
        <t>[Threaded comment]
Your version of Excel allows you to read this threaded comment; however, any edits to it will get removed if the file is opened in a newer version of Excel. Learn more: https://go.microsoft.com/fwlink/?linkid=870924
Comment:
    Both, 0 and 10?
Reply:
    Yes</t>
      </text>
    </comment>
    <comment ref="N192" authorId="167" shapeId="0" xr:uid="{2F4039E4-AE08-44B3-9911-433F403B9A12}">
      <text>
        <t>[Threaded comment]
Your version of Excel allows you to read this threaded comment; however, any edits to it will get removed if the file is opened in a newer version of Excel. Learn more: https://go.microsoft.com/fwlink/?linkid=870924
Comment:
    If it matches an existing category, should we also do other? - I don’t think we should
Reply:
    Should we clarify this in the definition for other?
Reply:
    Yeah, I’ll draft up a definition for Other</t>
      </text>
    </comment>
    <comment ref="E241" authorId="168" shapeId="0" xr:uid="{B86B6026-2A84-4CE2-8F40-05CAE875EAAB}">
      <text>
        <t>[Threaded comment]
Your version of Excel allows you to read this threaded comment; however, any edits to it will get removed if the file is opened in a newer version of Excel. Learn more: https://go.microsoft.com/fwlink/?linkid=870924
Comment:
    The articles stated that there was an error in the encryption or that it was too simple within the system
Reply:
    I agree then</t>
      </text>
    </comment>
    <comment ref="G241" authorId="169" shapeId="0" xr:uid="{60FF4746-CDE5-48EE-B266-309838AA48A4}">
      <text>
        <t>[Threaded comment]
Your version of Excel allows you to read this threaded comment; however, any edits to it will get removed if the file is opened in a newer version of Excel. Learn more: https://go.microsoft.com/fwlink/?linkid=870924
Comment:
    The articles made it seem like the hardware would need to be replaced - so I put hardware
Reply:
    I was under the understanding that hardware replacement was a solution not a cause</t>
      </text>
    </comment>
    <comment ref="I241" authorId="170" shapeId="0" xr:uid="{CB9D70B4-CBD7-4082-8120-8789DBCF2E4A}">
      <text>
        <t>[Threaded comment]
Your version of Excel allows you to read this threaded comment; however, any edits to it will get removed if the file is opened in a newer version of Excel. Learn more: https://go.microsoft.com/fwlink/?linkid=870924
Comment:
    Is the poor decision to use a simple encryption? 
- If so I agree, but would also be accidental then?
Reply:
    So 2?
Reply:
    Yeah I agree with 2</t>
      </text>
    </comment>
    <comment ref="J241" authorId="171" shapeId="0" xr:uid="{FCF5214E-7068-4441-BD9F-E5CA0BEA9A49}">
      <text>
        <t>[Threaded comment]
Your version of Excel allows you to read this threaded comment; however, any edits to it will get removed if the file is opened in a newer version of Excel. Learn more: https://go.microsoft.com/fwlink/?linkid=870924
Comment:
    The articles also made t seem like the dev org made the encryption too simple
Reply:
    I agree. They did state it was "simple algebra"</t>
      </text>
    </comment>
    <comment ref="M241" authorId="172" shapeId="0" xr:uid="{46B64248-1CF1-46F2-B02A-38A9AB5E1DDF}">
      <text>
        <t>[Threaded comment]
Your version of Excel allows you to read this threaded comment; however, any edits to it will get removed if the file is opened in a newer version of Excel. Learn more: https://go.microsoft.com/fwlink/?linkid=870924
Comment:
    The system itself is for entertainment
Reply:
    But the encryption also protected against piracy which I considered sales</t>
      </text>
    </comment>
    <comment ref="O241" authorId="173" shapeId="0" xr:uid="{A5CA4752-77EB-41EE-BE6F-465446CCB73B}">
      <text>
        <t>[Threaded comment]
Your version of Excel allows you to read this threaded comment; however, any edits to it will get removed if the file is opened in a newer version of Excel. Learn more: https://go.microsoft.com/fwlink/?linkid=870924
Comment:
    It’s a gaming console so it is a CPS
Reply:
    I wasn't considering the controller as part of the console. I agree now.</t>
      </text>
    </comment>
    <comment ref="I242" authorId="174" shapeId="0" xr:uid="{A26CD9EB-BD24-4425-9DD4-A68EF34B8E58}">
      <text>
        <t>[Threaded comment]
Your version of Excel allows you to read this threaded comment; however, any edits to it will get removed if the file is opened in a newer version of Excel. Learn more: https://go.microsoft.com/fwlink/?linkid=870924
Comment:
    The article makes it seem like the dev org made the decision to store credentials in plain text
Reply:
    I was thinking that was more of a capability issue.
Reply:
    Hmm, well the article said that this was not a good decision at the end of the article? Pointing blame to the org
Reply:
    Then I agree</t>
      </text>
    </comment>
    <comment ref="M242" authorId="175" shapeId="0" xr:uid="{C8FAA4FA-AB55-4A63-B1C0-B0C6B5AA791B}">
      <text>
        <t>[Threaded comment]
Your version of Excel allows you to read this threaded comment; however, any edits to it will get removed if the file is opened in a newer version of Excel. Learn more: https://go.microsoft.com/fwlink/?linkid=870924
Comment:
    Why is it also entertainment?
Reply:
    It is the Microsoft store, I was considering the games and such on there to be entertainment. I guess this system specifically wouldn't be entertainment.
Reply:
    Okay, so 3</t>
      </text>
    </comment>
    <comment ref="C243" authorId="176" shapeId="0" xr:uid="{633FF18D-3ADC-4B98-BBA5-0C37D9FA8FC3}">
      <text>
        <t xml:space="preserve">[Threaded comment]
Your version of Excel allows you to read this threaded comment; however, any edits to it will get removed if the file is opened in a newer version of Excel. Learn more: https://go.microsoft.com/fwlink/?linkid=870924
Comment:
    The article doesn’t mention similar attacks at other organizations
Reply:
    I was inferring from this line: "Advanced attacks like the ones the New York Times described underscore how important it is for companies, countries and consumers to make sure they are using the full capability of security solutions,"
Reply:
    Oh okay, hmm I don't think we should infer from that </t>
      </text>
    </comment>
    <comment ref="I243" authorId="177" shapeId="0" xr:uid="{DE084563-AEC5-406F-A9A2-FFA305C82898}">
      <text>
        <t>[Threaded comment]
Your version of Excel allows you to read this threaded comment; however, any edits to it will get removed if the file is opened in a newer version of Excel. Learn more: https://go.microsoft.com/fwlink/?linkid=870924
Comment:
    I agree</t>
      </text>
    </comment>
    <comment ref="L243" authorId="178" shapeId="0" xr:uid="{7E023346-F415-4E30-8082-4F04E24C75AB}">
      <text>
        <t>[Threaded comment]
Your version of Excel allows you to read this threaded comment; however, any edits to it will get removed if the file is opened in a newer version of Excel. Learn more: https://go.microsoft.com/fwlink/?linkid=870924
Comment:
    The antivirus omitted to block the malware
Reply:
    True, I agree</t>
      </text>
    </comment>
    <comment ref="M243" authorId="179" shapeId="0" xr:uid="{435EDAA6-F40A-4008-AC61-6C7219C07A04}">
      <text>
        <t>[Threaded comment]
Your version of Excel allows you to read this threaded comment; however, any edits to it will get removed if the file is opened in a newer version of Excel. Learn more: https://go.microsoft.com/fwlink/?linkid=870924
Comment:
    I agree with information</t>
      </text>
    </comment>
    <comment ref="C245" authorId="180" shapeId="0" xr:uid="{DD68B717-A4CB-485E-AE75-E37CD774DDA7}">
      <text>
        <t>[Threaded comment]
Your version of Excel allows you to read this threaded comment; however, any edits to it will get removed if the file is opened in a newer version of Excel. Learn more: https://go.microsoft.com/fwlink/?linkid=870924
Comment:
    The articles say that the same issue had occured again within the org's products
It also talked about routers from other companies with similar issues?
Reply:
    I agree</t>
      </text>
    </comment>
    <comment ref="D245" authorId="181" shapeId="0" xr:uid="{B9FACB9C-6FBF-411E-A75E-914E7B267C82}">
      <text>
        <t>[Threaded comment]
Your version of Excel allows you to read this threaded comment; however, any edits to it will get removed if the file is opened in a newer version of Excel. Learn more: https://go.microsoft.com/fwlink/?linkid=870924
Comment:
    It can only be exploited if it is operated with the network drives atttached 
Reply:
    True, I agree</t>
      </text>
    </comment>
    <comment ref="J245" authorId="182" shapeId="0" xr:uid="{15C45B91-F053-462F-8268-3059612861CF}">
      <text>
        <t>[Threaded comment]
Your version of Excel allows you to read this threaded comment; however, any edits to it will get removed if the file is opened in a newer version of Excel. Learn more: https://go.microsoft.com/fwlink/?linkid=870924
Comment:
    The article makes it seem like the organization messed the software update?
Reply:
    I couldn't determine if it was accidental or dev incompetence based on the article.
Reply:
    Sure, I agree</t>
      </text>
    </comment>
    <comment ref="N245" authorId="183" shapeId="0" xr:uid="{50040C62-3930-4620-8D72-60F21B134782}">
      <text>
        <t>[Threaded comment]
Your version of Excel allows you to read this threaded comment; however, any edits to it will get removed if the file is opened in a newer version of Excel. Learn more: https://go.microsoft.com/fwlink/?linkid=870924
Comment:
    I thought Delay because the next software update will fix it later
Reply:
    But i agree</t>
      </text>
    </comment>
    <comment ref="D246" authorId="184" shapeId="0" xr:uid="{CA091983-7D54-49E6-B20C-38EACF1FAE1B}">
      <text>
        <t>[Threaded comment]
Your version of Excel allows you to read this threaded comment; however, any edits to it will get removed if the file is opened in a newer version of Excel. Learn more: https://go.microsoft.com/fwlink/?linkid=870924
Comment:
    Design: because the design updates, manuals, etc were problematic
Operation: because the pilots didn't react appropriately according to the article
Reply:
    I agree</t>
      </text>
    </comment>
    <comment ref="I246" authorId="185" shapeId="0" xr:uid="{EADC9AB9-C96E-4846-9223-E103A14CD982}">
      <text>
        <t>[Threaded comment]
Your version of Excel allows you to read this threaded comment; however, any edits to it will get removed if the file is opened in a newer version of Excel. Learn more: https://go.microsoft.com/fwlink/?linkid=870924
Comment:
    The article makes it seem like the design change had unintended consequences
Reply:
    I wasn't sure what to put for this one. The Boeing team states they had documentation for the situation but the pilots weren't trained on it. I wasn't sure where this fault lied.
Reply:
    Yeah but the article makes it seem that it was unintended consequences due to the design changes
Reply:
    The whole narrative seems framed to this
Reply:
    I agree</t>
      </text>
    </comment>
    <comment ref="N246" authorId="186" shapeId="0" xr:uid="{6A05DE3B-D465-4281-B85D-4BCE4206B3E3}">
      <text>
        <t>[Threaded comment]
Your version of Excel allows you to read this threaded comment; however, any edits to it will get removed if the file is opened in a newer version of Excel. Learn more: https://go.microsoft.com/fwlink/?linkid=870924
Comment:
    5: I agree
1: people died and also harmed?
Reply:
    I agree</t>
      </text>
    </comment>
    <comment ref="C247" authorId="187" shapeId="0" xr:uid="{0FD45BE5-98A2-447B-ABD9-5E9FAEFD3762}">
      <text>
        <t>[Threaded comment]
Your version of Excel allows you to read this threaded comment; however, any edits to it will get removed if the file is opened in a newer version of Excel. Learn more: https://go.microsoft.com/fwlink/?linkid=870924
Comment:
    I agree</t>
      </text>
    </comment>
    <comment ref="J247" authorId="188" shapeId="0" xr:uid="{EA81232D-E02F-4FC2-8411-A07BA0D30716}">
      <text>
        <t>[Threaded comment]
Your version of Excel allows you to read this threaded comment; however, any edits to it will get removed if the file is opened in a newer version of Excel. Learn more: https://go.microsoft.com/fwlink/?linkid=870924
Comment:
    I agree</t>
      </text>
    </comment>
    <comment ref="M248" authorId="189" shapeId="0" xr:uid="{42430CBE-7CC6-47BC-97B8-C7FB2CD8986E}">
      <text>
        <t>[Threaded comment]
Your version of Excel allows you to read this threaded comment; however, any edits to it will get removed if the file is opened in a newer version of Excel. Learn more: https://go.microsoft.com/fwlink/?linkid=870924
Comment:
    I agree</t>
      </text>
    </comment>
    <comment ref="N248" authorId="190" shapeId="0" xr:uid="{ABBA3B44-CB98-462D-B399-33A38B15A4BC}">
      <text>
        <t>[Threaded comment]
Your version of Excel allows you to read this threaded comment; however, any edits to it will get removed if the file is opened in a newer version of Excel. Learn more: https://go.microsoft.com/fwlink/?linkid=870924
Comment:
    I agree</t>
      </text>
    </comment>
    <comment ref="C249" authorId="191" shapeId="0" xr:uid="{F0C23305-5235-4E99-8679-59CE0D69D759}">
      <text>
        <t>[Threaded comment]
Your version of Excel allows you to read this threaded comment; however, any edits to it will get removed if the file is opened in a newer version of Excel. Learn more: https://go.microsoft.com/fwlink/?linkid=870924
Comment:
    Happened at capital one
Reply:
    I missed this. I agree</t>
      </text>
    </comment>
    <comment ref="D249" authorId="192" shapeId="0" xr:uid="{6257EF59-288D-40AD-B4B4-5C43FA3CD029}">
      <text>
        <t>[Threaded comment]
Your version of Excel allows you to read this threaded comment; however, any edits to it will get removed if the file is opened in a newer version of Excel. Learn more: https://go.microsoft.com/fwlink/?linkid=870924
Comment:
    The article points to issues in Apple's documentations for this
Reply:
    I didn't consider this, I agree</t>
      </text>
    </comment>
    <comment ref="J249" authorId="193" shapeId="0" xr:uid="{BB6B6172-1297-4C2A-9ECD-2D86D63244A4}">
      <text>
        <t>[Threaded comment]
Your version of Excel allows you to read this threaded comment; however, any edits to it will get removed if the file is opened in a newer version of Excel. Learn more: https://go.microsoft.com/fwlink/?linkid=870924
Comment:
    I now think that it would be both
Reply:
    I agree. Based on previous fixes</t>
      </text>
    </comment>
    <comment ref="I250" authorId="194" shapeId="0" xr:uid="{D585A36F-37A1-4D28-BDFC-EB0BC4E02FDF}">
      <text>
        <t>[Threaded comment]
Your version of Excel allows you to read this threaded comment; however, any edits to it will get removed if the file is opened in a newer version of Excel. Learn more: https://go.microsoft.com/fwlink/?linkid=870924
Comment:
    The article makes it seem like the decisions to have that feature was a bad decision , since the removed the feature in EU
And then it had unintended consequences 
Reply:
    I agree. I didn't consider the decision to not make everywhere default to off.</t>
      </text>
    </comment>
    <comment ref="J250" authorId="195" shapeId="0" xr:uid="{283FE487-8875-4361-9B9B-F4E14699FB3C}">
      <text>
        <t>[Threaded comment]
Your version of Excel allows you to read this threaded comment; however, any edits to it will get removed if the file is opened in a newer version of Excel. Learn more: https://go.microsoft.com/fwlink/?linkid=870924
Comment:
    Same reasoning as Intent
Reply:
    I agree</t>
      </text>
    </comment>
    <comment ref="E251" authorId="196" shapeId="0" xr:uid="{BFE69A95-1915-4BD3-8CA7-BCA039EC9FBB}">
      <text>
        <t>[Threaded comment]
Your version of Excel allows you to read this threaded comment; however, any edits to it will get removed if the file is opened in a newer version of Excel. Learn more: https://go.microsoft.com/fwlink/?linkid=870924
Comment:
    It said software fault?
Reply:
    I'm not sure if there is enough information to determine if the software issue was due internally or externally. There may have been a sensor malfunction messing up the system.
Reply:
    But at the very least we know that the software which is internal to the system had a fault that caused this
Reply:
    Fair, I agree</t>
      </text>
    </comment>
    <comment ref="M251" authorId="197" shapeId="0" xr:uid="{265B87FC-BB50-465B-B49E-854A8693704D}">
      <text>
        <t>[Threaded comment]
Your version of Excel allows you to read this threaded comment; however, any edits to it will get removed if the file is opened in a newer version of Excel. Learn more: https://go.microsoft.com/fwlink/?linkid=870924
Comment:
    Why information?
Reply:
    Transportation. Because it is a canal.
Reply:
    okay, I agree
Reply:
    But why not 4?
Reply:
    I was considering 4 as the actual act of building something. I agree with this now.</t>
      </text>
    </comment>
    <comment ref="L252" authorId="198" shapeId="0" xr:uid="{B9C9EC98-D02F-4644-8078-5ED404FD8EEF}">
      <text>
        <t>[Threaded comment]
Your version of Excel allows you to read this threaded comment; however, any edits to it will get removed if the file is opened in a newer version of Excel. Learn more: https://go.microsoft.com/fwlink/?linkid=870924
Comment:
    I agree</t>
      </text>
    </comment>
    <comment ref="N252" authorId="199" shapeId="0" xr:uid="{D58FCEDD-65CC-487A-85D7-F36C832F636D}">
      <text>
        <t>[Threaded comment]
Your version of Excel allows you to read this threaded comment; however, any edits to it will get removed if the file is opened in a newer version of Excel. Learn more: https://go.microsoft.com/fwlink/?linkid=870924
Comment:
    I agree</t>
      </text>
    </comment>
    <comment ref="C254" authorId="200" shapeId="0" xr:uid="{1B5B6CA2-0AAB-4586-91C2-1B7FD0176587}">
      <text>
        <t>[Threaded comment]
Your version of Excel allows you to read this threaded comment; however, any edits to it will get removed if the file is opened in a newer version of Excel. Learn more: https://go.microsoft.com/fwlink/?linkid=870924
Comment:
    They mention solar winds - so I thought 2
Reply:
    I agree</t>
      </text>
    </comment>
    <comment ref="I254" authorId="201" shapeId="0" xr:uid="{289AE62A-884C-403D-AAB3-ACBC05C32B53}">
      <text>
        <t>[Threaded comment]
Your version of Excel allows you to read this threaded comment; however, any edits to it will get removed if the file is opened in a newer version of Excel. Learn more: https://go.microsoft.com/fwlink/?linkid=870924
Comment:
    I dont think this info is available: poor or unintended decisions 
Reply:
    I agree. I was considering unintended because they considered safety around solar winds. But I don't think this reaches the whole story.</t>
      </text>
    </comment>
    <comment ref="J254" authorId="202" shapeId="0" xr:uid="{9E5A3365-176B-488D-AA5A-DB0CD03228AE}">
      <text>
        <t>[Threaded comment]
Your version of Excel allows you to read this threaded comment; however, any edits to it will get removed if the file is opened in a newer version of Excel. Learn more: https://go.microsoft.com/fwlink/?linkid=870924
Comment:
    I don't think this info was available: I don't know whether it was accidental
Reply:
    I agree. based on intent reason.</t>
      </text>
    </comment>
    <comment ref="N254" authorId="203" shapeId="0" xr:uid="{FCE690A5-0627-4423-8D16-06AEC0122DC9}">
      <text>
        <t>[Threaded comment]
Your version of Excel allows you to read this threaded comment; however, any edits to it will get removed if the file is opened in a newer version of Excel. Learn more: https://go.microsoft.com/fwlink/?linkid=870924
Comment:
    Why 4?
5: I agree
Reply:
    People needed to install updates, make sure their system is safe. I considered this a delay.
Reply:
    But that doesn;t mean people's activity was postponed - atleast not mentioned in the article</t>
      </text>
    </comment>
    <comment ref="D255" authorId="204" shapeId="0" xr:uid="{E74DADB8-77C8-4AA0-BBD4-84F93F928054}">
      <text>
        <t>[Threaded comment]
Your version of Excel allows you to read this threaded comment; however, any edits to it will get removed if the file is opened in a newer version of Excel. Learn more: https://go.microsoft.com/fwlink/?linkid=870924
Comment:
    I agree</t>
      </text>
    </comment>
    <comment ref="E255" authorId="205" shapeId="0" xr:uid="{188ADCD9-7BD5-4205-8F0D-BA693FA25705}">
      <text>
        <t>[Threaded comment]
Your version of Excel allows you to read this threaded comment; however, any edits to it will get removed if the file is opened in a newer version of Excel. Learn more: https://go.microsoft.com/fwlink/?linkid=870924
Comment:
    I agree</t>
      </text>
    </comment>
    <comment ref="F255" authorId="206" shapeId="0" xr:uid="{D17E2F79-2C1E-4F6C-AECB-E7FBB6051C70}">
      <text>
        <t>[Threaded comment]
Your version of Excel allows you to read this threaded comment; however, any edits to it will get removed if the file is opened in a newer version of Excel. Learn more: https://go.microsoft.com/fwlink/?linkid=870924
Comment:
    I agree</t>
      </text>
    </comment>
    <comment ref="H255" authorId="207" shapeId="0" xr:uid="{9A34B940-D947-4440-B9F3-18942B74067B}">
      <text>
        <t>[Threaded comment]
Your version of Excel allows you to read this threaded comment; however, any edits to it will get removed if the file is opened in a newer version of Excel. Learn more: https://go.microsoft.com/fwlink/?linkid=870924
Comment:
    Not malicious rght?
Reply:
    Human error. I agree.</t>
      </text>
    </comment>
    <comment ref="N255" authorId="208" shapeId="0" xr:uid="{6001A2C8-AD62-4D35-98A0-23792ACA46DE}">
      <text>
        <t>[Threaded comment]
Your version of Excel allows you to read this threaded comment; however, any edits to it will get removed if the file is opened in a newer version of Excel. Learn more: https://go.microsoft.com/fwlink/?linkid=870924
Comment:
    4: Delay due to update?
5: Car was affected
Reply:
    Yes
Reply:
    you agree on 5?
Reply:
    Yes
Reply:
    But that doesn;t mean people's activity was postponed - atleast not mentioned in the article</t>
      </text>
    </comment>
    <comment ref="L256" authorId="209" shapeId="0" xr:uid="{028A7543-BBC6-4E52-93B1-FB8F3784D1F1}">
      <text>
        <t>[Threaded comment]
Your version of Excel allows you to read this threaded comment; however, any edits to it will get removed if the file is opened in a newer version of Excel. Learn more: https://go.microsoft.com/fwlink/?linkid=870924
Comment:
    ommited to break
Reply:
    I agree</t>
      </text>
    </comment>
    <comment ref="H257" authorId="210" shapeId="0" xr:uid="{C6C496E7-4714-4CE1-B0F4-2155F56AD338}">
      <text>
        <t>[Threaded comment]
Your version of Excel allows you to read this threaded comment; however, any edits to it will get removed if the file is opened in a newer version of Excel. Learn more: https://go.microsoft.com/fwlink/?linkid=870924
Comment:
    I agree</t>
      </text>
    </comment>
    <comment ref="D258" authorId="211" shapeId="0" xr:uid="{5A71B016-2DF5-4503-802A-69D53649278E}">
      <text>
        <t>[Threaded comment]
Your version of Excel allows you to read this threaded comment; however, any edits to it will get removed if the file is opened in a newer version of Excel. Learn more: https://go.microsoft.com/fwlink/?linkid=870924
Comment:
    I would say at least operation because it is a hack.
Reply:
    Okay, I agree with operation</t>
      </text>
    </comment>
    <comment ref="E258" authorId="212" shapeId="0" xr:uid="{894BED6A-34E4-4EF7-813E-73518A54B9AF}">
      <text>
        <t>[Threaded comment]
Your version of Excel allows you to read this threaded comment; however, any edits to it will get removed if the file is opened in a newer version of Excel. Learn more: https://go.microsoft.com/fwlink/?linkid=870924
Comment:
    I agree</t>
      </text>
    </comment>
    <comment ref="L258" authorId="213" shapeId="0" xr:uid="{E4070149-1A32-46F9-B1A0-07EDB6F84B38}">
      <text>
        <t>[Threaded comment]
Your version of Excel allows you to read this threaded comment; however, any edits to it will get removed if the file is opened in a newer version of Excel. Learn more: https://go.microsoft.com/fwlink/?linkid=870924
Comment:
    Did the article ever state anything happened to the system? I could potentially see other because there may have been some behavior they observed?
Reply:
    Yeah I agree that its unknown</t>
      </text>
    </comment>
    <comment ref="M258" authorId="214" shapeId="0" xr:uid="{FE16E2E2-92F6-4C2B-B1AA-833480730A5D}">
      <text>
        <t>[Threaded comment]
Your version of Excel allows you to read this threaded comment; however, any edits to it will get removed if the file is opened in a newer version of Excel. Learn more: https://go.microsoft.com/fwlink/?linkid=870924
Comment:
    Information - It was the computer network which deals with a lot of data.
Human error on government
Reply:
    information: it just says computer network tho - I don't know if that by itself would be classified an information
Reply:
    I agree</t>
      </text>
    </comment>
    <comment ref="E259" authorId="215" shapeId="0" xr:uid="{F2478A49-0211-49F4-90D6-56BC8A8DF217}">
      <text>
        <t>[Threaded comment]
Your version of Excel allows you to read this threaded comment; however, any edits to it will get removed if the file is opened in a newer version of Excel. Learn more: https://go.microsoft.com/fwlink/?linkid=870924
Comment:
    I agree</t>
      </text>
    </comment>
    <comment ref="G259" authorId="216" shapeId="0" xr:uid="{665F9FC7-E039-4ECD-833B-EDB222AB9844}">
      <text>
        <t>[Threaded comment]
Your version of Excel allows you to read this threaded comment; however, any edits to it will get removed if the file is opened in a newer version of Excel. Learn more: https://go.microsoft.com/fwlink/?linkid=870924
Comment:
    I'm not sure if the article states whether it was software or hardware that the fault occurred. Some hacking tools also mess with hardware.
Reply:
    Well it was encryption for their firmware that they used  that got cracked - so i said software 
But now I think both, wdyt?
Reply:
    I agree</t>
      </text>
    </comment>
    <comment ref="K259" authorId="217" shapeId="0" xr:uid="{8C8B6C98-45A2-4A94-8144-FD642314F8BE}">
      <text>
        <t>[Threaded comment]
Your version of Excel allows you to read this threaded comment; however, any edits to it will get removed if the file is opened in a newer version of Excel. Learn more: https://go.microsoft.com/fwlink/?linkid=870924
Comment:
    I was almost considering permanent because it could happen for any PS3. 
Reply:
    I agree with it being permanent</t>
      </text>
    </comment>
    <comment ref="O259" authorId="218" shapeId="0" xr:uid="{AC72AE88-E075-4E85-BC41-42EB40DA33CF}">
      <text>
        <t>[Threaded comment]
Your version of Excel allows you to read this threaded comment; however, any edits to it will get removed if the file is opened in a newer version of Excel. Learn more: https://go.microsoft.com/fwlink/?linkid=870924
Comment:
    I agree, based on previous console issue.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tc={13DEE43F-71F0-47E2-9E2C-3AE3F4136D1A}</author>
    <author>tc={2A9DF3D6-A890-4879-9E5F-9A60D7D29C02}</author>
    <author>tc={6FC4C0E5-E419-4D46-9DD6-C75FBA2BFE33}</author>
  </authors>
  <commentList>
    <comment ref="D10" authorId="0" shapeId="0" xr:uid="{13DEE43F-71F0-47E2-9E2C-3AE3F4136D1A}">
      <text>
        <t>[Threaded comment]
Your version of Excel allows you to read this threaded comment; however, any edits to it will get removed if the file is opened in a newer version of Excel. Learn more: https://go.microsoft.com/fwlink/?linkid=870924
Comment:
    I think this mentioned insecure communication - but it was at the application layer
Reply:
    I think that I just put false because it did not state a comm error.
Reply:
    Got it, in that case its not really a discrepancy, so I’ll just mark it as agreement</t>
      </text>
    </comment>
    <comment ref="D11" authorId="1" shapeId="0" xr:uid="{2A9DF3D6-A890-4879-9E5F-9A60D7D29C02}">
      <text>
        <t>[Threaded comment]
Your version of Excel allows you to read this threaded comment; however, any edits to it will get removed if the file is opened in a newer version of Excel. Learn more: https://go.microsoft.com/fwlink/?linkid=870924
Comment:
    I don’t think either of them blamed the communication?
Reply:
    I think I just put false because they didnt state it.
Reply:
    Got it, in that case its not really a discrepancy, so I’ll just mark it as agreement</t>
      </text>
    </comment>
    <comment ref="C45" authorId="2" shapeId="0" xr:uid="{6FC4C0E5-E419-4D46-9DD6-C75FBA2BFE33}">
      <text>
        <t>[Threaded comment]
Your version of Excel allows you to read this threaded comment; however, any edits to it will get removed if the file is opened in a newer version of Excel. Learn more: https://go.microsoft.com/fwlink/?linkid=870924
Comment:
    Would this possibly be 0; 2; 4?
Reply:
    Yeah I agree with: 0; 2; 4</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tc={6B53674C-9083-4876-B2C6-EEBB7E1249AE}</author>
    <author>tc={97B495E3-A932-47D5-A9A1-E8A215CE268C}</author>
    <author>tc={0F1D49EB-C641-4AF9-9F8A-4C12F2F9D1C8}</author>
    <author>tc={286CA6D5-BA71-4F42-B195-BC0C98235F84}</author>
    <author>tc={1B18DC5B-60B8-4B6C-A4E4-DE446BD5A12D}</author>
    <author>tc={13C10089-0033-4069-B769-E42F76C7C058}</author>
    <author>tc={4880B950-3B08-4406-9B8F-A48A44A2EEC7}</author>
    <author>tc={41AFDE1B-CFEB-44F5-82E0-A805714E4D3F}</author>
    <author>tc={8ABC60A9-0F57-472C-886A-FD682DC25E44}</author>
    <author>tc={FA5877DC-5D9A-4B52-A3EB-673DD3812B1C}</author>
    <author>tc={E6A3C522-ADBD-4300-968F-0DC64BEC6030}</author>
    <author>tc={1FD692B8-2F25-48CC-8246-B0CC17C823C3}</author>
    <author>tc={3963D145-01F1-479E-9272-7DC2A5C0CE97}</author>
    <author>tc={D10696D2-F1BB-4D88-ABF6-EEEC4CC5566F}</author>
    <author>tc={6B6840C3-A084-479A-A77F-0A681BC8AC30}</author>
    <author>tc={5F1D3260-0787-45AC-9A58-09873F9AC57A}</author>
    <author>tc={9F841D99-2049-4AE2-8184-012BBDC7C866}</author>
    <author>tc={12EDEA6A-B9D6-4554-91B5-7EA343821930}</author>
  </authors>
  <commentList>
    <comment ref="D3" authorId="0" shapeId="0" xr:uid="{6B53674C-9083-4876-B2C6-EEBB7E1249AE}">
      <text>
        <t>[Threaded comment]
Your version of Excel allows you to read this threaded comment; however, any edits to it will get removed if the file is opened in a newer version of Excel. Learn more: https://go.microsoft.com/fwlink/?linkid=870924
Comment:
    If the incident is reported as one thing.</t>
      </text>
    </comment>
    <comment ref="D4" authorId="1" shapeId="0" xr:uid="{97B495E3-A932-47D5-A9A1-E8A215CE268C}">
      <text>
        <t>[Threaded comment]
Your version of Excel allows you to read this threaded comment; however, any edits to it will get removed if the file is opened in a newer version of Excel. Learn more: https://go.microsoft.com/fwlink/?linkid=870924
Comment:
    If the article states it happened then it happened again.</t>
      </text>
    </comment>
    <comment ref="C10" authorId="2" shapeId="0" xr:uid="{0F1D49EB-C641-4AF9-9F8A-4C12F2F9D1C8}">
      <text>
        <t>[Threaded comment]
Your version of Excel allows you to read this threaded comment; however, any edits to it will get removed if the file is opened in a newer version of Excel. Learn more: https://go.microsoft.com/fwlink/?linkid=870924
Comment:
    But what would the difference be between (b) or (c) vs operation?
Reply:
    These are all actions that are performed while the system is being developed/updated. Also this is from fig 4 of the Avizienis work.</t>
      </text>
    </comment>
    <comment ref="C18" authorId="3" shapeId="0" xr:uid="{286CA6D5-BA71-4F42-B195-BC0C98235F84}">
      <text>
        <t>[Threaded comment]
Your version of Excel allows you to read this threaded comment; however, any edits to it will get removed if the file is opened in a newer version of Excel. Learn more: https://go.microsoft.com/fwlink/?linkid=870924
Comment:
    I like this better than mine, but I think we need to simplify the later part
Reply:
    I corrected it to be "interactions or* interference"</t>
      </text>
    </comment>
    <comment ref="B25" authorId="4" shapeId="0" xr:uid="{1B18DC5B-60B8-4B6C-A4E4-DE446BD5A12D}">
      <text>
        <t>[Threaded comment]
Your version of Excel allows you to read this threaded comment; however, any edits to it will get removed if the file is opened in a newer version of Excel. Learn more: https://go.microsoft.com/fwlink/?linkid=870924
Comment:
    I think these are switched</t>
      </text>
    </comment>
    <comment ref="B32" authorId="5" shapeId="0" xr:uid="{13C10089-0033-4069-B769-E42F76C7C058}">
      <text>
        <t>[Threaded comment]
Your version of Excel allows you to read this threaded comment; however, any edits to it will get removed if the file is opened in a newer version of Excel. Learn more: https://go.microsoft.com/fwlink/?linkid=870924
Comment:
    I think these are switched</t>
      </text>
    </comment>
    <comment ref="C46" authorId="6" shapeId="0" xr:uid="{4880B950-3B08-4406-9B8F-A48A44A2EEC7}">
      <text>
        <t>[Threaded comment]
Your version of Excel allows you to read this threaded comment; however, any edits to it will get removed if the file is opened in a newer version of Excel. Learn more: https://go.microsoft.com/fwlink/?linkid=870924
Comment:
    Hmm I don’t agree with this one, because it would make it the same as malicious vs non-malicious
Reply:
    I agree with your definition. I wrote mine in the wrong spot</t>
      </text>
    </comment>
    <comment ref="C59" authorId="7" shapeId="0" xr:uid="{41AFDE1B-CFEB-44F5-82E0-A805714E4D3F}">
      <text>
        <t>[Threaded comment]
Your version of Excel allows you to read this threaded comment; however, any edits to it will get removed if the file is opened in a newer version of Excel. Learn more: https://go.microsoft.com/fwlink/?linkid=870924
Comment:
    Hmm I think we should merge our definitions</t>
      </text>
    </comment>
    <comment ref="F59" authorId="8" shapeId="0" xr:uid="{8ABC60A9-0F57-472C-886A-FD682DC25E44}">
      <text>
        <t>[Threaded comment]
Your version of Excel allows you to read this threaded comment; however, any edits to it will get removed if the file is opened in a newer version of Excel. Learn more: https://go.microsoft.com/fwlink/?linkid=870924
Comment:
    Does this definition make sense for duration?
Reply:
    Yeah, it well help rationale about factors from specific conditions as well as factors from all conditions that led (or helped propagate) the failure</t>
      </text>
    </comment>
    <comment ref="C60" authorId="9" shapeId="0" xr:uid="{FA5877DC-5D9A-4B52-A3EB-673DD3812B1C}">
      <text>
        <t>[Threaded comment]
Your version of Excel allows you to read this threaded comment; however, any edits to it will get removed if the file is opened in a newer version of Excel. Learn more: https://go.microsoft.com/fwlink/?linkid=870924
Comment:
    I think we should merge our defs</t>
      </text>
    </comment>
    <comment ref="A61" authorId="10" shapeId="0" xr:uid="{E6A3C522-ADBD-4300-968F-0DC64BEC6030}">
      <text>
        <t>[Threaded comment]
Your version of Excel allows you to read this threaded comment; however, any edits to it will get removed if the file is opened in a newer version of Excel. Learn more: https://go.microsoft.com/fwlink/?linkid=870924
Comment:
    We’re just gonna exclude this - since the main paper did not include it</t>
      </text>
    </comment>
    <comment ref="C61" authorId="11" shapeId="0" xr:uid="{1FD692B8-2F25-48CC-8246-B0CC17C823C3}">
      <text>
        <t>[Threaded comment]
Your version of Excel allows you to read this threaded comment; however, any edits to it will get removed if the file is opened in a newer version of Excel. Learn more: https://go.microsoft.com/fwlink/?linkid=870924
Comment:
    We should shorten our defs, and ensure that it is as different from Transient as possible</t>
      </text>
    </comment>
    <comment ref="A65" authorId="12" shapeId="0" xr:uid="{3963D145-01F1-479E-9272-7DC2A5C0CE97}">
      <text>
        <t>[Threaded comment]
Your version of Excel allows you to read this threaded comment; however, any edits to it will get removed if the file is opened in a newer version of Excel. Learn more: https://go.microsoft.com/fwlink/?linkid=870924
Comment:
    Should we add an option to behavior for if the system is performing its actions correctly but not securely (ex. unencrypted data)?</t>
      </text>
    </comment>
    <comment ref="B68" authorId="13" shapeId="0" xr:uid="{D10696D2-F1BB-4D88-ABF6-EEEC4CC5566F}">
      <text>
        <t>[Threaded comment]
Your version of Excel allows you to read this threaded comment; however, any edits to it will get removed if the file is opened in a newer version of Excel. Learn more: https://go.microsoft.com/fwlink/?linkid=870924
Comment:
    This might be a difficult definition to use for extracting information from articles. I don't think the information is typically presented this way</t>
      </text>
    </comment>
    <comment ref="A88" authorId="14" shapeId="0" xr:uid="{6B6840C3-A084-479A-A77F-0A681BC8AC30}">
      <text>
        <t>[Threaded comment]
Your version of Excel allows you to read this threaded comment; however, any edits to it will get removed if the file is opened in a newer version of Excel. Learn more: https://go.microsoft.com/fwlink/?linkid=870924
Comment:
    I am adding this</t>
      </text>
    </comment>
    <comment ref="B94" authorId="15" shapeId="0" xr:uid="{5F1D3260-0787-45AC-9A58-09873F9AC57A}">
      <text>
        <t>[Threaded comment]
Your version of Excel allows you to read this threaded comment; however, any edits to it will get removed if the file is opened in a newer version of Excel. Learn more: https://go.microsoft.com/fwlink/?linkid=870924
Comment:
    Should we also say damaged as a consequence
Reply:
    Also for situations like data maybe state leaked or released</t>
      </text>
    </comment>
    <comment ref="A100" authorId="16" shapeId="0" xr:uid="{9F841D99-2049-4AE2-8184-012BBDC7C866}">
      <text>
        <t>[Threaded comment]
Your version of Excel allows you to read this threaded comment; however, any edits to it will get removed if the file is opened in a newer version of Excel. Learn more: https://go.microsoft.com/fwlink/?linkid=870924
Comment:
    I am adding this</t>
      </text>
    </comment>
    <comment ref="B102" authorId="17" shapeId="0" xr:uid="{12EDEA6A-B9D6-4554-91B5-7EA343821930}">
      <text>
        <t>[Threaded comment]
Your version of Excel allows you to read this threaded comment; however, any edits to it will get removed if the file is opened in a newer version of Excel. Learn more: https://go.microsoft.com/fwlink/?linkid=870924
Comment:
    Is “physical processes” good or should we simplify?
Reply:
    I think it could be simplified to just processes
Reply:
    But it should show that it is either sensing or acting on the physical world?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<sst xmlns="http://schemas.openxmlformats.org/spreadsheetml/2006/main" count="1811" uniqueCount="644">
  <si>
    <t>ID</t>
  </si>
  <si>
    <t>URL</t>
  </si>
  <si>
    <t>Headline</t>
  </si>
  <si>
    <t>Analyst A</t>
  </si>
  <si>
    <t>Analyst B</t>
  </si>
  <si>
    <t>Agreement</t>
  </si>
  <si>
    <t>Consensus</t>
  </si>
  <si>
    <t>LLM</t>
  </si>
  <si>
    <t>For IA for A, B</t>
  </si>
  <si>
    <t>https://web.archive.org/web/https://www.wired.com/2010/09/apple-media-obsession/</t>
  </si>
  <si>
    <t>5 Reasons the Media Cover Apple So Much - WIRED</t>
  </si>
  <si>
    <t>Confusion Matrix</t>
  </si>
  <si>
    <t>https://www.wired.com/2011/01/playstation-3-exploit/</t>
  </si>
  <si>
    <t>PlayStation 3 Exploit Leaves Console Open to Hackers - WIRED</t>
  </si>
  <si>
    <t>A + B: TRUE</t>
  </si>
  <si>
    <t>Rater B = TRUE</t>
  </si>
  <si>
    <t>RATER B = FALSE</t>
  </si>
  <si>
    <t>https://www.theguardian.com/technology/gamesblog/2011/jan/07/playstation-3-hack-ps3</t>
  </si>
  <si>
    <t>PlayStation 3 hack â€“ how it happened and what it means - The Guardian</t>
  </si>
  <si>
    <t>A + B: FALSE</t>
  </si>
  <si>
    <t>Rater A = TRUE</t>
  </si>
  <si>
    <t>https://www.bbc.com/mundo/noticias/2011/01/110112_1130_playstation_demanda_sony_hackers_seguridad_dc</t>
  </si>
  <si>
    <t>Sony demanda a los hackers de la PlayStation 3 - BBC.com</t>
  </si>
  <si>
    <t>Only A: TRUE</t>
  </si>
  <si>
    <t>Rater A = FALSE</t>
  </si>
  <si>
    <t>https://www.bbc.com/mundo/noticias/2011/01/110105_1451_playstation_ps3_hackers_seguridad_dc</t>
  </si>
  <si>
    <t>Los "hackers" descifran la seguridad de la PlayStation 3 - BBC.com</t>
  </si>
  <si>
    <t>Only B: TRUE</t>
  </si>
  <si>
    <t>https://www.dailymail.co.uk/sciencetech/article-2008654/George-Hotz-Facebook-employs-hacker-cracked-iPhone-PlayStation-3-security.html</t>
  </si>
  <si>
    <t>George Hotz: Facebook employs hacker who cracked iPhone and PlayStation 3 security - Daily Mail</t>
  </si>
  <si>
    <t>https://www.cnet.com/culture/how-to-add-led-style-alerts-to-your-android/</t>
  </si>
  <si>
    <t>How to add LED-style alerts to your Android - CNET</t>
  </si>
  <si>
    <t>P0</t>
  </si>
  <si>
    <t>https://www.reuters.com/article/us-libya-gaddafi-son-idUSTRE77L4Z620110822</t>
  </si>
  <si>
    <t>Gaddafi's son Mohammed flees house arrest: report - Reuters</t>
  </si>
  <si>
    <t xml:space="preserve"> </t>
  </si>
  <si>
    <t>pe</t>
  </si>
  <si>
    <t>https://www.dailymail.co.uk/news/article-2087133/Costa-Concordia-accident-So-DID-cause-cruise-ship-hit-rocks.html</t>
  </si>
  <si>
    <t>Costa Concordia accident: So what DID cause the cruise ship to hit the rocks? - Daily Mail</t>
  </si>
  <si>
    <t>Mentions software being a part of the system</t>
  </si>
  <si>
    <t>Cohen's K</t>
  </si>
  <si>
    <t>https://www.cnet.com/tech/tech-industry/microsoft-online-customer-accounts-hacked-in-india/</t>
  </si>
  <si>
    <t>Microsoft online customer accounts hacked in India - CNET</t>
  </si>
  <si>
    <t>https://www.cnet.com/news/privacy/disillusioned-ex-anonymous-first-outed-sabu-last-year/</t>
  </si>
  <si>
    <t>Disillusioned ex-Anonymous first outed Sabu last year - CNET</t>
  </si>
  <si>
    <t>Percent agreement:</t>
  </si>
  <si>
    <t>https://www.dailymail.co.uk/news/article-2112356/Pompeiis-Stabian-Baths-reopens-1m-renovation.html</t>
  </si>
  <si>
    <t>Pompeii's Stabian Baths reopens after Â¿1m renovation - Daily Mail</t>
  </si>
  <si>
    <t>https://money.cnn.com/2012/08/09/technology/knight-expensive-computer-bug/index.html</t>
  </si>
  <si>
    <t>Is Knight's $440 million glitch the costliest computer bug ever? - CNN.com</t>
  </si>
  <si>
    <t>For IA for llm</t>
  </si>
  <si>
    <t>https://www.cnet.com/tech/gaming/ps3-software-key-leaked-as-judge-ditches-psn-hack-lawsuit/</t>
  </si>
  <si>
    <t>PS3 software key leaked as judge ditches PSN hack lawsuit - CNET</t>
  </si>
  <si>
    <t>https://money.cnn.com/2013/01/31/technology/security/antivirus/index.html</t>
  </si>
  <si>
    <t>Your antivirus software probably won't prevent a cyberattack - CNN.com</t>
  </si>
  <si>
    <t>Accuracy</t>
  </si>
  <si>
    <t>https://www.cnet.com/news/privacy/top-wi-fi-routers-easy-to-hack-says-study/</t>
  </si>
  <si>
    <t>Top Wi-Fi routers easy to hack, says study - CNET</t>
  </si>
  <si>
    <t>Precision</t>
  </si>
  <si>
    <t>https://www.cnet.com/culture/enliven-chromes-new-tab-page-with-metro-live-tiles/</t>
  </si>
  <si>
    <t>Enliven Chrome's new tab page with Metro live tiles - CNET</t>
  </si>
  <si>
    <t>Recall</t>
  </si>
  <si>
    <t>https://www.cnet.com/tech/computing/asus-patches-its-wi-fi-routers-aicloud-vulnerabilities/</t>
  </si>
  <si>
    <t>Asus patches its Wi-Fi routers' AiCloud vulnerabilities - CNET</t>
  </si>
  <si>
    <t>F1</t>
  </si>
  <si>
    <t>https://www.cnet.com/news/privacy/asus-router-vulnerabilities-go-unfixed-despite-reports/</t>
  </si>
  <si>
    <t>Asus router vulnerabilities go unfixed despite reports - CNET</t>
  </si>
  <si>
    <t>FP Rate</t>
  </si>
  <si>
    <t>https://www.cnet.com/tech/mobile/samsung-galaxy-5-fingerprint-scanner-thwarted-by-hack/</t>
  </si>
  <si>
    <t>Samsung Galaxy S5 fingerprint scanner thwarted by hack - CNET</t>
  </si>
  <si>
    <t>FN Rate</t>
  </si>
  <si>
    <t>https://www.cnet.com/reviews/apple-iphone-6-review/</t>
  </si>
  <si>
    <t>Apple iPhone 6 review: iPhone 6 sets the smartphone bar - CNET</t>
  </si>
  <si>
    <t>https://money.cnn.com/2015/01/08/technology/security/malvertising-huffington-post/</t>
  </si>
  <si>
    <t>Did you visit HuffPo last week? You might have a virus - CNN.com</t>
  </si>
  <si>
    <t>https://www.theguardian.com/technology/2015/jul/20/spacex-rocket-explosion-elon-musk-steel-strut</t>
  </si>
  <si>
    <t>SpaceX rocket exploded due to faulty steel strut, Elon Musk says - The Guardian</t>
  </si>
  <si>
    <t>https://www.wired.com/2015/07/hackers-can-disable-sniper-rifleor-change-target/</t>
  </si>
  <si>
    <t>Hackers Can Disable a Sniper Rifleâ€”Or Change Its Target - WIRED</t>
  </si>
  <si>
    <t>https://www.dailymail.co.uk/sciencetech/article-3179854/US-military-s-smart-rifle-HACKED-Security-researchers-remotely-change-weapon-s-target-disable-scope.html</t>
  </si>
  <si>
    <t>US military's smart rifle can be HACKED to change weapon's target and disable its scope - Daily Mail</t>
  </si>
  <si>
    <t>https://www.washingtonpost.com/news/the-switch/wp/2015/08/07/this-gun-makes-everyone-a-sharpshooter-even-hackers/</t>
  </si>
  <si>
    <t>This gun makes everyone a sharpshooter â€“ even hackers - The Washington Post</t>
  </si>
  <si>
    <t>Time taken for describes_failure, analyzable_failure, and merging</t>
  </si>
  <si>
    <t>~2 hours</t>
  </si>
  <si>
    <t>https://www.cnet.com/roadshow/news/2001-2002-toyota-sequoia-under-investigation-for-steering-braking-issues/</t>
  </si>
  <si>
    <t>First-generation Toyota Sequoia under investigation for steering, braking issues - CNET</t>
  </si>
  <si>
    <t>https://www.cnet.com/roadshow/news/did-a-tesla-model-x-update-completely-disable-certain-door-sensors/</t>
  </si>
  <si>
    <t>Did a Tesla Model X update disable certain door sensors? - CNET</t>
  </si>
  <si>
    <t>https://www.washingtonpost.com/news/the-switch/wp/2016/09/09/how-americas-911-emergency-response-system-can-be-hacked/</t>
  </si>
  <si>
    <t>How America's 911 emergency response system can be hacked - The Washington Post</t>
  </si>
  <si>
    <t>https://www.cnet.com/reviews/blu-r1-hd-review/</t>
  </si>
  <si>
    <t>Blu R1 HD review: This phone's best feature is its price - CNET</t>
  </si>
  <si>
    <t>https://www.theguardian.com/technology/2015/nov/11/top-ranking-free-app-stole-instagram-passwords</t>
  </si>
  <si>
    <t>Top-ranking free app InstaAgent stole Instagram passwords - The Guardian</t>
  </si>
  <si>
    <t>https://www.wired.com/2010/12/doubleclick/</t>
  </si>
  <si>
    <t>Google DoubleClick Caught Serving Malicious Ad - WIRED</t>
  </si>
  <si>
    <t>https://www.theguardian.com/world/2014/dec/22/north-korea-suffers-internet-blackout</t>
  </si>
  <si>
    <t>North Korea's internet temporarily blacked out - The Guardian</t>
  </si>
  <si>
    <t>https://www.theguardian.com/environment/2017/jun/23/latest-diesel-car-models-remain-highly-polluting-tests-show</t>
  </si>
  <si>
    <t>Latest diesel car models remain highly polluting, tests show - The Guardian</t>
  </si>
  <si>
    <t>https://www.dailymail.co.uk/sciencetech/article-5270891/Google-bans-word-gorilla-racist-Photos-app.html</t>
  </si>
  <si>
    <t>Google bans word 'gorilla' from its 'racist' Photos app - Daily Mail</t>
  </si>
  <si>
    <t>https://www.cnn.com/2018/03/22/us/atlanta-ransomware-attack/index.html</t>
  </si>
  <si>
    <t>The FBI is investigating a ransomware attack on the city of Atlanta - CNN</t>
  </si>
  <si>
    <t>https://www.cnet.com/roadshow/news/ford-recall-350000-trucks-suvs-transmission-problems/</t>
  </si>
  <si>
    <t>Ford recalls 350000 trucks, SUVs for transmission problems - CNET</t>
  </si>
  <si>
    <t>https://www.dailymail.co.uk/sciencetech/article-5808003/Theres-secret-page-Netflix-request-TV-shows-movies.html</t>
  </si>
  <si>
    <t>There's a secret page on Netflix where you can request TV shows - Daily Mail</t>
  </si>
  <si>
    <t>https://www.bbc.com/worklife/article/20180723-the-commas-that-cost-companies-millions</t>
  </si>
  <si>
    <t>How a single comma can cost millions - BBC.com</t>
  </si>
  <si>
    <t>https://www.wired.com/story/us-weapons-systems-easy-cyberattack-targets/</t>
  </si>
  <si>
    <t>Pentagon Weapons Systems Are Easy Cyberattack Targets, New Report Finds - WIRED</t>
  </si>
  <si>
    <t>https://www.nytimes.com/2018/10/10/us/politics/hackers-pentagon-weapons-systems.html</t>
  </si>
  <si>
    <t>New U.S. Weapons Systems Are a Hackers' Bonanza, Investigators Find (Published 2018) - The New York Times</t>
  </si>
  <si>
    <t>https://www.cnet.com/roadshow/news/toyota-prius-auris-hybrid-recall-stalling/</t>
  </si>
  <si>
    <t>Toyota recalls 2.4 million Prius, Auris hybrids for software-related stalling - CNET</t>
  </si>
  <si>
    <t>https://www.reuters.com/article/us-boeing-deliveries-idUSKCN1NI1MR/</t>
  </si>
  <si>
    <t>FAA, Boeing study need for 737 MAX software changes after crash - Reuters</t>
  </si>
  <si>
    <t>https://www.dailymail.co.uk/news/article-6585781/Dissident-friend-murdered-journalist-Jamal-Khashoggi-claims-phone-hacked.html</t>
  </si>
  <si>
    <t>Dissident friend of murdered journalist Jamal Khashoggi claims his phone was hacked - Daily Mail</t>
  </si>
  <si>
    <t>https://www.wired.com/story/dark-metal-cloud-computers-invisible-malware/</t>
  </si>
  <si>
    <t>Hackers Can Slip Invisible Malware into Some Cloud Computers - WIRED</t>
  </si>
  <si>
    <t>https://www.bbc.com/news/uk-england-dorset-47551331</t>
  </si>
  <si>
    <t>GCSE coursework lost in cyber attack on Bridport school - BBC.com</t>
  </si>
  <si>
    <t>https://www.reuters.com/article/us-tesla-lawsuit-idUSKCN1R21P9/</t>
  </si>
  <si>
    <t>Tesla sues former employees for allegedly stealing data, Autopilot source code - Reuters</t>
  </si>
  <si>
    <t>https://www.wired.com/story/how-to-shoot-slo-mo-video/</t>
  </si>
  <si>
    <t>5 Best Slow-Motion Video Apps: How to Shoot Slo-Mo on Phones - WIRED</t>
  </si>
  <si>
    <t>https://www.wired.com/story/apple-pay-server-side-request-forgery/</t>
  </si>
  <si>
    <t>How Apple Pay Buttons Can Make Websites Less Safe - WIRED</t>
  </si>
  <si>
    <t>https://www.wired.com/story/older-sonos-speakers-will-stop-receiving-updates/</t>
  </si>
  <si>
    <t>Sonos Will Soon End Software Support for Its Older Speakers - WIRED</t>
  </si>
  <si>
    <t>https://www.reuters.com/article/twitter-security/twitter-says-state-backed-actors-may-have-accessed-users-phone-numbers-idUSL8N2A404Y/</t>
  </si>
  <si>
    <t>Twitter says state-backed actors may have accessed users' phone numbers - Reuters</t>
  </si>
  <si>
    <t>https://www.cnet.com/roadshow/news/toyota-prius-recall-hybrids-power/</t>
  </si>
  <si>
    <t>Toyota recalls 752000 Prius hybrids for loss of power - CNET</t>
  </si>
  <si>
    <t>https://www.bbc.com/news/uk-england-somerset-54189567</t>
  </si>
  <si>
    <t>Boat trip firm losing Â£1,000 a day after River Avon section drained - BBC.com</t>
  </si>
  <si>
    <t>https://www.dailymail.co.uk/news/article-8811219/Hi-tech-CHASTITY-BELT-men-remotely-locked-hackers.html</t>
  </si>
  <si>
    <t>Hi-tech CHASTITY BELT for men could be remotely locked by hackers - Daily Mail</t>
  </si>
  <si>
    <t>https://www.bbc.com/news/technology-54468207</t>
  </si>
  <si>
    <t>Cellmate chastity gadget hack thwarted by screwdriver trick - BBC.com</t>
  </si>
  <si>
    <t>https://www.bbc.com/news/technology-54436575</t>
  </si>
  <si>
    <t>Cellmate: Male chastity gadget hack could lock users in - BBC.com</t>
  </si>
  <si>
    <t>https://www.cnet.com/tech/gaming/cyberpunk-2077-developer-offers-refunds-to-people-unhappy-with-the-game/</t>
  </si>
  <si>
    <t>Cyberpunk 2077 developer offers refunds to people unhappy with the game - CNET</t>
  </si>
  <si>
    <t>https://www.dailymail.co.uk/news/article-9198823/Man-reveals-hackers-demanded-1-000-ransom-release-internet-connected-chastity-belt.html</t>
  </si>
  <si>
    <t>Man reveals hackers demanded $1,000 ransom to release his internet-connected chastity belt - Daily Mail</t>
  </si>
  <si>
    <t>https://www.cnet.com/tech/gaming/cyberpunk-2077-studio-co-founder-explains-what-went-wrong/</t>
  </si>
  <si>
    <t>Cyberpunk 2077 studio co-founder explains what went wrong - CNET</t>
  </si>
  <si>
    <t>https://www.cnet.com/home/kitchen-and-household/coldsnap-ice-cream-maker-pod-technology-ces-2021-keurig-of-ice-cream-product-we-all-need/</t>
  </si>
  <si>
    <t>ColdSnap is the Keurig of ice cream, and it's a CES 2021 product we all need right about now - CNET</t>
  </si>
  <si>
    <t>https://www.dailymail.co.uk/sciencetech/article-9395399/Elon-Musk-shares-strongest-argument-aliens-DONT-exist-Twitter.html</t>
  </si>
  <si>
    <t>Elon Musk shares the 'strongest argument' that aliens DON'T exist on Twitter - Daily Mail</t>
  </si>
  <si>
    <t>https://www.theguardian.com/us-news/2021/mar/08/microsoft-cyber-attack-biden-emergency-task-force</t>
  </si>
  <si>
    <t>Microsoft hack: Biden launches emergency taskforce to address cyber-attack - The Guardian US</t>
  </si>
  <si>
    <t>https://www.cnet.com/tech/gaming/cyberpunk-2077-is-back-on-playstation-store-but-base-ps4-owners-beware/</t>
  </si>
  <si>
    <t>Cyberpunk 2077 is back on PlayStation Store, but PS4 owners beware - CNET</t>
  </si>
  <si>
    <t>https://cnnespanol.cnn.com/2021/06/28/tesla-problemas-software-automoviles-china-trax/</t>
  </si>
  <si>
    <t>Tesla les darÃ¡ un software a los propietarios de los vehÃ­culos afectados para arreglar un problema de seguridad del control de crucero - CNN en EspaÃ±ol</t>
  </si>
  <si>
    <t>https://www.cnn.com/2021/06/26/cars/tesla-recall-china-cruise-control/index.html</t>
  </si>
  <si>
    <t>Tesla recalls nearly 300,000 cars in China over cruise control safety issue - CNN</t>
  </si>
  <si>
    <t>https://www.cnet.com/roadshow/news/tesla-model-3-y-recall-brake-caliper-bolts/</t>
  </si>
  <si>
    <t>Tesla Model 3, Model Y recalled for loose brake caliper bolts - CNET</t>
  </si>
  <si>
    <t>https://www.cnn.com/2021/08/16/business/tesla-autopilot-federal-safety-probe/index.html</t>
  </si>
  <si>
    <t>Tesla is under investigation because its cars keep hitting emergency vehicles - CNN</t>
  </si>
  <si>
    <t>https://www.dailymail.co.uk/news/article-9918255/Is-scam-Strange-text-messages-saying-missed-call-voicemail-Flubot-fraudsters.html</t>
  </si>
  <si>
    <t>Is it a scam? Strange text messages saying you have a missed call or voicemail are Flubot fraudsters - Daily Mail</t>
  </si>
  <si>
    <t>https://www.cnn.com/style/article/weirdest-tiktok-beauty-trends-2021/index.html</t>
  </si>
  <si>
    <t>2021â€™s weirdest TikTok beauty trends - CNN</t>
  </si>
  <si>
    <t>https://www.bbc.com/news/uk-england-nottinghamshire-59958369</t>
  </si>
  <si>
    <t>Nottingham man who used girl's webcam to spy on her jailed - BBC.com</t>
  </si>
  <si>
    <t>https://www.theguardian.com/business/2022/feb/21/salisbury-train-crash-clearance-of-leaves-delayed-by-engineering-work</t>
  </si>
  <si>
    <t>Salisbury train crash: clearance of leaves delayed by engineering work - The Guardian</t>
  </si>
  <si>
    <t>https://www.wired.com/story/multifactor-authentication-prompt-bombing-on-the-rise/</t>
  </si>
  <si>
    <t>A Sinister Way to Beat Multifactor Authentication Is on the Rise - WIRED</t>
  </si>
  <si>
    <t>https://www.dailymail.co.uk/news/article-10647751/Twists-fate-save-TWO-passengers-fly-doomed-Chinese-jet.html</t>
  </si>
  <si>
    <t>Twists of fate save TWO passengers due to fly on doomed Chinese jet - Daily Mail</t>
  </si>
  <si>
    <t>https://www.reuters.com/world/china/china-uses-ai-software-improve-its-surveillance-capabilities-2022-04-08/</t>
  </si>
  <si>
    <t>Insight: China uses AI software to improve its surveillance capabilities - Reuters</t>
  </si>
  <si>
    <t>https://www.cnn.com/2022/06/01/politics/fbi-blames-iran-hospital-cyberattack/index.html</t>
  </si>
  <si>
    <t>FBI director blames Iran for 'despicable' attempted cyberattack on Boston Children's Hospital - CNN</t>
  </si>
  <si>
    <t>https://www.nytimes.com/2022/10/21/business/social-security-work-retirement.html</t>
  </si>
  <si>
    <t>Working While on Social Security: What to Know - The New York Times</t>
  </si>
  <si>
    <t>Describes Failure</t>
  </si>
  <si>
    <t>Got Merged into another</t>
  </si>
  <si>
    <t>Article ID</t>
  </si>
  <si>
    <t>Analyzable Failure</t>
  </si>
  <si>
    <t>Incident ID Rater A</t>
  </si>
  <si>
    <t>Incident ID Rater B</t>
  </si>
  <si>
    <t>Homogeneity</t>
  </si>
  <si>
    <t>Completeness</t>
  </si>
  <si>
    <t>V Measure</t>
  </si>
  <si>
    <t>X</t>
  </si>
  <si>
    <t>In both cases very similar and related articles that reference systems from the other incident that they were incorrectly merged into</t>
  </si>
  <si>
    <t>https://www.wired.com/2010/09/apple-media-obsession/</t>
  </si>
  <si>
    <t>Iteration 1</t>
  </si>
  <si>
    <t>Incident ID</t>
  </si>
  <si>
    <t>Recurring</t>
  </si>
  <si>
    <t>Phase Option</t>
  </si>
  <si>
    <t>Boundary Option</t>
  </si>
  <si>
    <t>Nature Option</t>
  </si>
  <si>
    <t>Dimension Option</t>
  </si>
  <si>
    <t>Objective Option</t>
  </si>
  <si>
    <t>Intent Option</t>
  </si>
  <si>
    <t>Capability Option</t>
  </si>
  <si>
    <t>Duration Option</t>
  </si>
  <si>
    <t>Domain Option</t>
  </si>
  <si>
    <t>CPS Option</t>
  </si>
  <si>
    <t>Perception Option</t>
  </si>
  <si>
    <t>Communication Option</t>
  </si>
  <si>
    <t>Application Option</t>
  </si>
  <si>
    <t>Behaviour Option</t>
  </si>
  <si>
    <t>General issue</t>
  </si>
  <si>
    <t>General Issue</t>
  </si>
  <si>
    <t>Percent Agreement</t>
  </si>
  <si>
    <t>Just slight miscommunication or good to go</t>
  </si>
  <si>
    <t>Definition mismatch</t>
  </si>
  <si>
    <t>Hard to make decisions based on info from news</t>
  </si>
  <si>
    <t>Issues with raters (misunderstanding)</t>
  </si>
  <si>
    <t>Issues with taxonomy (definition)</t>
  </si>
  <si>
    <t>Issues with articles (not enough info)</t>
  </si>
  <si>
    <t>No concern</t>
  </si>
  <si>
    <t>Slight concern (fixable)</t>
  </si>
  <si>
    <t>Heavy concern (not fixable?)</t>
  </si>
  <si>
    <t>I THINK WE USED THE NEW TAXONOMY NUMBERS FROM HERE</t>
  </si>
  <si>
    <t>Iteration 2</t>
  </si>
  <si>
    <t>Consequenc Option</t>
  </si>
  <si>
    <t>1; 3</t>
  </si>
  <si>
    <t>0; 1; 3; 5</t>
  </si>
  <si>
    <t xml:space="preserve">3; 5 </t>
  </si>
  <si>
    <t>Unknown</t>
  </si>
  <si>
    <t>0;1;3</t>
  </si>
  <si>
    <t>XXX</t>
  </si>
  <si>
    <t>Changes:</t>
  </si>
  <si>
    <t>(0) at one organization 
(1) at multiple organizations</t>
  </si>
  <si>
    <t>"bad" decisions to something else</t>
  </si>
  <si>
    <t>"inputs" to circumstances</t>
  </si>
  <si>
    <t>"functions" to "intended functions"</t>
  </si>
  <si>
    <t>added "other" to behaviour and consequences</t>
  </si>
  <si>
    <t>Fault to failure</t>
  </si>
  <si>
    <t>Iteration 3</t>
  </si>
  <si>
    <t>9; 10</t>
  </si>
  <si>
    <t>3; 4</t>
  </si>
  <si>
    <t>1;</t>
  </si>
  <si>
    <t>9; 10; 12</t>
  </si>
  <si>
    <t>1;4;</t>
  </si>
  <si>
    <t>Iteration 4</t>
  </si>
  <si>
    <t>4; 11</t>
  </si>
  <si>
    <t>0; 10</t>
  </si>
  <si>
    <t>1; 12</t>
  </si>
  <si>
    <t>Agree</t>
  </si>
  <si>
    <t>21/39</t>
  </si>
  <si>
    <t>Agree + Overlap</t>
  </si>
  <si>
    <t>Overlapping</t>
  </si>
  <si>
    <t>7/39</t>
  </si>
  <si>
    <t>Directly disagree</t>
  </si>
  <si>
    <t>11/39</t>
  </si>
  <si>
    <t>Agreement over last 3 iterations</t>
  </si>
  <si>
    <t>6/9</t>
  </si>
  <si>
    <t>3/9</t>
  </si>
  <si>
    <t>Overall</t>
  </si>
  <si>
    <t>Iteration 5</t>
  </si>
  <si>
    <t>3; 7</t>
  </si>
  <si>
    <t>0; 3; 4; 5;</t>
  </si>
  <si>
    <t>0; 4</t>
  </si>
  <si>
    <t>0; 8; 11</t>
  </si>
  <si>
    <t>18/39</t>
  </si>
  <si>
    <t>12/39</t>
  </si>
  <si>
    <t>9/39</t>
  </si>
  <si>
    <t>Last 2 iterations</t>
  </si>
  <si>
    <t>Overlap</t>
  </si>
  <si>
    <t>Disagree</t>
  </si>
  <si>
    <t>Iteration 6</t>
  </si>
  <si>
    <t>0; 7; 11</t>
  </si>
  <si>
    <t>3; 5</t>
  </si>
  <si>
    <t>3; 5; 7</t>
  </si>
  <si>
    <t>XXX 3; 5</t>
  </si>
  <si>
    <t>XXX 3</t>
  </si>
  <si>
    <t>XXX 3; 5; 7</t>
  </si>
  <si>
    <t>Samples not previously used for Interrater Agreement</t>
  </si>
  <si>
    <t>8; 10</t>
  </si>
  <si>
    <t>0; 3</t>
  </si>
  <si>
    <t>0; 1; 3</t>
  </si>
  <si>
    <t>8; 10; 11</t>
  </si>
  <si>
    <t>5; 7</t>
  </si>
  <si>
    <t>0; 11</t>
  </si>
  <si>
    <t>3; 4; 5</t>
  </si>
  <si>
    <t>0; 7</t>
  </si>
  <si>
    <t>3;7</t>
  </si>
  <si>
    <t xml:space="preserve">0; </t>
  </si>
  <si>
    <t>3; 8</t>
  </si>
  <si>
    <t>XXX -1</t>
  </si>
  <si>
    <t>XXX 1</t>
  </si>
  <si>
    <t>XXX 8; 10; 11</t>
  </si>
  <si>
    <t>XXX 0</t>
  </si>
  <si>
    <t>XXX 2</t>
  </si>
  <si>
    <t>XXX 0; 10</t>
  </si>
  <si>
    <t>Redoing Samples used for Interrater Agreement (Iteration 1 to 5)</t>
  </si>
  <si>
    <t>3; 5;7</t>
  </si>
  <si>
    <t>3; 4; 7</t>
  </si>
  <si>
    <t>0; 8</t>
  </si>
  <si>
    <t>3; 4; 5; 7</t>
  </si>
  <si>
    <t>1; 3; 4</t>
  </si>
  <si>
    <t>6; 7</t>
  </si>
  <si>
    <t>3; 10</t>
  </si>
  <si>
    <t>0; 3; 5;</t>
  </si>
  <si>
    <t>1; 11</t>
  </si>
  <si>
    <t>1; 3; 4; 5; 7</t>
  </si>
  <si>
    <t>3; 4;</t>
  </si>
  <si>
    <t>0; 9; 11</t>
  </si>
  <si>
    <t>XXX 0; 8; 11</t>
  </si>
  <si>
    <t>XXX 3; 4; 5; 7</t>
  </si>
  <si>
    <t>XXX 1;4;11</t>
  </si>
  <si>
    <t>XXX 1; 3; 4; 5; 7</t>
  </si>
  <si>
    <t>XXX 9</t>
  </si>
  <si>
    <t>1; 2; 3; 5</t>
  </si>
  <si>
    <t>1;4;11</t>
  </si>
  <si>
    <t>Rater A</t>
  </si>
  <si>
    <t>Rater B</t>
  </si>
  <si>
    <t>unknown</t>
  </si>
  <si>
    <t>Final Iteration</t>
  </si>
  <si>
    <t>Incident</t>
  </si>
  <si>
    <t>one_organization, multiple_organization</t>
  </si>
  <si>
    <t>design, operation</t>
  </si>
  <si>
    <t>within_system, outside_system</t>
  </si>
  <si>
    <t>non-human_actions, human_actions</t>
  </si>
  <si>
    <t>hardware, software</t>
  </si>
  <si>
    <t>malicious</t>
  </si>
  <si>
    <t>poor_decisions, accidental_decisions</t>
  </si>
  <si>
    <t>development_incompetence, accidental</t>
  </si>
  <si>
    <t>permanent</t>
  </si>
  <si>
    <t>other</t>
  </si>
  <si>
    <t>property, non-human, theoretical_consequence</t>
  </si>
  <si>
    <t>cps</t>
  </si>
  <si>
    <t>software</t>
  </si>
  <si>
    <t>malicious, non-malicious</t>
  </si>
  <si>
    <t>poor_decisions</t>
  </si>
  <si>
    <t>development_incompetence</t>
  </si>
  <si>
    <t>temporary</t>
  </si>
  <si>
    <t>sales</t>
  </si>
  <si>
    <t>property, delay, theoretical_consequence</t>
  </si>
  <si>
    <t>outside_system</t>
  </si>
  <si>
    <t>human_actions</t>
  </si>
  <si>
    <t>accidental</t>
  </si>
  <si>
    <t>omission</t>
  </si>
  <si>
    <t>information, knowledge</t>
  </si>
  <si>
    <t>property</t>
  </si>
  <si>
    <t>information</t>
  </si>
  <si>
    <t>multiple_organization</t>
  </si>
  <si>
    <t>knowledge, entertainment, government</t>
  </si>
  <si>
    <t>accidental_decisions</t>
  </si>
  <si>
    <t>information, sales</t>
  </si>
  <si>
    <t>crash, omission, value</t>
  </si>
  <si>
    <t>design</t>
  </si>
  <si>
    <t>within_system</t>
  </si>
  <si>
    <t>non-human_actions</t>
  </si>
  <si>
    <t>non-malicious</t>
  </si>
  <si>
    <t>transportation</t>
  </si>
  <si>
    <t>non-human, theoretical_consequence</t>
  </si>
  <si>
    <t>information, government</t>
  </si>
  <si>
    <t>theoretical_consequence</t>
  </si>
  <si>
    <t>information, entertainment</t>
  </si>
  <si>
    <t>property, non-human</t>
  </si>
  <si>
    <t>one_organization</t>
  </si>
  <si>
    <t>crash</t>
  </si>
  <si>
    <t>property, delay, non-human</t>
  </si>
  <si>
    <t>value</t>
  </si>
  <si>
    <t>information, finance, government</t>
  </si>
  <si>
    <t>government</t>
  </si>
  <si>
    <t>information, knowledge, government</t>
  </si>
  <si>
    <t>property, delay, non-human, theoretical_consequence</t>
  </si>
  <si>
    <t>sales, finance</t>
  </si>
  <si>
    <t>property, theoretical_consequence</t>
  </si>
  <si>
    <t>transportation, construction, government</t>
  </si>
  <si>
    <t>health, entertainment</t>
  </si>
  <si>
    <t>harm, property, delay, non-human, theoretical_consequence</t>
  </si>
  <si>
    <t>byzantine</t>
  </si>
  <si>
    <t>entertainment</t>
  </si>
  <si>
    <t>property, delay</t>
  </si>
  <si>
    <t>death, harm, property, non-human</t>
  </si>
  <si>
    <t>operation</t>
  </si>
  <si>
    <t>health</t>
  </si>
  <si>
    <t>no_consequence, theoretical_consequence</t>
  </si>
  <si>
    <t>(0) false</t>
  </si>
  <si>
    <t>Failure did not reoccur</t>
  </si>
  <si>
    <t>(1) one</t>
  </si>
  <si>
    <t xml:space="preserve">Failure reoccured with one entity </t>
  </si>
  <si>
    <t>The failure occurred again within organization or with its products and services</t>
  </si>
  <si>
    <t>(2) multiple</t>
  </si>
  <si>
    <t>Failure reoccured at multiple entities</t>
  </si>
  <si>
    <t>The failure occurred again with multiple organizations or with their products and services</t>
  </si>
  <si>
    <t>(3) both</t>
  </si>
  <si>
    <t>(-1) unknown</t>
  </si>
  <si>
    <t>phase</t>
  </si>
  <si>
    <t>(0) system design</t>
  </si>
  <si>
    <t>Fault due to system design and development</t>
  </si>
  <si>
    <t>Occurs during (a) system development, (b) system updates, (c) generation of procedures to operate or maintain the system.</t>
  </si>
  <si>
    <t>Fault due to system development, system updates, or procedures to operate or maintain the system.</t>
  </si>
  <si>
    <t>Failure due to system development, system updates, or procedures to operate or maintain the system.</t>
  </si>
  <si>
    <t>Failure due to at least one contributing factor introduced by system development, system updates, or procedures to operate or maintain the system.</t>
  </si>
  <si>
    <t>(1) operation</t>
  </si>
  <si>
    <t>Fault due to operational error</t>
  </si>
  <si>
    <t>Occurs when the service is being delivered to users.</t>
  </si>
  <si>
    <t>Fault due to the operation or misuse of the system</t>
  </si>
  <si>
    <t>Failure due to the operation or misuse of the system</t>
  </si>
  <si>
    <t>Failure due to at least one contributing factor introduced by the operation or misuse of the system</t>
  </si>
  <si>
    <t>(2) both</t>
  </si>
  <si>
    <t>(3) neither</t>
  </si>
  <si>
    <t>boundary</t>
  </si>
  <si>
    <t>(0) within the system</t>
  </si>
  <si>
    <t>Fault originating from within the system due to component or design error</t>
  </si>
  <si>
    <t>Originate inside the system</t>
  </si>
  <si>
    <t xml:space="preserve">Fault that originates from within the system </t>
  </si>
  <si>
    <t xml:space="preserve">Failure due to fault that originates from within the system </t>
  </si>
  <si>
    <t xml:space="preserve">Failure due to at least one contributing factor that originates from within the system </t>
  </si>
  <si>
    <t>(1) outside the system</t>
  </si>
  <si>
    <t>Fault due to interaction from outside the system such as noise or incorrect usage</t>
  </si>
  <si>
    <t>Originate outside the system and propagate errors into the system by interactions or interference</t>
  </si>
  <si>
    <t>Fault that originates from outside the system and propagate fault into the system by interactions or interference</t>
  </si>
  <si>
    <t>Failure due to fault that originates from outside the system and propagates fault into the system by interactions or interference</t>
  </si>
  <si>
    <t>Failure due to at least one contributing factor that originates from outside the system and propagates faults into the system by interactions or interference</t>
  </si>
  <si>
    <t>nature</t>
  </si>
  <si>
    <t>(0) human actions</t>
  </si>
  <si>
    <t>Fault due to human actions</t>
  </si>
  <si>
    <t>Caused by human actions</t>
  </si>
  <si>
    <t>Failure due to human actions</t>
  </si>
  <si>
    <t>Failure due to at least one contributing factor introduced by human actions</t>
  </si>
  <si>
    <t>(1) non human actions</t>
  </si>
  <si>
    <t>Fault due to natural phenomena</t>
  </si>
  <si>
    <t>Caused by natural phenomena with no human interaction.</t>
  </si>
  <si>
    <t>Fault due to natural phenomena without human participation</t>
  </si>
  <si>
    <t>Failure due to natural phenomena without human participation</t>
  </si>
  <si>
    <t>Failure due to at least one contributing factor introduced without human participation</t>
  </si>
  <si>
    <t>dimension</t>
  </si>
  <si>
    <t>(0) hardware</t>
  </si>
  <si>
    <t>Fault due to hardware</t>
  </si>
  <si>
    <t>Fault originates in hardware</t>
  </si>
  <si>
    <t>Fault that originates in hardware</t>
  </si>
  <si>
    <t>Failure due to fault that originates in hardware</t>
  </si>
  <si>
    <t>Failure due to at least one contributing factor that originates in hardware</t>
  </si>
  <si>
    <t>(1) software</t>
  </si>
  <si>
    <t>Fault due to software</t>
  </si>
  <si>
    <t>Fault originates in software</t>
  </si>
  <si>
    <t>Fault that originates in software</t>
  </si>
  <si>
    <t>Failure due to fault that originates in software</t>
  </si>
  <si>
    <t>Failure due to at least one contributing factor that originates in software</t>
  </si>
  <si>
    <t>objective</t>
  </si>
  <si>
    <t>(0) malicious</t>
  </si>
  <si>
    <t>Fault introduced by human with malicious intent</t>
  </si>
  <si>
    <t>Fault introduced with intent to harm the system</t>
  </si>
  <si>
    <t>Fault introduced by human with intent to harm the system</t>
  </si>
  <si>
    <t>Failure due to fault introduced by human(s) with intent to harm the system</t>
  </si>
  <si>
    <t>Failure due to at least one contributing factor introduced by human(s) with intent to harm the system</t>
  </si>
  <si>
    <t>(1) non-malicious</t>
  </si>
  <si>
    <t>Fault introduced without a malicious objective</t>
  </si>
  <si>
    <t>Fault introduced without intent to harm the system</t>
  </si>
  <si>
    <t>Failure due to fault introduced without intent to harm the system</t>
  </si>
  <si>
    <t>Failure due to at least one contributing factor introduced without intent to harm the system</t>
  </si>
  <si>
    <t>intent</t>
  </si>
  <si>
    <t>(0) deliberate</t>
  </si>
  <si>
    <t>Fault due to harmful decision</t>
  </si>
  <si>
    <t>Fault due to a harmful decision</t>
  </si>
  <si>
    <t>Fault due to bad decisions</t>
  </si>
  <si>
    <t>Failure due to poor decisions</t>
  </si>
  <si>
    <t>Failure due to at least one contributing factor introduced by poor decisions</t>
  </si>
  <si>
    <t>(1) accidental</t>
  </si>
  <si>
    <t>Fault introduced without awareness</t>
  </si>
  <si>
    <t>Fault due to mistakes or unintended actions</t>
  </si>
  <si>
    <t>Failure due to mistakes or unintended decisions</t>
  </si>
  <si>
    <t>Failure due to at least one contributing factor introduced by mistakes or unintended decisions</t>
  </si>
  <si>
    <t>capability</t>
  </si>
  <si>
    <t>(0) accidental</t>
  </si>
  <si>
    <t>Fault introduced inadvertently</t>
  </si>
  <si>
    <t>Failure due to fault introduced inadvertently</t>
  </si>
  <si>
    <t>Failure due to at least one contributing factor introduced inadvertently</t>
  </si>
  <si>
    <t>(1)development incompetence</t>
  </si>
  <si>
    <t>Fault due to lack of professional competence by humans or development organization</t>
  </si>
  <si>
    <t>Failure due to lack of professional competence by humans or development organization</t>
  </si>
  <si>
    <t>Failure due to at least one contributing factor introduced due to lack of professional competence by humans or development organization</t>
  </si>
  <si>
    <t>Duration</t>
  </si>
  <si>
    <t>(0) Permanent</t>
  </si>
  <si>
    <t>Permanent faults that always produce errors. Some permanent faults examples are design faults, broken connectors, noise, system crashing, and aging effects.</t>
  </si>
  <si>
    <t>Presense is continuous in time. Still happening.</t>
  </si>
  <si>
    <t>Faults that are invoked for any and all inputs</t>
  </si>
  <si>
    <t>Failure due to faults that are invoked for any and all circumstances</t>
  </si>
  <si>
    <t>Failure due to at least one contributing factor introduced by all circumstances</t>
  </si>
  <si>
    <t>(1) Temporary</t>
  </si>
  <si>
    <t>Transient faults are temporary faults that occur due to certain circumstances. They occur for a short period and automatically rectify but may develop again.</t>
  </si>
  <si>
    <t>Presense is bounded in time.</t>
  </si>
  <si>
    <t>Faults that are invoked for certain inputs</t>
  </si>
  <si>
    <t>Failure due to faults that are invoked for certain circumstances</t>
  </si>
  <si>
    <t>Failure due to at least one contributing factor introduced by certain circumstances but not all</t>
  </si>
  <si>
    <t>Intermittent</t>
  </si>
  <si>
    <t>Intermittent faults are developed in a longer period compared with transient faults. They may occur in an intermittent interval and have a specific frequency. Generally, intermittent faults cause behavior alteration in a system for some time duration and normal behavior at other times. This type of fault could occur in logical components (software) or physical components (hardware). Faults examples are effects of temperature on hardware, a transient fault like a short in the circuit activated by a specific input, reconfiguration faults, electromagnetic interference fault, incorrect computation fault.</t>
  </si>
  <si>
    <t>(2) neither</t>
  </si>
  <si>
    <t>behavior</t>
  </si>
  <si>
    <t>(0) crash</t>
  </si>
  <si>
    <t>System loses state and cannot respond to the requests</t>
  </si>
  <si>
    <t>Failure due to system losing state and not performing any of its intended functions</t>
  </si>
  <si>
    <t>(1) omission</t>
  </si>
  <si>
    <t>System omits to respond to requests</t>
  </si>
  <si>
    <t>System eventually does not respond to requests</t>
  </si>
  <si>
    <t>Failure due to system omitting to perform its intended functions at an instance(s)</t>
  </si>
  <si>
    <t>(2) timing</t>
  </si>
  <si>
    <t>The time of arrival or the duration of the information delivered at the service interface deviates from implementing the system function</t>
  </si>
  <si>
    <t>The entity response contains the correct value, but ther response is too late or too early and only occurs if the application has timing constraints.</t>
  </si>
  <si>
    <t xml:space="preserve">Failure due to system performing its intended functions correctly, but too late or too early </t>
  </si>
  <si>
    <t>(3) value</t>
  </si>
  <si>
    <t xml:space="preserve">A fault value is produced when a service sends a timely response to a request with an inaccurate delivered value or an incorrect state transition. </t>
  </si>
  <si>
    <t>The entity response is timely but the  value or state transition is incorrect</t>
  </si>
  <si>
    <t>Failure due to system performing its intended functions incorrectly</t>
  </si>
  <si>
    <t>(4) byzantine fault</t>
  </si>
  <si>
    <t>Some or all system users perceive differently incorrect service (some users may actually perceive correct service)</t>
  </si>
  <si>
    <t>The entity response is behaving erroneously with inconsistent responses and systems interactions.</t>
  </si>
  <si>
    <t>Failure due to system behaving erroneously with inconsistent responses and interactions</t>
  </si>
  <si>
    <t>(5) Other</t>
  </si>
  <si>
    <t>application domain</t>
  </si>
  <si>
    <t>(0) information</t>
  </si>
  <si>
    <t>Production and distribution of information</t>
  </si>
  <si>
    <t>(1) transportation</t>
  </si>
  <si>
    <t>Moving people and things</t>
  </si>
  <si>
    <t>(2) natural resources</t>
  </si>
  <si>
    <t>Extracting materials from Earth</t>
  </si>
  <si>
    <t>(3) sales</t>
  </si>
  <si>
    <t>Exchanging money for products</t>
  </si>
  <si>
    <t>(4) construction</t>
  </si>
  <si>
    <t>Creating built environment</t>
  </si>
  <si>
    <t>(5) manufacturing</t>
  </si>
  <si>
    <t>Creating products from materials</t>
  </si>
  <si>
    <t>(6) utilities</t>
  </si>
  <si>
    <t>Power, gas, steam, water, and sewage services</t>
  </si>
  <si>
    <t>(7) finance</t>
  </si>
  <si>
    <t>Manipulating and moving money for profit</t>
  </si>
  <si>
    <t>(8) knowledge</t>
  </si>
  <si>
    <t>Education, research, and space exploration</t>
  </si>
  <si>
    <t>(9) health</t>
  </si>
  <si>
    <t>Healthcare, health insurance, and food industries</t>
  </si>
  <si>
    <t>(10) entertainment</t>
  </si>
  <si>
    <t>Arts, sports, hospitality, tourism, etc</t>
  </si>
  <si>
    <t>(11) government</t>
  </si>
  <si>
    <t>Politics, defense, justice, taxes, public services, etc</t>
  </si>
  <si>
    <t>(12) other</t>
  </si>
  <si>
    <t>(-1) Unknown</t>
  </si>
  <si>
    <t>consequence</t>
  </si>
  <si>
    <t>(0) death</t>
  </si>
  <si>
    <t>people lost their lives due to the software failure</t>
  </si>
  <si>
    <t>(1) harm</t>
  </si>
  <si>
    <t>people were physically harmed due to the software failure</t>
  </si>
  <si>
    <t>(2) basic</t>
  </si>
  <si>
    <t>people's access to food or shelter was impacted because of the software failure</t>
  </si>
  <si>
    <t>(3) property</t>
  </si>
  <si>
    <t>people's material goods, money, or data was impacted due to the software failure</t>
  </si>
  <si>
    <t>(4) delay</t>
  </si>
  <si>
    <t>people had to postpone an activity due to the software failure</t>
  </si>
  <si>
    <t>(5) non-human</t>
  </si>
  <si>
    <t>non-human entities were impacted due to the software failure</t>
  </si>
  <si>
    <t xml:space="preserve">(6) no consequence </t>
  </si>
  <si>
    <t>there were no real observed consequences because of the software failure</t>
  </si>
  <si>
    <t>(7) theoretical consequences</t>
  </si>
  <si>
    <t>there were potential consequences of the software failure that did not occur</t>
  </si>
  <si>
    <t>(8) other</t>
  </si>
  <si>
    <t>Systems that integrate computational and phsyical components to monitor and/or control physical processes</t>
  </si>
  <si>
    <t>Systems that are engineered to function through the coordinated interaction of physical and computational components in a closed-loop feedback system.</t>
  </si>
  <si>
    <t>(0) TRUE</t>
  </si>
  <si>
    <t>(1) FALSE</t>
  </si>
  <si>
    <t>perception</t>
  </si>
  <si>
    <t>(0) sensors</t>
  </si>
  <si>
    <t>Fault due to sensor error</t>
  </si>
  <si>
    <t>Failure due to at least one contributing factor introduced by sensor error</t>
  </si>
  <si>
    <t>(1) actuators</t>
  </si>
  <si>
    <t>Fault due to actuator error</t>
  </si>
  <si>
    <t>Failure due to at least one contributing factor introduced by actuator error</t>
  </si>
  <si>
    <t>(2) processing unit</t>
  </si>
  <si>
    <t>Fault due to processing unit error</t>
  </si>
  <si>
    <t>Failure due to at least one contributing factor introduced by processing error</t>
  </si>
  <si>
    <t>(3) network communication</t>
  </si>
  <si>
    <t>Fault due to network communication error</t>
  </si>
  <si>
    <t>Failure due to at least one contributing factor introduced by network communication error</t>
  </si>
  <si>
    <t>(4)embedded software</t>
  </si>
  <si>
    <t>Fault due to embedded software error</t>
  </si>
  <si>
    <t>Failure due to at least one contributing factor introduced by embedded software error</t>
  </si>
  <si>
    <t>combination</t>
  </si>
  <si>
    <t>Fault due to a combination of these errors</t>
  </si>
  <si>
    <t>(5) FALSE</t>
  </si>
  <si>
    <t>communication</t>
  </si>
  <si>
    <t>(0) FALSE</t>
  </si>
  <si>
    <t>(1) link level</t>
  </si>
  <si>
    <t>Fault due to wired or wireless physical layer</t>
  </si>
  <si>
    <t>Failure due to at least one contributing factor introduced by wired or wireless physical layer</t>
  </si>
  <si>
    <t>(2) connectivity level</t>
  </si>
  <si>
    <t>Fault due to network or transport layer</t>
  </si>
  <si>
    <t>Failure due to at least one contributing factor introduced by network or transport layer</t>
  </si>
  <si>
    <t>application</t>
  </si>
  <si>
    <t>Fault due to bugs, operating system errors, unhandled exceptions, and incorrect usage</t>
  </si>
  <si>
    <t>Failure due to at least one contributing factor introduced by bugs, operating system errors, unhandled exceptions, and incorrect usage</t>
  </si>
  <si>
    <t>behaviour</t>
  </si>
  <si>
    <t>Soft (0)</t>
  </si>
  <si>
    <t>When a system is subject to a soft fault continues operating with altered behavior. Some examples are offset faults that indicate a deviation in sensed data by an additive constant from the required data. Another fault type is the data loss fault produced when sensed data is missing from the time series for a given node.</t>
  </si>
  <si>
    <t>Hard (1)</t>
  </si>
  <si>
    <t>Once it occurs causes general inactivity in the system. Some examples are depletion of the batteries leading to inaccurate data transmission or no transmission. Other fault types are related to communication and hardware devices malfunction or breakage that require replacing faulty hardware.</t>
  </si>
  <si>
    <t>unknown (-1)</t>
  </si>
  <si>
    <t>Semantics</t>
  </si>
  <si>
    <t>Crash</t>
  </si>
  <si>
    <t>A crash fault occurs when an entity loses its internal state and cannot respond to the requests. Natural phenomena can cause this type of fault without human participation. Some reasons are battery depletion, message loss, power down, physical damage</t>
  </si>
  <si>
    <t>Omission</t>
  </si>
  <si>
    <t>An omission fault is determined by a service eventually not responding to requests. Then, when a service fails to respond to incoming messages, caused by faults to send or receive messages in proper time. For instance, some reasons are radio interference, collision, channel overflow. The malicious fault could also be considered an omission fault introduced by a human with a malicious objective or a natural fault</t>
  </si>
  <si>
    <t>Timing</t>
  </si>
  <si>
    <t>A timing fault occurs when a service responds to a request out of the time interval. So, this fault happens when an entity response contains the correct value, but the response is received too late or too early. Timing failures will only occur if the application has timing constraints. For example, even if the information is received correctly in real-time systems, it must be received within the maximum time defined in its restrictions. Thus, an overloaded sensor node that produces correct values with an excessive delay suffers from a timing failure</t>
  </si>
  <si>
    <t>Value</t>
  </si>
  <si>
    <t>A fault value is produced when a service sends a timely response to a request with an inaccurate delivered value or an incorrect state transition. For instance, a service performing aggregation of data generated by diverse sensor nodes could forward a result value to a gateway that does not correctly reflect the input data. Such situations could be caused by malfunctioning software, hardware, corrupt messages, or even security breaches generating incorrect data transition</t>
  </si>
  <si>
    <t>Arbitrary</t>
  </si>
  <si>
    <t>Arbitrary faults include all previous types that cannot be classified in the described categories. This type of fault is also called Byzantine fault. In general, the cause of this fault may be a malicious service that behaves erroneously and fails to behave when interacting with other services and systems consistently. Some causes of this type of fault are security attacks, such as censorship, freeloading, misrouting, and data corruption</t>
  </si>
  <si>
    <t>To create a different taxonomy for duration, we can try: https://www.includehelp.com/basics/classification-of-software-failures-software-engineer.aspx</t>
  </si>
  <si>
    <t>Rater</t>
  </si>
  <si>
    <t>Incidents</t>
  </si>
  <si>
    <t>B</t>
  </si>
  <si>
    <t>A</t>
  </si>
  <si>
    <t> </t>
  </si>
  <si>
    <t>0; 2</t>
  </si>
  <si>
    <t>XXX 0; 2; 4</t>
  </si>
  <si>
    <t>Cost</t>
  </si>
  <si>
    <t>XXX 10</t>
  </si>
  <si>
    <t>embedded_software</t>
  </si>
  <si>
    <t>sensor, embedded_software</t>
  </si>
  <si>
    <t>sensor, processing_unit, embedded_software</t>
  </si>
  <si>
    <t>XXX 0; 7</t>
  </si>
  <si>
    <t>information, finance</t>
  </si>
  <si>
    <t>XXX 0; 1; 3; 5</t>
  </si>
  <si>
    <t>Copy of Final Interrater Agreement for all Incidents</t>
  </si>
  <si>
    <t>Input Tokens</t>
  </si>
  <si>
    <t>Output Tokens</t>
  </si>
  <si>
    <t>All</t>
  </si>
  <si>
    <t>Iteration 4 &amp; 5</t>
  </si>
  <si>
    <t>Postmortem Generation</t>
  </si>
  <si>
    <t>Collect Incidents</t>
  </si>
  <si>
    <t xml:space="preserve">Total </t>
  </si>
  <si>
    <t>per year</t>
  </si>
  <si>
    <t xml:space="preserve">per incident </t>
  </si>
  <si>
    <t>Failure+Analyzability+Merge</t>
  </si>
  <si>
    <t>Postmortem Qs</t>
  </si>
  <si>
    <t>Rater B (D)</t>
  </si>
  <si>
    <t>Rater A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</si>
</sst>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0.000"/>
    <numFmt numFmtId="166" formatCode="0.000000000000000"/>
  </numFmts>
  <fonts count="17">
    <font>
      <sz val="11"/>
      <color theme="1"/>
      <name val="Calibri"/>
      <family val="2"/>
      <scheme val="minor"/>
    </font>
    <font>
      <b/>
      <sz val="11"/>
      <color theme="1"/>
      <name val="Calibri"/>
      <family val="2"/>
      <scheme val="minor"/>
    </font>
    <font>
      <u/>
      <sz val="11"/>
      <color theme="10"/>
      <name val="Calibri"/>
      <family val="2"/>
      <scheme val="minor"/>
    </font>
    <font>
      <b/>
      <sz val="11"/>
      <color rgb="FFC00000"/>
      <name val="Calibri"/>
      <family val="2"/>
      <scheme val="minor"/>
    </font>
    <font>
      <sz val="11"/>
      <color rgb="FF006100"/>
      <name val="Calibri"/>
      <family val="2"/>
      <scheme val="minor"/>
    </font>
    <font>
      <sz val="11"/>
      <color rgb="FF000000"/>
      <name val="Calibri"/>
      <family val="2"/>
    </font>
    <font>
      <strike/>
      <u/>
      <sz val="11"/>
      <color theme="10"/>
      <name val="Calibri"/>
      <family val="2"/>
      <scheme val="minor"/>
    </font>
    <font>
      <sz val="11"/>
      <color theme="9" tint="-0.499984740745262"/>
      <name val="Calibri"/>
      <family val="2"/>
      <scheme val="minor"/>
    </font>
    <font>
      <sz val="11"/>
      <color theme="9"/>
      <name val="Calibri"/>
      <family val="2"/>
      <scheme val="minor"/>
    </font>
    <font>
      <sz val="11"/>
      <name val="Calibri"/>
      <family val="2"/>
      <scheme val="minor"/>
    </font>
    <font>
      <sz val="11"/>
      <color rgb="FF00B050"/>
      <name val="Calibri"/>
      <family val="2"/>
      <scheme val="minor"/>
    </font>
    <font>
      <sz val="11"/>
      <color theme="9" tint="-0.249977111117893"/>
      <name val="Calibri"/>
      <family val="2"/>
      <scheme val="minor"/>
    </font>
    <font>
      <sz val="11"/>
      <color theme="9"/>
      <name val="Consolas, Monaco, Menlo, Courie"/>
    </font>
    <font>
      <sz val="11"/>
      <color rgb="FF000000"/>
      <name val="Calibri"/>
      <family val="2"/>
      <scheme val="minor"/>
    </font>
    <font>
      <sz val="11"/>
      <color theme="9"/>
      <name val="Calibri"/>
      <family val="2"/>
    </font>
    <font>
      <sz val="11"/>
      <color theme="1"/>
      <name val="Calibri"/>
      <family val="2"/>
      <scheme val="minor"/>
    </font>
    <font>
      <sz val="11"/>
      <color rgb="FF00B050"/>
      <name val="Calibri"/>
      <family val="2"/>
    </font>
  </fonts>
  <fills count="22">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C6EFCE"/>
      </patternFill>
    </fill>
    <fill>
      <patternFill patternType="solid">
        <fgColor rgb="FFFF0000"/>
        <bgColor indexed="64"/>
      </patternFill>
    </fill>
    <fill>
      <patternFill patternType="solid">
        <fgColor theme="5"/>
        <bgColor indexed="64"/>
      </patternFill>
    </fill>
    <fill>
      <patternFill patternType="solid">
        <fgColor rgb="FF00B050"/>
        <bgColor indexed="64"/>
      </patternFill>
    </fill>
    <fill>
      <patternFill patternType="solid">
        <fgColor rgb="FFC000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FCE4D6"/>
        <bgColor rgb="FF000000"/>
      </patternFill>
    </fill>
    <fill>
      <patternFill patternType="solid">
        <fgColor rgb="FFDDEBF7"/>
        <bgColor rgb="FF000000"/>
      </patternFill>
    </fill>
    <fill>
      <patternFill patternType="solid">
        <fgColor rgb="FFE2EFDA"/>
        <bgColor rgb="FF000000"/>
      </patternFill>
    </fill>
    <fill>
      <patternFill patternType="solid">
        <fgColor theme="8"/>
        <bgColor indexed="64"/>
      </patternFill>
    </fill>
    <fill>
      <patternFill patternType="solid">
        <fgColor theme="5" tint="-0.249977111117893"/>
        <bgColor indexed="64"/>
      </patternFill>
    </fill>
    <fill>
      <patternFill patternType="solid">
        <fgColor theme="7"/>
        <bgColor indexed="64"/>
      </patternFill>
    </fill>
  </fills>
  <borders count="2">
    <border>
      <left/>
      <right/>
      <top/>
      <bottom/>
      <diagonal/>
    </border>
    <border>
      <left/>
      <right/>
      <top style="thin">
        <color theme="1"/>
      </top>
      <bottom style="thin">
        <color theme="1"/>
      </bottom>
      <diagonal/>
    </border>
  </borders>
  <cellStyleXfs count="6">
    <xf numFmtId="0" fontId="0" fillId="0" borderId="0"/>
    <xf numFmtId="0" fontId="2" fillId="0" borderId="0" applyNumberFormat="0" applyFill="0" applyBorder="0" applyAlignment="0" applyProtection="0"/>
    <xf numFmtId="0" fontId="4" fillId="4" borderId="0" applyNumberFormat="0" applyBorder="0" applyAlignment="0" applyProtection="0"/>
    <xf numFmtId="43" fontId="15" fillId="0" borderId="0" applyFont="0" applyFill="0" applyBorder="0" applyAlignment="0" applyProtection="0"/>
    <xf numFmtId="9" fontId="15" fillId="0" borderId="0" applyFont="0" applyFill="0" applyBorder="0" applyAlignment="0" applyProtection="0"/>
    <xf numFmtId="44" fontId="15" fillId="0" borderId="0" applyFont="0" applyFill="0" applyBorder="0" applyAlignment="0" applyProtection="0"/>
  </cellStyleXfs>
  <cellXfs count="88">
    <xf numFmtId="0" fontId="0" fillId="0" borderId="0" xfId="0"/>
    <xf numFmtId="0" fontId="2" fillId="0" borderId="0" xfId="1"/>
    <xf numFmtId="0" fontId="1" fillId="0" borderId="1" xfId="0" applyFont="1" applyBorder="1"/>
    <xf numFmtId="0" fontId="1" fillId="0" borderId="0" xfId="0" applyFont="1"/>
    <xf numFmtId="0" fontId="1" fillId="0" borderId="1" xfId="0" applyFont="1" applyBorder="1" applyAlignment="1">
      <alignment horizontal="fill"/>
    </xf>
    <xf numFmtId="0" fontId="0" fillId="0" borderId="0" xfId="0" applyAlignment="1">
      <alignment horizontal="fill"/>
    </xf>
    <xf numFmtId="0" fontId="1" fillId="2" borderId="0" xfId="0" applyFont="1" applyFill="1"/>
    <xf numFmtId="10" fontId="0" fillId="0" borderId="0" xfId="0" applyNumberFormat="1"/>
    <xf numFmtId="0" fontId="3" fillId="3" borderId="0" xfId="0" applyFont="1" applyFill="1"/>
    <xf numFmtId="0" fontId="0" fillId="2" borderId="0" xfId="0" applyFill="1"/>
    <xf numFmtId="0" fontId="0" fillId="5" borderId="0" xfId="0" applyFill="1"/>
    <xf numFmtId="0" fontId="0" fillId="6" borderId="0" xfId="0" applyFill="1" applyAlignment="1">
      <alignment horizontal="center" vertical="center"/>
    </xf>
    <xf numFmtId="0" fontId="5" fillId="0" borderId="0" xfId="0" applyFont="1"/>
    <xf numFmtId="0" fontId="4" fillId="4" borderId="0" xfId="2"/>
    <xf numFmtId="0" fontId="0" fillId="3" borderId="0" xfId="0" applyFill="1"/>
    <xf numFmtId="0" fontId="0" fillId="7" borderId="0" xfId="0" applyFill="1"/>
    <xf numFmtId="0" fontId="6" fillId="0" borderId="0" xfId="1" applyFont="1"/>
    <xf numFmtId="0" fontId="0" fillId="0" borderId="0" xfId="0" applyAlignment="1">
      <alignment wrapText="1"/>
    </xf>
    <xf numFmtId="0" fontId="0" fillId="0" borderId="0" xfId="0" applyAlignment="1">
      <alignment vertical="center"/>
    </xf>
    <xf numFmtId="0" fontId="1" fillId="0" borderId="0" xfId="0" applyFont="1" applyAlignment="1">
      <alignment wrapText="1"/>
    </xf>
    <xf numFmtId="0" fontId="2" fillId="0" borderId="0" xfId="1" applyAlignment="1">
      <alignment vertical="center"/>
    </xf>
    <xf numFmtId="0" fontId="0" fillId="0" borderId="0" xfId="0" applyAlignment="1">
      <alignment horizontal="center" wrapText="1"/>
    </xf>
    <xf numFmtId="0" fontId="0" fillId="5" borderId="0" xfId="0" applyFill="1" applyAlignment="1">
      <alignment wrapText="1"/>
    </xf>
    <xf numFmtId="0" fontId="1" fillId="5" borderId="0" xfId="0" applyFont="1" applyFill="1" applyAlignment="1">
      <alignment wrapText="1"/>
    </xf>
    <xf numFmtId="0" fontId="0" fillId="5" borderId="0" xfId="0" applyFill="1" applyAlignment="1">
      <alignment vertical="center"/>
    </xf>
    <xf numFmtId="0" fontId="0" fillId="7" borderId="0" xfId="0" applyFill="1" applyAlignment="1">
      <alignment wrapText="1"/>
    </xf>
    <xf numFmtId="0" fontId="0" fillId="7" borderId="0" xfId="0" applyFill="1" applyAlignment="1">
      <alignment vertical="center"/>
    </xf>
    <xf numFmtId="0" fontId="1" fillId="7" borderId="0" xfId="0" applyFont="1" applyFill="1" applyAlignment="1">
      <alignment wrapText="1"/>
    </xf>
    <xf numFmtId="0" fontId="0" fillId="8" borderId="0" xfId="0" applyFill="1" applyAlignment="1">
      <alignment wrapText="1"/>
    </xf>
    <xf numFmtId="0" fontId="0" fillId="8" borderId="0" xfId="0" applyFill="1" applyAlignment="1">
      <alignment vertical="center"/>
    </xf>
    <xf numFmtId="0" fontId="1" fillId="6" borderId="0" xfId="0" applyFont="1" applyFill="1" applyAlignment="1">
      <alignment wrapText="1"/>
    </xf>
    <xf numFmtId="0" fontId="0" fillId="8" borderId="0" xfId="0" applyFill="1"/>
    <xf numFmtId="0" fontId="0" fillId="9" borderId="0" xfId="0" applyFill="1" applyAlignment="1">
      <alignment horizontal="right" vertical="top"/>
    </xf>
    <xf numFmtId="0" fontId="0" fillId="9" borderId="0" xfId="0" applyFill="1"/>
    <xf numFmtId="0" fontId="0" fillId="9" borderId="0" xfId="0" applyFill="1" applyAlignment="1">
      <alignment horizontal="center" vertical="top"/>
    </xf>
    <xf numFmtId="0" fontId="0" fillId="9" borderId="0" xfId="0" applyFill="1" applyAlignment="1">
      <alignment horizontal="right"/>
    </xf>
    <xf numFmtId="0" fontId="0" fillId="9" borderId="0" xfId="0" applyFill="1" applyAlignment="1">
      <alignment horizontal="center"/>
    </xf>
    <xf numFmtId="0" fontId="0" fillId="10" borderId="0" xfId="0" applyFill="1"/>
    <xf numFmtId="0" fontId="8" fillId="10" borderId="0" xfId="0" applyFont="1" applyFill="1"/>
    <xf numFmtId="0" fontId="8" fillId="0" borderId="0" xfId="0" applyFont="1"/>
    <xf numFmtId="0" fontId="8" fillId="11" borderId="0" xfId="0" applyFont="1" applyFill="1" applyAlignment="1">
      <alignment vertical="center"/>
    </xf>
    <xf numFmtId="0" fontId="9" fillId="0" borderId="0" xfId="0" applyFont="1"/>
    <xf numFmtId="0" fontId="10" fillId="0" borderId="0" xfId="0" applyFont="1"/>
    <xf numFmtId="0" fontId="0" fillId="12" borderId="0" xfId="0" applyFill="1"/>
    <xf numFmtId="12" fontId="0" fillId="0" borderId="0" xfId="0" applyNumberFormat="1"/>
    <xf numFmtId="12" fontId="0" fillId="0" borderId="0" xfId="0" quotePrefix="1" applyNumberFormat="1"/>
    <xf numFmtId="0" fontId="7" fillId="0" borderId="0" xfId="0" applyFont="1"/>
    <xf numFmtId="0" fontId="11" fillId="0" borderId="0" xfId="0" applyFont="1"/>
    <xf numFmtId="0" fontId="0" fillId="0" borderId="0" xfId="0" quotePrefix="1"/>
    <xf numFmtId="9" fontId="0" fillId="0" borderId="0" xfId="0" applyNumberFormat="1"/>
    <xf numFmtId="0" fontId="9" fillId="13" borderId="0" xfId="0" applyFont="1" applyFill="1"/>
    <xf numFmtId="0" fontId="0" fillId="14" borderId="0" xfId="0" applyFill="1"/>
    <xf numFmtId="0" fontId="0" fillId="13" borderId="0" xfId="0" applyFill="1"/>
    <xf numFmtId="0" fontId="0" fillId="6" borderId="0" xfId="0" applyFill="1"/>
    <xf numFmtId="0" fontId="5" fillId="0" borderId="0" xfId="0" quotePrefix="1" applyFont="1"/>
    <xf numFmtId="0" fontId="0" fillId="15" borderId="0" xfId="0" applyFill="1"/>
    <xf numFmtId="0" fontId="12" fillId="0" borderId="0" xfId="0" applyFont="1"/>
    <xf numFmtId="0" fontId="14" fillId="0" borderId="0" xfId="0" applyFont="1"/>
    <xf numFmtId="0" fontId="0" fillId="0" borderId="0" xfId="0" applyAlignment="1">
      <alignment horizontal="right" vertical="top"/>
    </xf>
    <xf numFmtId="0" fontId="0" fillId="15" borderId="0" xfId="0" applyFill="1" applyAlignment="1">
      <alignment horizontal="right" vertical="top"/>
    </xf>
    <xf numFmtId="0" fontId="0" fillId="0" borderId="0" xfId="0" applyAlignment="1">
      <alignment horizontal="right"/>
    </xf>
    <xf numFmtId="0" fontId="0" fillId="13" borderId="0" xfId="0" applyFill="1" applyAlignment="1">
      <alignment horizontal="right"/>
    </xf>
    <xf numFmtId="0" fontId="5" fillId="16" borderId="0" xfId="0" applyFont="1" applyFill="1"/>
    <xf numFmtId="0" fontId="5" fillId="17" borderId="0" xfId="0" applyFont="1" applyFill="1"/>
    <xf numFmtId="0" fontId="5" fillId="18" borderId="0" xfId="0" applyFont="1" applyFill="1"/>
    <xf numFmtId="16" fontId="0" fillId="0" borderId="0" xfId="0" applyNumberFormat="1"/>
    <xf numFmtId="0" fontId="13" fillId="0" borderId="0" xfId="0" applyFont="1"/>
    <xf numFmtId="0" fontId="0" fillId="19" borderId="0" xfId="0" applyFill="1"/>
    <xf numFmtId="0" fontId="0" fillId="20" borderId="0" xfId="0" applyFill="1"/>
    <xf numFmtId="0" fontId="0" fillId="11" borderId="0" xfId="0" applyFill="1"/>
    <xf numFmtId="164" fontId="0" fillId="0" borderId="0" xfId="3" applyNumberFormat="1" applyFont="1"/>
    <xf numFmtId="10" fontId="0" fillId="0" borderId="0" xfId="4" applyNumberFormat="1" applyFont="1"/>
    <xf numFmtId="165" fontId="0" fillId="0" borderId="0" xfId="0" applyNumberFormat="1"/>
    <xf numFmtId="0" fontId="2" fillId="0" borderId="0" xfId="1" applyFill="1"/>
    <xf numFmtId="164" fontId="0" fillId="21" borderId="0" xfId="3" applyNumberFormat="1" applyFont="1" applyFill="1"/>
    <xf numFmtId="0" fontId="0" fillId="21" borderId="0" xfId="0" applyFill="1"/>
    <xf numFmtId="166" fontId="0" fillId="0" borderId="0" xfId="0" applyNumberFormat="1"/>
    <xf numFmtId="0" fontId="16" fillId="0" borderId="0" xfId="0" applyFont="1"/>
    <xf numFmtId="44" fontId="0" fillId="0" borderId="0" xfId="0" applyNumberFormat="1"/>
    <xf numFmtId="0" fontId="0" fillId="0" borderId="0" xfId="5" applyNumberFormat="1" applyFont="1"/>
    <xf numFmtId="0" fontId="0" fillId="0" borderId="0" xfId="0" applyFill="1"/>
    <xf numFmtId="44" fontId="0" fillId="0" borderId="0" xfId="5" applyFont="1"/>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0" fillId="8" borderId="0" xfId="0" applyFill="1" applyAlignment="1">
      <alignment horizontal="center"/>
    </xf>
    <xf numFmtId="0" fontId="8" fillId="0" borderId="0" xfId="0" applyFont="1" applyFill="1" applyAlignment="1">
      <alignment vertical="center"/>
    </xf>
    <xf numFmtId="0" fontId="8" fillId="0" borderId="0" xfId="0" applyFont="1" applyFill="1"/>
  </cellXfs>
  <cellStyles count="6">
    <cellStyle name="Comma" xfId="3" builtinId="3"/>
    <cellStyle name="Currency" xfId="5" builtinId="4"/>
    <cellStyle name="Good" xfId="2" builtinId="26"/>
    <cellStyle name="Hyperlink" xfId="1" builtinId="8"/>
    <cellStyle name="Normal" xfId="0" builtinId="0"/>
    <cellStyle name="Percent" xfId="4" builtinId="5"/>
  </cellStyles>
  <dxfs count="77">
    <dxf>
      <font>
        <color rgb="FF9C0006"/>
      </font>
      <fill>
        <patternFill>
          <bgColor rgb="FFFFC7CE"/>
        </patternFill>
      </fill>
    </dxf>
    <dxf>
      <fill>
        <patternFill patternType="solid">
          <bgColor theme="7"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ocumenttasks/documenttask1.xml><?xml version="1.0" encoding="utf-8"?>
<Tasks xmlns="http://schemas.microsoft.com/office/tasks/2019/documenttasks">
  <Task id="{637A6E4C-A7ED-49B4-89AA-A6C9AFD558E7}">
    <Anchor>
      <Comment id="{3AC02346-099D-4157-BBC3-39F1B3F08BCA}"/>
    </Anchor>
    <History>
      <Event time="2024-03-05T17:22:01.49" id="{EAB4CE89-F40B-4293-B232-8B60C901D2C8}">
        <Attribution userId="S::dananday@purdue.edu::e0c1bc35-711c-4e4f-8925-978bf5d12bb5" userName="Dharun Rajkkumar Anandayuvaraj" userProvider="AD"/>
        <Anchor>
          <Comment id="{3AC02346-099D-4157-BBC3-39F1B3F08BCA}"/>
        </Anchor>
        <Create/>
      </Event>
      <Event time="2024-03-05T17:22:01.49" id="{F6D6F2D3-B831-4C44-93BC-06125DB2B895}">
        <Attribution userId="S::dananday@purdue.edu::e0c1bc35-711c-4e4f-8925-978bf5d12bb5" userName="Dharun Rajkkumar Anandayuvaraj" userProvider="AD"/>
        <Anchor>
          <Comment id="{3AC02346-099D-4157-BBC3-39F1B3F08BCA}"/>
        </Anchor>
        <Assign userId="S::campb474@purdue.edu::68f8fe7e-e0b8-437a-a4de-94922947bf9b" userName="Matthew Richard Campbell" userProvider="AD"/>
      </Event>
      <Event time="2024-03-05T17:22:01.49" id="{205180B6-96C2-4B14-8D06-183770608706}">
        <Attribution userId="S::dananday@purdue.edu::e0c1bc35-711c-4e4f-8925-978bf5d12bb5" userName="Dharun Rajkkumar Anandayuvaraj" userProvider="AD"/>
        <Anchor>
          <Comment id="{3AC02346-099D-4157-BBC3-39F1B3F08BCA}"/>
        </Anchor>
        <SetTitle title="@Matthew Richard Campbell Should this be 2 (both)?"/>
      </Event>
    </History>
  </Task>
</Tasks>
</file>

<file path=xl/persons/person.xml><?xml version="1.0" encoding="utf-8"?>
<personList xmlns="http://schemas.microsoft.com/office/spreadsheetml/2018/threadedcomments" xmlns:x="http://schemas.openxmlformats.org/spreadsheetml/2006/main">
  <person displayName="Matthew Richard Campbell" id="{04B87ACF-A711-4274-A86B-791496E89F38}" userId="campb474@purdue.edu" providerId="PeoplePicker"/>
  <person displayName="Matthew Richard Campbell" id="{2A3AA21F-501D-4E3F-9E74-A8722B092385}" userId="S::campb474@purdue.edu::68f8fe7e-e0b8-437a-a4de-94922947bf9b" providerId="AD"/>
  <person displayName="Dharun Rajkkumar Anandayuvaraj" id="{8873E979-C194-4E2C-A2A5-27A9CB9A474B}" userId="S::dananday@purdue.edu::e0c1bc35-711c-4e4f-8925-978bf5d12bb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6" dT="2024-02-07T20:29:52.32" personId="{8873E979-C194-4E2C-A2A5-27A9CB9A474B}" id="{B8AA4C50-77C1-48EF-A2B3-484CF5106A28}" done="1">
    <text>This narrates a hack at NYT - so an SE failure?</text>
  </threadedComment>
  <threadedComment ref="F16" dT="2024-02-08T18:17:48.86" personId="{2A3AA21F-501D-4E3F-9E74-A8722B092385}" id="{983B8877-CC7E-4F58-9CD1-3C2FAEEE0AFB}" parentId="{B8AA4C50-77C1-48EF-A2B3-484CF5106A28}">
    <text xml:space="preserve">Agree
</text>
  </threadedComment>
  <threadedComment ref="F44" dT="2024-02-07T20:31:36.50" personId="{8873E979-C194-4E2C-A2A5-27A9CB9A474B}" id="{470984BC-8E3A-4417-B4FC-BAB1D87002FE}">
    <text>It narrates how the software system played a part in the crashes</text>
  </threadedComment>
  <threadedComment ref="F44" dT="2024-02-12T17:31:19.42" personId="{2A3AA21F-501D-4E3F-9E74-A8722B092385}" id="{90B25021-D3DE-4C63-A4E7-4C4243E9F75F}" parentId="{470984BC-8E3A-4417-B4FC-BAB1D87002FE}">
    <text>I agree</text>
  </threadedComment>
  <threadedComment ref="F53" dT="2024-02-07T20:33:00.60" personId="{8873E979-C194-4E2C-A2A5-27A9CB9A474B}" id="{98773745-0E4D-4865-B676-DAFCFAC9D54E}">
    <text>Not sure if the system is software - although it is likely. But its unknown from the article</text>
  </threadedComment>
  <threadedComment ref="F53" dT="2024-02-08T19:45:37.82" personId="{2A3AA21F-501D-4E3F-9E74-A8722B092385}" id="{54A7C189-5DA1-41BB-A22B-4A74EAE6F248}" parentId="{98773745-0E4D-4865-B676-DAFCFAC9D54E}">
    <text xml:space="preserve">The wording is somewhat vague. The article states that the recall will "update" the system as well as "replace" the components. This made me think the update was a software update.
</text>
  </threadedComment>
  <threadedComment ref="F53" dT="2024-02-08T21:34:30.49" personId="{8873E979-C194-4E2C-A2A5-27A9CB9A474B}" id="{828DC445-AD4B-4C39-83DF-994E82FAB897}" parentId="{98773745-0E4D-4865-B676-DAFCFAC9D54E}">
    <text>Yeah, I agree the update seems to software</text>
  </threadedComment>
  <threadedComment ref="F58" dT="2024-02-07T20:34:58.20" personId="{8873E979-C194-4E2C-A2A5-27A9CB9A474B}" id="{65324EFC-D96B-4883-9ACB-ADB2D978A2B9}">
    <text xml:space="preserve">Reports on bugs related to porting app between platforms </text>
  </threadedComment>
  <threadedComment ref="F58" dT="2024-02-08T19:48:14.78" personId="{2A3AA21F-501D-4E3F-9E74-A8722B092385}" id="{F9892F50-0A58-4938-A0B7-493B4788A396}" parentId="{65324EFC-D96B-4883-9ACB-ADB2D978A2B9}">
    <text xml:space="preserve">I agree. I was originally classifying the articles if their purpose was reporting on software failure vs there just being information on a software failure.
</text>
  </threadedComment>
  <threadedComment ref="F64" dT="2024-02-07T20:37:15.21" personId="{8873E979-C194-4E2C-A2A5-27A9CB9A474B}" id="{0B6D0717-A740-46F0-87AF-A89F93AF1460}">
    <text>Also reports on bugs due to porting gaming app between consoles</text>
  </threadedComment>
  <threadedComment ref="F64" dT="2024-02-12T17:31:42.36" personId="{2A3AA21F-501D-4E3F-9E74-A8722B092385}" id="{CD0B74B6-FF10-4491-8403-9340E7DCDDA8}" parentId="{0B6D0717-A740-46F0-87AF-A89F93AF1460}">
    <text>I agree</text>
  </threadedComment>
  <threadedComment ref="F76" dT="2024-02-07T20:37:56.21" personId="{8873E979-C194-4E2C-A2A5-27A9CB9A474B}" id="{7DE3C482-556D-4191-A42B-73FD2379D839}">
    <text>I agree</text>
  </threadedComment>
</ThreadedComments>
</file>

<file path=xl/threadedComments/threadedComment2.xml><?xml version="1.0" encoding="utf-8"?>
<ThreadedComments xmlns="http://schemas.microsoft.com/office/spreadsheetml/2018/threadedcomments" xmlns:x="http://schemas.openxmlformats.org/spreadsheetml/2006/main">
  <threadedComment ref="G19" dT="2024-02-12T17:45:03.09" personId="{2A3AA21F-501D-4E3F-9E74-A8722B092385}" id="{A0FD2707-9EBF-4E8A-A6C0-6E07C6C3ABDD}">
    <text>I agree</text>
  </threadedComment>
  <threadedComment ref="G32" dT="2024-02-12T17:49:59.52" personId="{2A3AA21F-501D-4E3F-9E74-A8722B092385}" id="{9E48B0C8-EF28-4547-A177-E92A08F33DAA}">
    <text>I am not sure from reading the article what system failed. Are we implying that Instagram security failed?</text>
  </threadedComment>
  <threadedComment ref="G32" dT="2024-02-12T20:04:03.71" personId="{8873E979-C194-4E2C-A2A5-27A9CB9A474B}" id="{23155BCE-7131-4FD3-8261-32C20778AFC8}" parentId="{9E48B0C8-EF28-4547-A177-E92A08F33DAA}">
    <text xml:space="preserve">Yeah, in this case I would note InstaAgent for failing 
- But also the appstores &amp; Instagram </text>
  </threadedComment>
  <threadedComment ref="G32" dT="2024-02-12T20:31:08.37" personId="{2A3AA21F-501D-4E3F-9E74-A8722B092385}" id="{9ABB571D-0403-4D6F-A5C5-FD353F612D07}" parentId="{9E48B0C8-EF28-4547-A177-E92A08F33DAA}">
    <text>Then I agree</text>
  </threadedComment>
  <threadedComment ref="G34" dT="2024-02-12T17:57:05.85" personId="{2A3AA21F-501D-4E3F-9E74-A8722B092385}" id="{D5592E54-D2FB-45A2-AC45-A1F3D72B6CE0}">
    <text>System: North Korea internet
Cause: DDoS attack (Arbor Networks)
Impact: Korea out of internet, tensions between Korea and US</text>
  </threadedComment>
  <threadedComment ref="G34" dT="2024-02-12T20:04:27.79" personId="{8873E979-C194-4E2C-A2A5-27A9CB9A474B}" id="{2303B16C-EB56-4695-9FEE-AD829D6F4EFF}" parentId="{D5592E54-D2FB-45A2-AC45-A1F3D72B6CE0}">
    <text>I agree</text>
  </threadedComment>
  <threadedComment ref="G37" dT="2024-02-12T17:58:36.54" personId="{2A3AA21F-501D-4E3F-9E74-A8722B092385}" id="{A2A1BA36-6C9D-40C0-AEB8-7118CA8E9190}">
    <text>I agree</text>
  </threadedComment>
  <threadedComment ref="G45" dT="2024-02-12T18:02:20.28" personId="{2A3AA21F-501D-4E3F-9E74-A8722B092385}" id="{0651BAC5-58E3-4177-8B6D-F72D64C5602D}">
    <text>System: Phone security, link
Cause: Infectious link made by Pegasus
Impact: Person was killed, several phones are detected to be infected. There is no security or privacy on infected phones.</text>
  </threadedComment>
  <threadedComment ref="G45" dT="2024-02-12T20:19:18.90" personId="{8873E979-C194-4E2C-A2A5-27A9CB9A474B}" id="{D03FD778-B884-44B1-B0C9-172CB7480E05}" parentId="{0651BAC5-58E3-4177-8B6D-F72D64C5602D}">
    <text>I can't really pinpoint what failed here</text>
  </threadedComment>
  <threadedComment ref="G45" dT="2024-02-12T20:33:48.90" personId="{2A3AA21F-501D-4E3F-9E74-A8722B092385}" id="{5CECA09C-2C89-4403-9F7D-2EF25DA55A84}" parentId="{0651BAC5-58E3-4177-8B6D-F72D64C5602D}">
    <text>I think the phone security system for text messages failed. The article states that "a single click on a link in a fake text message, then grants hackers complete access to the phone"</text>
  </threadedComment>
  <threadedComment ref="G45" dT="2024-02-13T16:59:19.57" personId="{2A3AA21F-501D-4E3F-9E74-A8722B092385}" id="{D5806DDD-C8C5-4505-A132-4EFFEC6599F9}" parentId="{0651BAC5-58E3-4177-8B6D-F72D64C5602D}">
    <text>I agree with you</text>
  </threadedComment>
  <threadedComment ref="G54" dT="2024-02-12T18:04:42.86" personId="{2A3AA21F-501D-4E3F-9E74-A8722B092385}" id="{1010C001-2279-4748-BAFE-35602CF5FE2B}">
    <text>I agree</text>
  </threadedComment>
  <threadedComment ref="G58" dT="2024-02-12T18:08:43.94" personId="{2A3AA21F-501D-4E3F-9E74-A8722B092385}" id="{4C92BEB7-254F-4A34-B9B2-E7886DB875EC}">
    <text>I agree</text>
  </threadedComment>
  <threadedComment ref="G58" dT="2024-02-12T20:24:50.21" personId="{8873E979-C194-4E2C-A2A5-27A9CB9A474B}" id="{F9E0133D-9855-4360-BD84-2F7E8AD56405}" parentId="{4C92BEB7-254F-4A34-B9B2-E7886DB875EC}">
    <text>Actually, I agree with you</text>
  </threadedComment>
  <threadedComment ref="G60" dT="2024-02-12T18:11:43.79" personId="{2A3AA21F-501D-4E3F-9E74-A8722B092385}" id="{35C571D4-0398-410C-9348-D05FD05DD926}">
    <text>System: Optimization for limited disc bandwith on older consoles
Cause: Not sufficient testing, communication difficulties due to COVID-19
Impact: Player dissatisfaction and bugs on older consoles</text>
  </threadedComment>
  <threadedComment ref="G60" dT="2024-02-12T20:27:40.87" personId="{8873E979-C194-4E2C-A2A5-27A9CB9A474B}" id="{26F7A7ED-3545-4DEA-9103-200B03F5A1C0}" parentId="{35C571D4-0398-410C-9348-D05FD05DD926}">
    <text>I agree</text>
  </threadedComment>
  <threadedComment ref="G64" dT="2024-02-12T20:29:42.80" personId="{8873E979-C194-4E2C-A2A5-27A9CB9A474B}" id="{98D9665B-8F58-4805-90FB-2D50FCD8A918}">
    <text>Should be same as the previous cyberpunk article</text>
  </threadedComment>
  <threadedComment ref="G64" dT="2024-02-12T20:34:32.08" personId="{2A3AA21F-501D-4E3F-9E74-A8722B092385}" id="{3E710919-1E3B-47BF-952A-40F0B4614DDB}" parentId="{98D9665B-8F58-4805-90FB-2D50FCD8A918}">
    <text>I agree</text>
  </threadedComment>
  <threadedComment ref="G69" dT="2024-02-12T18:14:13.81" personId="{2A3AA21F-501D-4E3F-9E74-A8722B092385}" id="{5436F345-8573-4AEF-A55B-11A894D34122}">
    <text>I agree</text>
  </threadedComment>
</ThreadedComments>
</file>

<file path=xl/threadedComments/threadedComment3.xml><?xml version="1.0" encoding="utf-8"?>
<ThreadedComments xmlns="http://schemas.microsoft.com/office/spreadsheetml/2018/threadedcomments" xmlns:x="http://schemas.openxmlformats.org/spreadsheetml/2006/main">
  <threadedComment ref="H8" dT="2024-02-13T17:51:14.96" personId="{8873E979-C194-4E2C-A2A5-27A9CB9A474B}" id="{C5FDD55C-0EEC-4B32-9EC8-64A53CA65A38}">
    <text xml:space="preserve">I think this is a separate incident - its at another time with another responsible org, with a different cause </text>
  </threadedComment>
  <threadedComment ref="H8" dT="2024-02-14T14:57:01.17" personId="{2A3AA21F-501D-4E3F-9E74-A8722B092385}" id="{1DF796DB-B4B5-49AB-A66D-11FF55752457}" parentId="{C5FDD55C-0EEC-4B32-9EC8-64A53CA65A38}">
    <text>I agree</text>
  </threadedComment>
  <threadedComment ref="H37" dT="2024-02-13T17:51:27.88" personId="{8873E979-C194-4E2C-A2A5-27A9CB9A474B}" id="{24204683-CDCD-4D51-BFF3-0C02844DC2B6}">
    <text>I agree</text>
  </threadedComment>
</ThreadedComments>
</file>

<file path=xl/threadedComments/threadedComment4.xml><?xml version="1.0" encoding="utf-8"?>
<ThreadedComments xmlns="http://schemas.microsoft.com/office/spreadsheetml/2018/threadedcomments" xmlns:x="http://schemas.openxmlformats.org/spreadsheetml/2006/main">
  <threadedComment ref="E16" dT="2024-02-14T22:59:05.56" personId="{2A3AA21F-501D-4E3F-9E74-A8722B092385}" id="{064389B3-0F9B-495B-9A3C-A1C5658E8994}">
    <text>My understanding of this was that within the system means there is faulty code or vulnerabilities within the system while outside the system means another reliant system (ex. open source software used, or another service)</text>
  </threadedComment>
  <threadedComment ref="E16" dT="2024-02-15T16:07:38.86" personId="{8873E979-C194-4E2C-A2A5-27A9CB9A474B}" id="{7D0A217D-1424-43BF-9B9E-178D32E610E9}" parentId="{064389B3-0F9B-495B-9A3C-A1C5658E8994}">
    <text>But outside the system is also: hackers, the environment, any stimuli from outside the system</text>
  </threadedComment>
  <threadedComment ref="F16" dT="2024-02-14T23:01:03.00" personId="{2A3AA21F-501D-4E3F-9E74-A8722B092385}" id="{5307AC60-EEDA-405A-A7B0-2536BECAB9CF}">
    <text>I agree with your analysis</text>
  </threadedComment>
  <threadedComment ref="F16" dT="2024-02-15T16:14:20.14" personId="{8873E979-C194-4E2C-A2A5-27A9CB9A474B}" id="{5388676B-324A-4F95-8F88-93F2AD74C188}" parentId="{5307AC60-EEDA-405A-A7B0-2536BECAB9CF}">
    <text>Okay so all should be 0</text>
  </threadedComment>
  <threadedComment ref="F16" dT="2024-02-15T18:06:17.30" personId="{2A3AA21F-501D-4E3F-9E74-A8722B092385}" id="{5408E2F3-F942-4C86-811B-0383A1A0052E}" parentId="{5307AC60-EEDA-405A-A7B0-2536BECAB9CF}">
    <text>I was considering human or non-human to be from within the system. I was not considering hackers humans, I was thinking of the vulnerabilities as a non-human cause.</text>
  </threadedComment>
  <threadedComment ref="H16" dT="2024-02-14T23:02:40.19" personId="{2A3AA21F-501D-4E3F-9E74-A8722B092385}" id="{341E9747-AEF6-425F-B42A-B63EB5AC5867}">
    <text>I considered these to be malicious because they were due to hacking and misuse, but I also considered them to be non-malicious on the development side where best practices were not used.</text>
  </threadedComment>
  <threadedComment ref="H16" dT="2024-02-15T16:52:00.31" personId="{8873E979-C194-4E2C-A2A5-27A9CB9A474B}" id="{6F6D65A9-BC91-4C4B-8FB9-15F4EEE734C6}" parentId="{341E9747-AEF6-425F-B42A-B63EB5AC5867}">
    <text xml:space="preserve">I think these were all malicious faults cause they were hacked. 
I think we need to remove "both". Cause a failure can't be both malicious and non-malicious </text>
  </threadedComment>
  <threadedComment ref="M16" dT="2024-02-14T23:10:53.53" personId="{2A3AA21F-501D-4E3F-9E74-A8722B092385}" id="{10E591C1-B684-4075-997A-3025B0951130}">
    <text>Unsure about the definition of CPS</text>
  </threadedComment>
  <threadedComment ref="K17" dT="2024-02-14T23:09:02.44" personId="{2A3AA21F-501D-4E3F-9E74-A8722B092385}" id="{2F105B9F-5782-4B95-9021-12D735267A7B}">
    <text>I put temporary because the site was taken down.</text>
  </threadedComment>
  <threadedComment ref="K17" dT="2024-02-15T17:14:58.10" personId="{8873E979-C194-4E2C-A2A5-27A9CB9A474B}" id="{8DB89E59-A9A6-4BD7-BB36-391D01CE6BDF}" parentId="{2F105B9F-5782-4B95-9021-12D735267A7B}">
    <text>But the passwords were leaked -&gt; we don't know the extent of the impact</text>
  </threadedComment>
  <threadedComment ref="K17" dT="2024-02-15T18:22:26.66" personId="{2A3AA21F-501D-4E3F-9E74-A8722B092385}" id="{153B2D18-DB19-4FA7-805F-B54873C19894}" parentId="{2F105B9F-5782-4B95-9021-12D735267A7B}">
    <text>I was considering temporary because the hack is no longer exploitable. I think this would be a good place to clarify on the definition of this term. I think we should be more specific if we are talking about the exploit/failure itself and the ability for it to continue being exploited/failing or if we are concerned with the persistence of the effects too even if the system is "fixed".</text>
  </threadedComment>
  <threadedComment ref="D18" dT="2024-02-14T22:52:23.29" personId="{2A3AA21F-501D-4E3F-9E74-A8722B092385}" id="{9C85CCDB-5519-4C1D-95FA-F31161EC0D05}">
    <text xml:space="preserve">I marked this as both because the anti-virus the NYT used did not handle all of the vulnerabilities, but the NYT also was not using the correct level of anti-virus. </text>
  </threadedComment>
  <threadedComment ref="D18" dT="2024-02-15T15:10:26.37" personId="{8873E979-C194-4E2C-A2A5-27A9CB9A474B}" id="{F034E000-5425-4C35-9D73-1F18E3DF9D35}" parentId="{9C85CCDB-5519-4C1D-95FA-F31161EC0D05}">
    <text>I agree with you on Design - cause the malware wasn't on their blocked list 
But I don't think the operation was incorrect. 
So I think it should be 0</text>
  </threadedComment>
  <threadedComment ref="E18" dT="2024-02-15T16:09:13.14" personId="{8873E979-C194-4E2C-A2A5-27A9CB9A474B}" id="{74CB20AA-C5D4-4FB5-8D0D-6DBC6A2BE01B}">
    <text>2</text>
  </threadedComment>
  <threadedComment ref="I18" dT="2024-02-14T23:05:16.95" personId="{2A3AA21F-501D-4E3F-9E74-A8722B092385}" id="{F3DE41FF-738D-48A2-99D0-4708FEF93D30}">
    <text>I agree with your ratings</text>
  </threadedComment>
  <threadedComment ref="I18" dT="2024-02-15T18:12:02.79" personId="{2A3AA21F-501D-4E3F-9E74-A8722B092385}" id="{E27AFFFC-C5B2-4D98-BE08-99EF4A5B1D2D}" parentId="{F3DE41FF-738D-48A2-99D0-4708FEF93D30}">
    <text>I was not considering the failures to be deliberate if the failures were preventable by operational decisions. However I agree that it is deliberate because the way the operation was exploited was due to a lack of knowledge or manual on how to operate.</text>
  </threadedComment>
  <threadedComment ref="J18" dT="2024-02-14T23:07:13.48" personId="{2A3AA21F-501D-4E3F-9E74-A8722B092385}" id="{7345D777-FBFB-4489-AC86-12F082647E4A}">
    <text>I put unknown because I was unsure</text>
  </threadedComment>
  <threadedComment ref="L18" dT="2024-02-14T23:10:38.85" personId="{2A3AA21F-501D-4E3F-9E74-A8722B092385}" id="{45555975-64BA-41BB-BAC2-BCC4E8589117}">
    <text>I agree</text>
  </threadedComment>
  <threadedComment ref="L18" dT="2024-02-15T18:17:10.62" personId="{2A3AA21F-501D-4E3F-9E74-A8722B092385}" id="{3B436472-AE7E-4FA0-B7B0-FC957BFB07A5}" parentId="{45555975-64BA-41BB-BAC2-BCC4E8589117}">
    <text>NYT makes sense under this domain, I was uncertain at the time.</text>
  </threadedComment>
  <threadedComment ref="D19" dT="2024-02-14T22:51:34.54" personId="{2A3AA21F-501D-4E3F-9E74-A8722B092385}" id="{8BBA6F3E-2732-4376-A055-CC7E4264AE2F}">
    <text>I marked these as both because there were vulnerabilities in the system and the flaw was exacerbated by user decisions.</text>
  </threadedComment>
  <threadedComment ref="D19" dT="2024-02-15T15:51:44.10" personId="{8873E979-C194-4E2C-A2A5-27A9CB9A474B}" id="{14CF6A17-9FD9-441B-9177-D09199514ECE}" parentId="{8BBA6F3E-2732-4376-A055-CC7E4264AE2F}">
    <text>I would agree that this may be a design fault, but the articles don't report that the systems were used incorrectly</text>
  </threadedComment>
  <threadedComment ref="D19" dT="2024-02-15T16:04:46.96" personId="{8873E979-C194-4E2C-A2A5-27A9CB9A474B}" id="{948C8988-1C68-45AD-926E-5C55D902ECBD}" parentId="{8BBA6F3E-2732-4376-A055-CC7E4264AE2F}">
    <text>I think these both should be 0</text>
  </threadedComment>
  <threadedComment ref="D19" dT="2024-02-15T17:14:53.14" personId="{2A3AA21F-501D-4E3F-9E74-A8722B092385}" id="{8F80543C-F65C-4596-A4A7-F57D5D8CA5CE}" parentId="{8BBA6F3E-2732-4376-A055-CC7E4264AE2F}">
    <text>I agree</text>
  </threadedComment>
  <threadedComment ref="H19" dT="2024-02-14T23:03:45.48" personId="{2A3AA21F-501D-4E3F-9E74-A8722B092385}" id="{5A3758FC-3167-47D3-ACBB-E8A8EC674A76}">
    <text>For these I did not consider them malicious because it was a testing team not a group of hackers that found the issue and it was reported not exploited.</text>
  </threadedComment>
  <threadedComment ref="H19" dT="2024-02-15T17:00:41.94" personId="{8873E979-C194-4E2C-A2A5-27A9CB9A474B}" id="{7553719C-F298-4954-96F2-1F4D6534A0BE}" parentId="{5A3758FC-3167-47D3-ACBB-E8A8EC674A76}">
    <text>Well it was still malicious - they wanted to break in, regardless of the reason</text>
  </threadedComment>
  <threadedComment ref="L19" dT="2024-02-14T23:09:47.28" personId="{2A3AA21F-501D-4E3F-9E74-A8722B092385}" id="{697EA0C2-F8C2-4DF8-9623-37673AC77233}">
    <text>I did not see all of the options. I agree</text>
  </threadedComment>
  <threadedComment ref="E20" dT="2024-02-15T16:09:18.65" personId="{8873E979-C194-4E2C-A2A5-27A9CB9A474B}" id="{359E53A9-A668-4953-A385-497BDEA0935E}">
    <text>2</text>
  </threadedComment>
  <threadedComment ref="J20" dT="2024-02-14T23:06:36.67" personId="{2A3AA21F-501D-4E3F-9E74-A8722B092385}" id="{D2C9EB35-3DDF-43F4-A97C-4FE672F2BA24}">
    <text>I considered this developmental incompetence because a new feature was shipped without doing adequate testing.</text>
  </threadedComment>
  <threadedComment ref="J20" dT="2024-02-15T17:13:34.19" personId="{8873E979-C194-4E2C-A2A5-27A9CB9A474B}" id="{911A4FBF-77F8-47E7-8783-AD91ACCCE8F2}" parentId="{D2C9EB35-3DDF-43F4-A97C-4FE672F2BA24}">
    <text>Well we don't know whether they did adequate testing or not. So I think its unknown</text>
  </threadedComment>
  <threadedComment ref="J20" dT="2024-02-15T18:25:12.46" personId="{2A3AA21F-501D-4E3F-9E74-A8722B092385}" id="{735592D3-C4D0-4181-9EFC-67124B5F8A0B}" parentId="{D2C9EB35-3DDF-43F4-A97C-4FE672F2BA24}">
    <text>I was considering the lack of testing developmental incompetence. I think this definition could potentially use clarification. I was considering the testing as part of the SE development process and the incompetence on that. I specifically called this incident developmental incomptence because the system was secure before the added feature but not secure after the added feature.</text>
  </threadedComment>
  <threadedComment ref="D22" dT="2024-02-15T15:57:06.40" personId="{8873E979-C194-4E2C-A2A5-27A9CB9A474B}" id="{BC21DB1E-CC4D-4444-9D48-23F762827201}">
    <text>Misunderstanding on one of the definitions of the options</text>
  </threadedComment>
  <threadedComment ref="E22" dT="2024-02-15T15:57:06.40" personId="{8873E979-C194-4E2C-A2A5-27A9CB9A474B}" id="{8D8B113F-7B9B-4579-8D9F-DE36D3BDBC03}">
    <text>Misunderstanding on one of the definitions of the options</text>
  </threadedComment>
  <threadedComment ref="F22" dT="2024-02-15T15:57:06.40" personId="{8873E979-C194-4E2C-A2A5-27A9CB9A474B}" id="{0B514790-C4DF-4095-8E17-8157AB3093CE}">
    <text>Misunderstanding on one of the definitions of the options</text>
  </threadedComment>
  <threadedComment ref="F22" dT="2024-02-15T16:14:46.69" personId="{8873E979-C194-4E2C-A2A5-27A9CB9A474B}" id="{91DEA7EF-4C0F-4F03-8697-F1D9B2909F87}" parentId="{0B514790-C4DF-4095-8E17-8157AB3093CE}">
    <text>Misunderstanding on prompt?</text>
  </threadedComment>
  <threadedComment ref="H22" dT="2024-02-15T15:57:06.40" personId="{8873E979-C194-4E2C-A2A5-27A9CB9A474B}" id="{4D4F729B-5865-4AC4-BBF5-4EF684C3202E}">
    <text>Misunderstanding on one of the definitions of the options</text>
  </threadedComment>
  <threadedComment ref="I22" dT="2024-02-15T15:57:06.40" personId="{8873E979-C194-4E2C-A2A5-27A9CB9A474B}" id="{8BE1B30A-4EA2-4691-A0FC-993A0BF562F9}">
    <text>Misunderstanding on one of the definitions of the options</text>
  </threadedComment>
  <threadedComment ref="J22" dT="2024-02-15T15:57:06.40" personId="{8873E979-C194-4E2C-A2A5-27A9CB9A474B}" id="{95B84AC2-0F7E-4855-8968-979DBE514AD1}">
    <text>Misunderstanding on one of the definitions of the options</text>
  </threadedComment>
  <threadedComment ref="K22" dT="2024-02-15T15:57:06.40" personId="{8873E979-C194-4E2C-A2A5-27A9CB9A474B}" id="{F59AE8DF-0A61-4405-A95D-E835F771BC59}">
    <text>Misunderstanding on one of the definitions of the options</text>
  </threadedComment>
  <threadedComment ref="L22" dT="2024-02-15T18:13:02.39" personId="{8873E979-C194-4E2C-A2A5-27A9CB9A474B}" id="{25912D74-E224-41BF-91D5-379627C81AE8}">
    <text>Human Error</text>
  </threadedComment>
  <threadedComment ref="D24" dT="2024-02-15T20:01:25.59" personId="{2A3AA21F-501D-4E3F-9E74-A8722B092385}" id="{130233E6-A632-4AAE-A58B-24057857465C}">
    <text>This information seem difficult to extract from the articles.</text>
  </threadedComment>
  <threadedComment ref="E24" dT="2024-02-15T19:58:44.62" personId="{2A3AA21F-501D-4E3F-9E74-A8722B092385}" id="{34FA4729-E56B-44F8-9C5E-E73F32288AFC}">
    <text>I believe this is possible. I would slightly change the question to ask if it is human or environmental/natural disaster causes/etc.</text>
  </threadedComment>
  <threadedComment ref="F24" dT="2024-02-15T19:58:44.62" personId="{2A3AA21F-501D-4E3F-9E74-A8722B092385}" id="{4EC37D4A-B0B9-4A4E-92C2-CFB27935E456}">
    <text>I believe this is possible. I would slightly change the question to ask if it is human or environmental/natural disaster causes/etc.</text>
  </threadedComment>
  <threadedComment ref="G24" dT="2024-02-15T19:59:02.84" personId="{2A3AA21F-501D-4E3F-9E74-A8722B092385}" id="{4F2BAC90-E668-4694-B6FF-854BC958274B}">
    <text>There is general consensus between raters</text>
  </threadedComment>
  <threadedComment ref="H24" dT="2024-02-15T20:00:09.37" personId="{2A3AA21F-501D-4E3F-9E74-A8722B092385}" id="{04C545B1-F4B5-4086-B039-17D3D5319623}">
    <text>There is a misunderstanding of the definition for this problem. I think to clear up all ambiguity it may be difficult to determine exact wording/definitions for the prompts.</text>
  </threadedComment>
  <threadedComment ref="I24" dT="2024-02-15T20:00:09.37" personId="{2A3AA21F-501D-4E3F-9E74-A8722B092385}" id="{58958045-5D58-4677-8803-80289199317F}">
    <text>There is a misunderstanding of the definition for this problem. I think to clear up all ambiguity it may be difficult to determine exact wording/definitions for the prompts.</text>
  </threadedComment>
  <threadedComment ref="J24" dT="2024-02-15T20:01:25.59" personId="{2A3AA21F-501D-4E3F-9E74-A8722B092385}" id="{233D7446-4CB0-4CD8-B118-E5ADE4A254FA}">
    <text>This information seem difficult to extract from the articles.</text>
  </threadedComment>
  <threadedComment ref="K24" dT="2024-02-15T20:01:25.59" personId="{2A3AA21F-501D-4E3F-9E74-A8722B092385}" id="{4EDA3E4B-E9B6-42A8-8D59-E9AF3061A2EF}">
    <text>This information seem difficult to extract from the articles.</text>
  </threadedComment>
  <threadedComment ref="L24" dT="2024-02-15T20:00:09.37" personId="{2A3AA21F-501D-4E3F-9E74-A8722B092385}" id="{DC8E7A80-43F7-4F06-9245-2EF432C33B97}">
    <text>There is a misunderstanding of the definition for this problem. I think to clear up all ambiguity it may be difficult to determine exact wording/definitions for the prompts.</text>
  </threadedComment>
  <threadedComment ref="M24" dT="2024-02-15T20:16:45.43" personId="{2A3AA21F-501D-4E3F-9E74-A8722B092385}" id="{7E934BB3-1E3A-4983-A96A-8B7C4CD767CC}">
    <text>Slightly improved definition would help.</text>
  </threadedComment>
  <threadedComment ref="B25" dT="2024-02-15T19:56:46.87" personId="{2A3AA21F-501D-4E3F-9E74-A8722B092385}" id="{3A4F09E2-BFB8-4EE8-AD3F-56ED97C3DEA8}">
    <text>I believe that the information for most of the taxonomic classifications is available within the articles of the incidents. I think there are some ambiguities within the questions asked to the LLM that could be cleared up by adding further definition or single/few shot examples for the different options in the classification.</text>
  </threadedComment>
  <threadedComment ref="D25" dT="2024-02-15T19:52:36.98" personId="{2A3AA21F-501D-4E3F-9E74-A8722B092385}" id="{20AD8810-43B2-4B61-92E7-93478425B5CD}">
    <text>I think that this category is possible, but I think that the definitions have to be flushed out significantly. I think there is a lot of disconnect on what classifies as operator fault vs system design.</text>
  </threadedComment>
  <threadedComment ref="E25" dT="2024-02-15T19:54:59.82" personId="{2A3AA21F-501D-4E3F-9E74-A8722B092385}" id="{34B8E12A-FDEF-4296-94FB-B3A0283A037A}">
    <text>I believe with the comments given one the sample set of articles here that it is possible to get this information. I think that further detail would be necessary to provide to the LLM to ensure that this ambiguity is cleared up.</text>
  </threadedComment>
  <threadedComment ref="F25" dT="2024-02-15T19:58:44.62" personId="{2A3AA21F-501D-4E3F-9E74-A8722B092385}" id="{2C9798BF-FA74-4451-A086-600C9E388F59}">
    <text>I believe this is possible. I would slightly change the question to ask if it is human or environmental/natural disaster causes/etc.</text>
  </threadedComment>
  <threadedComment ref="G25" dT="2024-02-15T19:59:02.84" personId="{2A3AA21F-501D-4E3F-9E74-A8722B092385}" id="{5E6F139A-2843-4604-8787-8A3042822471}">
    <text>There is general consensus between raters</text>
  </threadedComment>
  <threadedComment ref="H25" dT="2024-02-15T20:00:09.37" personId="{2A3AA21F-501D-4E3F-9E74-A8722B092385}" id="{23F97C75-ADF4-4547-AE26-9EED297E8F12}">
    <text>There is a misunderstanding of the definition for this problem. I think to clear up all ambiguity it may be difficult to determine exact wording/definitions for the prompts.</text>
  </threadedComment>
  <threadedComment ref="I25" dT="2024-02-15T20:01:25.59" personId="{2A3AA21F-501D-4E3F-9E74-A8722B092385}" id="{6A5E3FE4-A748-428C-B416-0D3CA87BDB8F}">
    <text>This information seem difficult to extract from the articles.</text>
  </threadedComment>
  <threadedComment ref="J25" dT="2024-02-15T20:03:49.19" personId="{2A3AA21F-501D-4E3F-9E74-A8722B092385}" id="{491466FE-E2B2-4701-99CC-3BFE0F3E47C7}">
    <text>I had very low confidence putting down a classification for some of these incidents as a rater. Unless we have a way to measure level of confidence of the LLM I believe there is a large chance of error. This classification appears somewhat subjective and I think it could be influenced by the way the article is written. This would remove some of the objectivity of the LLM when writing the postmortem and not convey the full truth.</text>
  </threadedComment>
  <threadedComment ref="L25" dT="2024-02-15T20:00:09.37" personId="{2A3AA21F-501D-4E3F-9E74-A8722B092385}" id="{63772A7B-FF9D-44F0-A408-D4B934D22D60}">
    <text>There is a misunderstanding of the definition for this problem. I think to clear up all ambiguity it may be difficult to determine exact wording/definitions for the prompts.</text>
  </threadedComment>
  <threadedComment ref="M25" dT="2024-02-15T20:16:45.43" personId="{2A3AA21F-501D-4E3F-9E74-A8722B092385}" id="{761AAD59-7269-4F34-BB3D-14178AAEC081}">
    <text>Slightly improved definition would help.</text>
  </threadedComment>
  <threadedComment ref="C32" dT="2024-02-15T21:19:23.08" personId="{2A3AA21F-501D-4E3F-9E74-A8722B092385}" id="{3210D84B-4D72-450A-83AC-82BC91AF4040}">
    <text>No issue</text>
  </threadedComment>
  <threadedComment ref="E32" dT="2024-02-15T22:13:41.66" personId="{2A3AA21F-501D-4E3F-9E74-A8722B092385}" id="{C775E4E6-A254-401E-9E83-C13FE7A79D1A}">
    <text>Human error</text>
  </threadedComment>
  <threadedComment ref="F32" dT="2024-02-15T22:15:20.98" personId="{2A3AA21F-501D-4E3F-9E74-A8722B092385}" id="{C9825034-E4F5-4E8E-9A18-A1FD24A8AB9B}">
    <text>Human error</text>
  </threadedComment>
  <threadedComment ref="I32" dT="2024-02-15T22:18:48.95" personId="{2A3AA21F-501D-4E3F-9E74-A8722B092385}" id="{F7AB8F8B-7BB7-418B-B587-5786464D2EAC}">
    <text>I am confused on the difference between objective and intent</text>
  </threadedComment>
  <threadedComment ref="I32" dT="2024-02-19T05:56:31.56" personId="{8873E979-C194-4E2C-A2A5-27A9CB9A474B}" id="{D9EAFBCF-C0F3-416A-925D-545ED818E45A}" parentId="{F7AB8F8B-7BB7-418B-B587-5786464D2EAC}">
    <text xml:space="preserve">I'm assuming its between "malicious" vs "deliberate" </text>
  </threadedComment>
  <threadedComment ref="I32" dT="2024-02-19T05:58:32.90" personId="{8873E979-C194-4E2C-A2A5-27A9CB9A474B}" id="{6636584B-DEA4-4B71-BC0E-1DE6AABE34CA}" parentId="{F7AB8F8B-7BB7-418B-B587-5786464D2EAC}">
    <text>The definitions are on page 16 of the paper, we can discuss this</text>
  </threadedComment>
  <threadedComment ref="L32" dT="2024-02-15T22:24:37.23" personId="{2A3AA21F-501D-4E3F-9E74-A8722B092385}" id="{18194992-C639-4E30-87C2-48E9AEA9EE5C}">
    <text>Human error</text>
  </threadedComment>
  <threadedComment ref="C35" dT="2024-02-15T21:19:29.72" personId="{2A3AA21F-501D-4E3F-9E74-A8722B092385}" id="{E54694E2-2AF5-4BFE-81C4-C35329699B02}">
    <text>No issue</text>
  </threadedComment>
  <threadedComment ref="D35" dT="2024-02-15T21:47:35.68" personId="{2A3AA21F-501D-4E3F-9E74-A8722B092385}" id="{648745A9-B67F-4DC1-B6E1-80068BEA4A1C}">
    <text>I think it needs to be clarified when the operator is at fault.</text>
  </threadedComment>
  <threadedComment ref="E35" dT="2024-02-15T22:14:29.21" personId="{2A3AA21F-501D-4E3F-9E74-A8722B092385}" id="{CCEEC3B6-F518-43BB-BDCB-5D3013AF85E8}">
    <text>Could be more descriptive of what classifies as a 'within the system' fault</text>
  </threadedComment>
  <threadedComment ref="H35" dT="2024-02-15T22:16:47.34" personId="{2A3AA21F-501D-4E3F-9E74-A8722B092385}" id="{ECC2F240-E9C4-4820-A2C8-A4773FC53473}">
    <text>Need better definitions. Specifically the case of testers of the system. Are they malicious or not?</text>
  </threadedComment>
  <threadedComment ref="I35" dT="2024-02-15T22:19:27.42" personId="{2A3AA21F-501D-4E3F-9E74-A8722B092385}" id="{F6EF4F5E-CED3-470F-B13C-9926AAA03379}">
    <text>Need clarification on definitions. Examples may help here.</text>
  </threadedComment>
  <threadedComment ref="M35" dT="2024-02-15T22:28:57.43" personId="{2A3AA21F-501D-4E3F-9E74-A8722B092385}" id="{07D20E11-11C5-486A-A993-5DA5D354C113}">
    <text>Examples could help</text>
  </threadedComment>
  <threadedComment ref="H36" dT="2024-02-15T22:16:47.34" personId="{2A3AA21F-501D-4E3F-9E74-A8722B092385}" id="{E18CA2C6-D144-49D0-8BDF-1FB8E52BEEAC}">
    <text>Need better definitions. Specifically the case of testers of the system. Are they malicious or not?</text>
  </threadedComment>
  <threadedComment ref="I36" dT="2024-02-15T22:18:48.95" personId="{2A3AA21F-501D-4E3F-9E74-A8722B092385}" id="{30FE481F-C7D4-4A16-945F-CB8589E59830}">
    <text>I am confused on the difference between objective and intent</text>
  </threadedComment>
  <threadedComment ref="D38" dT="2024-02-15T21:47:56.56" personId="{2A3AA21F-501D-4E3F-9E74-A8722B092385}" id="{8FFBAFEB-8899-409F-88CC-BBDD20B653F8}">
    <text>Some articles are vague/non descriptive about this field.</text>
  </threadedComment>
  <threadedComment ref="I38" dT="2024-02-15T22:18:14.91" personId="{2A3AA21F-501D-4E3F-9E74-A8722B092385}" id="{3A18B670-92B6-4EF0-B079-CA3C8870CE89}">
    <text xml:space="preserve">With the current definition I am not sure how available this information is within the articles. </text>
  </threadedComment>
  <threadedComment ref="J38" dT="2024-02-15T22:20:16.07" personId="{2A3AA21F-501D-4E3F-9E74-A8722B092385}" id="{E0142B43-46A3-4854-A9C7-6B4ACBA13337}">
    <text>This information is rarely found within the given articles.</text>
  </threadedComment>
  <threadedComment ref="K38" dT="2024-02-15T22:24:22.15" personId="{2A3AA21F-501D-4E3F-9E74-A8722B092385}" id="{3BACCA56-6413-4BA2-98E2-DD561BD6215C}">
    <text>This information is rarely found within articles.</text>
  </threadedComment>
  <threadedComment ref="C57" dT="2024-02-26T14:44:24.53" personId="{8873E979-C194-4E2C-A2A5-27A9CB9A474B}" id="{1FB34863-55B5-4907-851B-BBF2FD7B5A51}">
    <text>I think we need to change this definition:
(0) at one organization 
(1) at multiple organizations</text>
  </threadedComment>
  <threadedComment ref="C57" dT="2024-02-26T17:21:53.89" personId="{2A3AA21F-501D-4E3F-9E74-A8722B092385}" id="{7D23CCC9-96C4-424F-A8A9-71D4F5A831B7}" parentId="{1FB34863-55B5-4907-851B-BBF2FD7B5A51}">
    <text>I agree</text>
  </threadedComment>
  <threadedComment ref="F57" dT="2024-02-26T17:34:55.31" personId="{2A3AA21F-501D-4E3F-9E74-A8722B092385}" id="{0AD53570-809D-4E7F-BB0C-4FCC4476A327}">
    <text>I considered the automated driving decisions to be due to human actions because they are human made.</text>
  </threadedComment>
  <threadedComment ref="F57" dT="2024-02-26T18:16:08.61" personId="{8873E979-C194-4E2C-A2A5-27A9CB9A474B}" id="{934677A2-F562-4372-8A8E-1324FC8E2913}" parentId="{0AD53570-809D-4E7F-BB0C-4FCC4476A327}">
    <text xml:space="preserve">I thought, 
Human decisions: bc user didn’t monitor or use the system as specified - with their attention at all times
Non-human: bc automated system did not recognize the obstacle </text>
  </threadedComment>
  <threadedComment ref="F57" dT="2024-02-26T18:20:03.16" personId="{2A3AA21F-501D-4E3F-9E74-A8722B092385}" id="{D7D394D3-229C-4CAD-94B1-ABDC05E8333A}" parentId="{0AD53570-809D-4E7F-BB0C-4FCC4476A327}">
    <text>I agree</text>
  </threadedComment>
  <threadedComment ref="I57" dT="2024-02-26T17:38:21.78" personId="{2A3AA21F-501D-4E3F-9E74-A8722B092385}" id="{2E18F046-340C-48E8-901F-0CCB4064ABB9}">
    <text>I considered the fault to also be due to bad decisions because users ignored the autopilot agreement "Autopilot features require active driver supervision and do not make the vehicle autonomous."</text>
  </threadedComment>
  <threadedComment ref="I57" dT="2024-02-26T18:20:30.76" personId="{8873E979-C194-4E2C-A2A5-27A9CB9A474B}" id="{373C2E71-2D0E-4AF4-BB46-68D91AF982D1}" parentId="{2E18F046-340C-48E8-901F-0CCB4064ABB9}">
    <text>I agree</text>
  </threadedComment>
  <threadedComment ref="J57" dT="2024-02-26T17:39:43.35" personId="{2A3AA21F-501D-4E3F-9E74-A8722B092385}" id="{9D9ED71F-00BE-4D27-803F-60DE28C53008}">
    <text>I did not see this information in the article.</text>
  </threadedComment>
  <threadedComment ref="J57" dT="2024-02-26T18:22:14.86" personId="{8873E979-C194-4E2C-A2A5-27A9CB9A474B}" id="{BB94C6E2-DD50-46AE-954F-BDE94ABE941B}" parentId="{9D9ED71F-00BE-4D27-803F-60DE28C53008}">
    <text>I agree</text>
  </threadedComment>
  <threadedComment ref="K57" dT="2024-02-26T17:41:29.75" personId="{2A3AA21F-501D-4E3F-9E74-A8722B092385}" id="{6C7E0BDC-ECC6-432C-8093-9E98ED7B1193}">
    <text>I think this definition should be clarified a little. Does "certain incidents" mean certain specific conditions are needed or is it just saying the fault happens situationally?</text>
  </threadedComment>
  <threadedComment ref="K57" dT="2024-02-26T18:26:24.01" personId="{8873E979-C194-4E2C-A2A5-27A9CB9A474B}" id="{C2E94424-E271-4EB1-BAAB-A12D7C7C09F7}" parentId="{6C7E0BDC-ECC6-432C-8093-9E98ED7B1193}">
    <text>Hmm “specific conditions” vs “situationally” - I’d think these are the same?</text>
  </threadedComment>
  <threadedComment ref="K57" dT="2024-02-26T18:28:42.48" personId="{2A3AA21F-501D-4E3F-9E74-A8722B092385}" id="{3970A1B6-A4BC-4618-80AA-E66643640E89}" parentId="{6C7E0BDC-ECC6-432C-8093-9E98ED7B1193}">
    <text>Situationally as in a more byzantine behavior</text>
  </threadedComment>
  <threadedComment ref="K57" dT="2024-02-26T18:40:22.62" personId="{2A3AA21F-501D-4E3F-9E74-A8722B092385}" id="{CFB367F0-3F19-4F19-B08B-7390ADD9DB1F}" parentId="{6C7E0BDC-ECC6-432C-8093-9E98ED7B1193}">
    <text>I agree</text>
  </threadedComment>
  <threadedComment ref="L57" dT="2024-02-26T17:25:14.28" personId="{8873E979-C194-4E2C-A2A5-27A9CB9A474B}" id="{1031B322-E781-4167-9C55-38AA429EBAE9}">
    <text>But the fault didn’t directly make the system crash, its direct behavior was incorrect and omission?</text>
  </threadedComment>
  <threadedComment ref="L57" dT="2024-02-26T17:41:43.21" personId="{2A3AA21F-501D-4E3F-9E74-A8722B092385}" id="{845DB3D4-5718-4977-9DC7-2605A34465DD}" parentId="{1031B322-E781-4167-9C55-38AA429EBAE9}">
    <text>I agree</text>
  </threadedComment>
  <threadedComment ref="N57" dT="2024-02-26T17:20:54.21" personId="{8873E979-C194-4E2C-A2A5-27A9CB9A474B}" id="{6693427F-C42D-4F78-B4E7-01FC99BF459D}">
    <text>I was wrong about these, since humans were also impacted</text>
  </threadedComment>
  <threadedComment ref="D58" dT="2024-02-26T17:26:02.11" personId="{2A3AA21F-501D-4E3F-9E74-A8722B092385}" id="{A5228D4D-F4A9-4FF2-A7D5-D5847708EF89}">
    <text>I could see this as both.
0: There is no throttling of requests
1: The users blindly accepted the notification</text>
  </threadedComment>
  <threadedComment ref="D58" dT="2024-02-26T18:27:29.96" personId="{8873E979-C194-4E2C-A2A5-27A9CB9A474B}" id="{CFADAE9E-8B74-4332-BAFD-C66A2090E27F}" parentId="{A5228D4D-F4A9-4FF2-A7D5-D5847708EF89}">
    <text>Yeah I think it is “both”</text>
  </threadedComment>
  <threadedComment ref="G58" dT="2024-02-26T17:26:51.35" personId="{2A3AA21F-501D-4E3F-9E74-A8722B092385}" id="{4FEF17D3-40DE-49A9-8410-FC433C5F7FF2}">
    <text>Human error. I agree</text>
  </threadedComment>
  <threadedComment ref="G58" dT="2024-02-26T18:28:40.43" personId="{8873E979-C194-4E2C-A2A5-27A9CB9A474B}" id="{41E86BF4-F183-4AC1-8898-0CEF441091E6}" parentId="{4FEF17D3-40DE-49A9-8410-FC433C5F7FF2}">
    <text>@Matthew Richard Campbell I think this may for the wrong one?</text>
    <mentions>
      <mention mentionpersonId="{04B87ACF-A711-4274-A86B-791496E89F38}" mentionId="{005277C2-706B-42BD-8FD3-F451587AF352}" startIndex="0" length="25"/>
    </mentions>
  </threadedComment>
  <threadedComment ref="G58" dT="2024-02-26T18:29:13.88" personId="{2A3AA21F-501D-4E3F-9E74-A8722B092385}" id="{B62CBF2B-361C-4974-A0E4-E8BE7653CAF4}" parentId="{4FEF17D3-40DE-49A9-8410-FC433C5F7FF2}">
    <text>Human error on my part</text>
  </threadedComment>
  <threadedComment ref="I58" dT="2024-02-26T17:28:30.60" personId="{2A3AA21F-501D-4E3F-9E74-A8722B092385}" id="{682EC3DF-7DAE-4731-B90D-23E005881707}">
    <text>0: because developers mistakenly didn't throttle</text>
  </threadedComment>
  <threadedComment ref="I58" dT="2024-02-26T18:28:45.00" personId="{8873E979-C194-4E2C-A2A5-27A9CB9A474B}" id="{1435AC18-BD61-42F2-B54B-7F3575E01252}" parentId="{682EC3DF-7DAE-4731-B90D-23E005881707}">
    <text xml:space="preserve">@Matthew Richard Campbell I think this may for the wrong one?
</text>
  </threadedComment>
  <threadedComment ref="I58" dT="2024-02-26T18:33:38.32" personId="{2A3AA21F-501D-4E3F-9E74-A8722B092385}" id="{B7E89743-DCD5-4BD3-A918-EFD0B0AC0D6F}" parentId="{682EC3DF-7DAE-4731-B90D-23E005881707}">
    <text>I think it is also deliberate because the users decided to accept the notification blindly.</text>
  </threadedComment>
  <threadedComment ref="I58" dT="2024-02-26T18:55:04.10" personId="{8873E979-C194-4E2C-A2A5-27A9CB9A474B}" id="{F9D6998E-D44C-492D-A0E2-F7AA2EC4C7FE}" parentId="{682EC3DF-7DAE-4731-B90D-23E005881707}">
    <text>I agree</text>
  </threadedComment>
  <threadedComment ref="J58" dT="2024-02-26T17:29:19.09" personId="{2A3AA21F-501D-4E3F-9E74-A8722B092385}" id="{3BC948BF-8ED0-4603-8C6E-E01D9515F230}">
    <text>0: Developers cannot control actions of users
1: Developers did not stay up to date with security protocols</text>
  </threadedComment>
  <threadedComment ref="J58" dT="2024-02-26T18:30:04.45" personId="{8873E979-C194-4E2C-A2A5-27A9CB9A474B}" id="{49C327A5-3D74-4131-B172-310E429B6A9D}" parentId="{3BC948BF-8ED0-4603-8C6E-E01D9515F230}">
    <text>Hmm but I don’t know if it was “inadvertently” - I think the argument of developers not being able to control the actions of users is a bit of an overreach?</text>
  </threadedComment>
  <threadedComment ref="J58" dT="2024-02-26T18:40:56.64" personId="{2A3AA21F-501D-4E3F-9E74-A8722B092385}" id="{4B39F3FB-F4C4-4C46-A898-598DA6298165}" parentId="{3BC948BF-8ED0-4603-8C6E-E01D9515F230}">
    <text xml:space="preserve">Then I agree </text>
  </threadedComment>
  <threadedComment ref="K58" dT="2024-02-26T17:31:10.48" personId="{2A3AA21F-501D-4E3F-9E74-A8722B092385}" id="{B506D592-0BC5-4C34-A0C0-C00743A89AED}">
    <text>Unsure about this answer. I considered the fault to be partially operational and part of fault is on user.</text>
  </threadedComment>
  <threadedComment ref="K58" dT="2024-02-26T18:33:49.14" personId="{8873E979-C194-4E2C-A2A5-27A9CB9A474B}" id="{177B2DBE-0210-49DA-B079-6EB4AFCF5B41}" parentId="{B506D592-0BC5-4C34-A0C0-C00743A89AED}">
    <text>@Matthew Richard Campbell I think this may for the wrong one?
This is for duration?</text>
  </threadedComment>
  <threadedComment ref="K58" dT="2024-02-26T18:40:32.53" personId="{2A3AA21F-501D-4E3F-9E74-A8722B092385}" id="{F8CCF00E-A318-4B4D-9DC1-2F10EFDE6A5F}" parentId="{B506D592-0BC5-4C34-A0C0-C00743A89AED}">
    <text>I agree</text>
  </threadedComment>
  <threadedComment ref="L58" dT="2024-02-26T17:32:02.90" personId="{2A3AA21F-501D-4E3F-9E74-A8722B092385}" id="{9110E50A-5F43-425E-A81F-9BA1B926AF76}">
    <text>Should we modify this definition to be "intended functions" instead?</text>
  </threadedComment>
  <threadedComment ref="L58" dT="2024-02-26T19:10:43.06" personId="{8873E979-C194-4E2C-A2A5-27A9CB9A474B}" id="{C0EA6A0E-C0AF-4A32-89C6-B1BEA8F1323E}" parentId="{9110E50A-5F43-425E-A81F-9BA1B926AF76}">
    <text>Yeah, you’re right - modified</text>
  </threadedComment>
  <threadedComment ref="M58" dT="2024-02-26T17:23:10.77" personId="{8873E979-C194-4E2C-A2A5-27A9CB9A474B}" id="{01340E31-D440-4DBF-8246-3E4929EE257C}">
    <text>I thought it would be information cause its an IT system</text>
  </threadedComment>
  <threadedComment ref="M58" dT="2024-02-26T17:33:22.20" personId="{2A3AA21F-501D-4E3F-9E74-A8722B092385}" id="{89436B51-C8B5-4934-89AD-E2C63A1F0883}" parentId="{01340E31-D440-4DBF-8246-3E4929EE257C}">
    <text>Would it make sense to add another domain for security? Are these domains based on an already established taxonomy?</text>
  </threadedComment>
  <threadedComment ref="M58" dT="2024-02-26T19:12:49.28" personId="{8873E979-C194-4E2C-A2A5-27A9CB9A474B}" id="{AA8AD901-26AA-49D5-AAFA-D45FB091E2BC}" parentId="{01340E31-D440-4DBF-8246-3E4929EE257C}">
    <text>Yeah, that’s the issue, its already based on an existing taxonomy</text>
  </threadedComment>
  <threadedComment ref="M58" dT="2024-02-26T19:21:24.02" personId="{2A3AA21F-501D-4E3F-9E74-A8722B092385}" id="{9ECE3A9C-11E5-4D35-A823-AD1E100CD608}" parentId="{01340E31-D440-4DBF-8246-3E4929EE257C}">
    <text>I agree then</text>
  </threadedComment>
  <threadedComment ref="D59" dT="2024-02-26T17:43:19.47" personId="{2A3AA21F-501D-4E3F-9E74-A8722B092385}" id="{0DE719A6-075A-490E-8764-8A849649198E}">
    <text>The hackers exploited the software. I considered this "misuse"</text>
  </threadedComment>
  <threadedComment ref="D59" dT="2024-02-26T19:28:13.12" personId="{8873E979-C194-4E2C-A2A5-27A9CB9A474B}" id="{4A7A32AE-EAD1-4E48-980C-B1295D77218E}" parentId="{0DE719A6-075A-490E-8764-8A849649198E}">
    <text>I agree</text>
  </threadedComment>
  <threadedComment ref="I59" dT="2024-02-26T17:45:16.87" personId="{2A3AA21F-501D-4E3F-9E74-A8722B092385}" id="{A07F3FC2-2636-4316-A96C-F48C0974E239}">
    <text>I agree, the article is not very clear</text>
  </threadedComment>
  <threadedComment ref="J59" dT="2024-02-26T17:46:55.38" personId="{2A3AA21F-501D-4E3F-9E74-A8722B092385}" id="{FA67D120-0DCA-4BC6-B034-15C2FA97BF9E}">
    <text>I agree, not enough information.</text>
  </threadedComment>
  <threadedComment ref="C79" dT="2024-02-27T17:30:46.65" personId="{2A3AA21F-501D-4E3F-9E74-A8722B092385}" id="{7351D33A-B923-48B7-ACF7-39796ABF55B1}">
    <text>Should we add more detail to this definition? ex. "Failure reoccurred over time or over multiple entities"</text>
  </threadedComment>
  <threadedComment ref="C79" dT="2024-02-27T18:13:17.00" personId="{8873E979-C194-4E2C-A2A5-27A9CB9A474B}" id="{7AC29D02-45FC-463E-8485-078D1AE78475}" parentId="{7351D33A-B923-48B7-ACF7-39796ABF55B1}">
    <text xml:space="preserve">No I think that’s a completely different definition: The same failure over time vs same failure at different times
In these cases, I think you are right. </text>
  </threadedComment>
  <threadedComment ref="D79" dT="2024-02-27T17:28:51.63" personId="{2A3AA21F-501D-4E3F-9E74-A8722B092385}" id="{1C16C71A-B766-4434-ABC4-D77FE180F55C}">
    <text>I agree. I did not consider hackers to be operation</text>
  </threadedComment>
  <threadedComment ref="E79" dT="2024-02-27T17:31:54.94" personId="{2A3AA21F-501D-4E3F-9E74-A8722B092385}" id="{264720E6-061C-42F8-9D95-7CB40DFD94BD}">
    <text>Fault within the system would be the lack of fail-safe. There was a report about a non-hacked individual who got locked in too.</text>
  </threadedComment>
  <threadedComment ref="E79" dT="2024-02-27T18:14:18.82" personId="{8873E979-C194-4E2C-A2A5-27A9CB9A474B}" id="{89F817D9-3B05-4B84-940D-7FF979D152B6}" parentId="{264720E6-061C-42F8-9D95-7CB40DFD94BD}">
    <text>I agree</text>
  </threadedComment>
  <threadedComment ref="G79" dT="2024-02-27T17:32:25.77" personId="{2A3AA21F-501D-4E3F-9E74-A8722B092385}" id="{C0C91609-6A3E-47E6-A6DB-560F646D69D2}">
    <text>I considered the lack of hardware for a failsafe a problem too.</text>
  </threadedComment>
  <threadedComment ref="G79" dT="2024-02-27T18:15:18.86" personId="{8873E979-C194-4E2C-A2A5-27A9CB9A474B}" id="{C43A999D-95F7-446B-9C4D-09E2375E8CF4}" parentId="{C0C91609-6A3E-47E6-A6DB-560F646D69D2}">
    <text>I agree</text>
  </threadedComment>
  <threadedComment ref="H79" dT="2024-02-27T17:33:10.74" personId="{2A3AA21F-501D-4E3F-9E74-A8722B092385}" id="{97252AA7-CFC6-4B3B-A724-B7A0EA24E092}">
    <text>I considered the lack of failsafe design to be non-malicious.</text>
  </threadedComment>
  <threadedComment ref="H79" dT="2024-02-27T18:23:06.53" personId="{8873E979-C194-4E2C-A2A5-27A9CB9A474B}" id="{31308896-9608-4519-AAEA-723780D5F016}" parentId="{97252AA7-CFC6-4B3B-A724-B7A0EA24E092}">
    <text>I agree</text>
  </threadedComment>
  <threadedComment ref="I79" dT="2024-02-27T17:27:59.97" personId="{8873E979-C194-4E2C-A2A5-27A9CB9A474B}" id="{22C2352C-2635-4DE9-8F05-F59991980B4D}">
    <text>The articles made the case that the product was rushed and poor decisions were made?</text>
  </threadedComment>
  <threadedComment ref="I79" dT="2024-02-27T17:34:02.79" personId="{2A3AA21F-501D-4E3F-9E74-A8722B092385}" id="{CC6C7EB9-39EB-4BA2-95AC-153AA472005A}" parentId="{22C2352C-2635-4DE9-8F05-F59991980B4D}">
    <text>I agree</text>
  </threadedComment>
  <threadedComment ref="K79" dT="2024-02-27T17:35:38.87" personId="{2A3AA21F-501D-4E3F-9E74-A8722B092385}" id="{19AA4DD9-12C7-45B5-8FAC-74093CF7B99C}">
    <text>I agree. The hackers stated they could simultaneously lock all.</text>
  </threadedComment>
  <threadedComment ref="K79" dT="2024-02-27T18:26:30.56" personId="{8873E979-C194-4E2C-A2A5-27A9CB9A474B}" id="{F8724682-1FE5-4059-8AF7-26A2AD44DA32}" parentId="{19AA4DD9-12C7-45B5-8FAC-74093CF7B99C}">
    <text>No, I actually agree with you. The belt didn’t always fail</text>
  </threadedComment>
  <threadedComment ref="L79" dT="2024-02-27T17:31:49.02" personId="{8873E979-C194-4E2C-A2A5-27A9CB9A474B}" id="{F156313E-D91F-46D5-AE47-B570EC37A19C}">
    <text>I agree</text>
  </threadedComment>
  <threadedComment ref="M79" dT="2024-02-27T17:36:44.89" personId="{2A3AA21F-501D-4E3F-9E74-A8722B092385}" id="{6585F78A-81A4-48E8-9A87-7F72B0F9DD7B}">
    <text>I added other because I wasn't sure if 9 &amp; 10 fully classified this incident.</text>
  </threadedComment>
  <threadedComment ref="M79" dT="2024-02-27T18:01:43.29" personId="{8873E979-C194-4E2C-A2A5-27A9CB9A474B}" id="{8E5C543F-01A1-46AF-B3BC-94DA16E1035C}" parentId="{6585F78A-81A4-48E8-9A87-7F72B0F9DD7B}">
    <text>I think if it matches an existing category, then it is not necessary for other</text>
  </threadedComment>
  <threadedComment ref="I80" dT="2024-02-27T17:29:01.54" personId="{8873E979-C194-4E2C-A2A5-27A9CB9A474B}" id="{4A667CED-49C3-4439-BDC0-A7D8DBE20E82}">
    <text>I thought the company admitted that focusing on getting it working on PC and then consoles was a bad decision?</text>
  </threadedComment>
  <threadedComment ref="I80" dT="2024-02-27T17:45:18.83" personId="{2A3AA21F-501D-4E3F-9E74-A8722B092385}" id="{E0D518B6-EFEA-41A5-B187-DDE50C0BFD1A}" parentId="{4A667CED-49C3-4439-BDC0-A7D8DBE20E82}">
    <text>There was also a quote that "Testing didn't show many of the issues players would later experience." I considered this to be accidental. However, I could see the low prioritization of the older consoles to be a poor decision causing this.</text>
  </threadedComment>
  <threadedComment ref="I80" dT="2024-02-27T18:06:44.04" personId="{8873E979-C194-4E2C-A2A5-27A9CB9A474B}" id="{EA2C2720-94F0-49E1-9DF9-6BDB1A93321C}" parentId="{4A667CED-49C3-4439-BDC0-A7D8DBE20E82}">
    <text>Yeah the narrative was with the company taking blame for not prioritizing all the consoles</text>
  </threadedComment>
  <threadedComment ref="I80" dT="2024-02-27T18:14:33.76" personId="{2A3AA21F-501D-4E3F-9E74-A8722B092385}" id="{58F448F6-72DE-4AF0-8C33-0CEB636664AD}" parentId="{4A667CED-49C3-4439-BDC0-A7D8DBE20E82}">
    <text>Then I agree</text>
  </threadedComment>
  <threadedComment ref="I80" dT="2024-02-27T18:24:55.80" personId="{8873E979-C194-4E2C-A2A5-27A9CB9A474B}" id="{1DFF3D60-832F-4CA2-BE82-746BCBE081E3}" parentId="{4A667CED-49C3-4439-BDC0-A7D8DBE20E82}">
    <text>No no lol I agree with you</text>
  </threadedComment>
  <threadedComment ref="J80" dT="2024-02-27T17:45:50.46" personId="{2A3AA21F-501D-4E3F-9E74-A8722B092385}" id="{B8FDD73A-6FC8-4053-83C0-B99F89352194}">
    <text>Similar reasoning as intent</text>
  </threadedComment>
  <threadedComment ref="J80" dT="2024-02-27T18:25:50.18" personId="{8873E979-C194-4E2C-A2A5-27A9CB9A474B}" id="{A92FC5E2-57EF-4182-87F5-CE1B53A2FEC2}" parentId="{B8FDD73A-6FC8-4053-83C0-B99F89352194}">
    <text>Well for this one, the articles made a very clear narrative that this was a development issue</text>
  </threadedComment>
  <threadedComment ref="J80" dT="2024-02-27T19:16:50.71" personId="{2A3AA21F-501D-4E3F-9E74-A8722B092385}" id="{2066131F-A801-41C6-8D60-550497F979C5}" parentId="{B8FDD73A-6FC8-4053-83C0-B99F89352194}">
    <text>I agree, I was considering the lack of testing inadvertent originally.</text>
  </threadedComment>
  <threadedComment ref="L80" dT="2024-02-27T17:43:37.54" personId="{8873E979-C194-4E2C-A2A5-27A9CB9A474B}" id="{3DB79655-392A-496E-92A9-D5813B69EAF5}">
    <text>I thought it was bugs that manifested in different ways</text>
  </threadedComment>
  <threadedComment ref="L80" dT="2024-02-27T17:49:11.35" personId="{2A3AA21F-501D-4E3F-9E74-A8722B092385}" id="{DE9ACF8A-6099-40D0-B10C-B41837430BC1}" parentId="{3DB79655-392A-496E-92A9-D5813B69EAF5}">
    <text>One of the articles reports crashes.</text>
  </threadedComment>
  <threadedComment ref="L80" dT="2024-02-27T18:27:01.98" personId="{8873E979-C194-4E2C-A2A5-27A9CB9A474B}" id="{5F503424-DD0B-40EF-AAAD-7F9DBD9BC8BB}" parentId="{3DB79655-392A-496E-92A9-D5813B69EAF5}">
    <text>But we don’t know how the rest manifested - so its random</text>
  </threadedComment>
  <threadedComment ref="L80" dT="2024-02-27T19:18:07.55" personId="{2A3AA21F-501D-4E3F-9E74-A8722B092385}" id="{FC4AF421-3B1B-4599-9714-59093CA0F76E}" parentId="{3DB79655-392A-496E-92A9-D5813B69EAF5}">
    <text>I agree, I was not considering other.</text>
  </threadedComment>
  <threadedComment ref="L80" dT="2024-02-27T19:30:44.91" personId="{8873E979-C194-4E2C-A2A5-27A9CB9A474B}" id="{C13741E4-6BD5-4104-96EE-96CFEBB86E00}" parentId="{3DB79655-392A-496E-92A9-D5813B69EAF5}">
    <text>I meant the “Byzantine” fault</text>
  </threadedComment>
  <threadedComment ref="C81" dT="2024-02-27T17:51:53.18" personId="{2A3AA21F-501D-4E3F-9E74-A8722B092385}" id="{A3DE33A3-8BEC-4624-AF9E-1EEE18D798EA}">
    <text>Similar comment as incident 24</text>
  </threadedComment>
  <threadedComment ref="I81" dT="2024-02-27T17:30:13.43" personId="{8873E979-C194-4E2C-A2A5-27A9CB9A474B}" id="{39F1D62B-5FE2-44E8-BA24-1A7FE0AFC3CE}">
    <text>I feel like there wasn’t a lot of information to judge this</text>
  </threadedComment>
  <threadedComment ref="I81" dT="2024-02-27T18:04:59.15" personId="{2A3AA21F-501D-4E3F-9E74-A8722B092385}" id="{173F9BBC-B34E-4DC9-885C-97CCB229F183}" parentId="{39F1D62B-5FE2-44E8-BA24-1A7FE0AFC3CE}">
    <text>I agree, it didn't explicitly state either so I had put neither.</text>
  </threadedComment>
  <threadedComment ref="D95" dT="2024-02-28T17:16:37.45" personId="{8873E979-C194-4E2C-A2A5-27A9CB9A474B}" id="{FB1769CB-42B8-455C-AC94-8F64F6BFE241}">
    <text>I thought both because Apple’s design and instructions weren't good
But it would also have to exploited</text>
  </threadedComment>
  <threadedComment ref="D95" dT="2024-02-28T17:17:50.96" personId="{2A3AA21F-501D-4E3F-9E74-A8722B092385}" id="{F66EFDF6-F1C9-48EE-94CA-5024F86DA278}" parentId="{FB1769CB-42B8-455C-AC94-8F64F6BFE241}">
    <text>I agree</text>
  </threadedComment>
  <threadedComment ref="H95" dT="2024-02-28T17:19:01.88" personId="{2A3AA21F-501D-4E3F-9E74-A8722B092385}" id="{8092C405-0269-4994-9268-13BCA0BC3BF8}">
    <text>I considered this both because the hackers had intent to harm but the developers did not</text>
  </threadedComment>
  <threadedComment ref="H95" dT="2024-02-28T17:26:17.57" personId="{8873E979-C194-4E2C-A2A5-27A9CB9A474B}" id="{4E7210BF-1954-405B-8411-B9C54A3F9027}" parentId="{8092C405-0269-4994-9268-13BCA0BC3BF8}">
    <text>I agree - the design was unintended to some extent, but it would have to exploited with intent</text>
  </threadedComment>
  <threadedComment ref="I95" dT="2024-02-28T17:20:04.80" personId="{2A3AA21F-501D-4E3F-9E74-A8722B092385}" id="{69C1E85B-E4D7-4CEA-94A0-C9947F6838BD}">
    <text>I said accidental due to "It’s just that it wouldn’t be obvious to a non-security-conscious developer who doesn't understand server side request forgery. It's currently not very deeply embedded into developers’ consciousness."</text>
  </threadedComment>
  <threadedComment ref="I95" dT="2024-02-28T17:28:38.64" personId="{8873E979-C194-4E2C-A2A5-27A9CB9A474B}" id="{DD88FB8D-841C-487F-9FEE-085CFB1BFE0B}" parentId="{69C1E85B-E4D7-4CEA-94A0-C9947F6838BD}">
    <text>Yeah I agree, human error on me on this one</text>
  </threadedComment>
  <threadedComment ref="J95" dT="2024-02-28T17:20:30.06" personId="{2A3AA21F-501D-4E3F-9E74-A8722B092385}" id="{B17710E5-BD2D-4C05-82DD-B56C1568D681}">
    <text>Same reason as intent</text>
  </threadedComment>
  <threadedComment ref="J95" dT="2024-02-28T17:29:25.95" personId="{8873E979-C194-4E2C-A2A5-27A9CB9A474B}" id="{0F72B85C-B060-4F6D-B3E1-96D728D5FC19}" parentId="{B17710E5-BD2D-4C05-82DD-B56C1568D681}">
    <text>The article directly states, “inadvertently” so I went with that</text>
  </threadedComment>
  <threadedComment ref="J95" dT="2024-02-28T17:32:52.00" personId="{2A3AA21F-501D-4E3F-9E74-A8722B092385}" id="{B272E163-45A8-46B2-8959-F4C82247E38D}" parentId="{B17710E5-BD2D-4C05-82DD-B56C1568D681}">
    <text>Would both make sense</text>
  </threadedComment>
  <threadedComment ref="M95" dT="2024-02-28T17:30:02.16" personId="{8873E979-C194-4E2C-A2A5-27A9CB9A474B}" id="{89219A7D-1D16-40ED-9C32-4593D2400A33}">
    <text>I think we’re both right, finance + sales</text>
  </threadedComment>
  <threadedComment ref="M95" dT="2024-02-28T17:30:09.84" personId="{8873E979-C194-4E2C-A2A5-27A9CB9A474B}" id="{710DF107-0DEF-417F-9F51-A79759F9FDC7}" parentId="{89219A7D-1D16-40ED-9C32-4593D2400A33}">
    <text>Human error?</text>
  </threadedComment>
  <threadedComment ref="M95" dT="2024-02-28T17:33:38.14" personId="{2A3AA21F-501D-4E3F-9E74-A8722B092385}" id="{63038A55-284F-4D99-A2E3-546AE0F44B02}" parentId="{89219A7D-1D16-40ED-9C32-4593D2400A33}">
    <text>Yes</text>
  </threadedComment>
  <threadedComment ref="N95" dT="2024-02-28T17:35:25.26" personId="{2A3AA21F-501D-4E3F-9E74-A8722B092385}" id="{886516A6-3FF2-4CD0-9B65-0E38EADD30A6}">
    <text>I considered this to be property "the attacker can use this position to potentially extract an authorization token or other privileged data, which in turn gives them access to the website's backend infrastructure."</text>
  </threadedComment>
  <threadedComment ref="N95" dT="2024-02-28T18:18:49.43" personId="{8873E979-C194-4E2C-A2A5-27A9CB9A474B}" id="{06465284-2829-432F-A1FE-829CCBFE73BF}" parentId="{886516A6-3FF2-4CD0-9B65-0E38EADD30A6}">
    <text>Right, but I thought about it in terms of the actual consequences - for this cause it was only in theory 
(I will make a note to specify this in the prompt)</text>
  </threadedComment>
  <threadedComment ref="N95" dT="2024-02-28T19:32:48.06" personId="{2A3AA21F-501D-4E3F-9E74-A8722B092385}" id="{7322F6F3-B1D5-49B0-9A6A-CCEB3EB76C9E}" parentId="{886516A6-3FF2-4CD0-9B65-0E38EADD30A6}">
    <text>Consensus met with updated definition.</text>
  </threadedComment>
  <threadedComment ref="D96" dT="2024-02-28T17:37:26.31" personId="{2A3AA21F-501D-4E3F-9E74-A8722B092385}" id="{0274020C-9042-4225-A772-DE47C676FB12}">
    <text>I agree (based on updated definition)</text>
  </threadedComment>
  <threadedComment ref="H96" dT="2024-02-28T17:37:59.93" personId="{2A3AA21F-501D-4E3F-9E74-A8722B092385}" id="{64506164-9AE4-428F-82E5-99DF51497F32}">
    <text>I agree (based on new definition)</text>
  </threadedComment>
  <threadedComment ref="I96" dT="2024-02-28T17:41:29.44" personId="{2A3AA21F-501D-4E3F-9E74-A8722B092385}" id="{85042BFD-57BD-4800-B8A3-9D735A49E615}">
    <text>I stated unintended decisions because I considered the fault to be "reveals specific account names in response to requests." I didn't consider the option being default on to be a bad decision because the fault could still happen if users turned it on.</text>
  </threadedComment>
  <threadedComment ref="I96" dT="2024-02-28T19:07:27.03" personId="{8873E979-C194-4E2C-A2A5-27A9CB9A474B}" id="{BBA15578-0367-4028-A0A9-B7472D68C7C4}" parentId="{85042BFD-57BD-4800-B8A3-9D735A49E615}">
    <text>Well given that they have it turned off in the EU - I think the article is trying to say that Twitter knew the potential consequences but ‘chose’ to have it on in the US - aka a poor decision</text>
  </threadedComment>
  <threadedComment ref="I96" dT="2024-02-28T19:33:24.71" personId="{2A3AA21F-501D-4E3F-9E74-A8722B092385}" id="{A004FAA2-35C4-4347-9D18-955E88EEE832}" parentId="{85042BFD-57BD-4800-B8A3-9D735A49E615}">
    <text>Would this be the level of inference we expect the LLM to make</text>
  </threadedComment>
  <threadedComment ref="J96" dT="2024-02-28T17:52:05.02" personId="{2A3AA21F-501D-4E3F-9E74-A8722B092385}" id="{2C9ECE51-11CC-49E0-818E-5E46A9CE1BCC}">
    <text>I didnt directly see this information.</text>
  </threadedComment>
  <threadedComment ref="J96" dT="2024-02-28T19:33:51.07" personId="{8873E979-C194-4E2C-A2A5-27A9CB9A474B}" id="{EB280140-9313-433B-92E1-AC87AFDFD0F8}" parentId="{2C9ECE51-11CC-49E0-818E-5E46A9CE1BCC}">
    <text>Same argument as intent</text>
  </threadedComment>
  <threadedComment ref="L96" dT="2024-02-28T17:53:09.57" personId="{2A3AA21F-501D-4E3F-9E74-A8722B092385}" id="{8410D0DE-0EBC-4339-8394-45D0EFD5AAB8}">
    <text>I was unsure about this one. I thought the system was performing its intended purposes correctly, but there was just unknown consequences.</text>
  </threadedComment>
  <threadedComment ref="L96" dT="2024-02-28T19:34:31.48" personId="{8873E979-C194-4E2C-A2A5-27A9CB9A474B}" id="{D334E222-2C8D-4B64-A5CF-0D5CF2339D93}" parentId="{8410D0DE-0EBC-4339-8394-45D0EFD5AAB8}">
    <text>I agree, human error from me</text>
  </threadedComment>
  <threadedComment ref="M96" dT="2024-02-28T17:53:53.95" personId="{2A3AA21F-501D-4E3F-9E74-A8722B092385}" id="{B993E32A-9B9A-4C59-A8C4-B6A9B1AD6904}">
    <text>I considered twitter to be an entertainment app too. I was also considering political because there were political figures involved.</text>
  </threadedComment>
  <threadedComment ref="M96" dT="2024-02-28T19:35:32.04" personId="{8873E979-C194-4E2C-A2A5-27A9CB9A474B}" id="{08022FD3-FE68-4E0D-BEAA-C316CD28FD85}" parentId="{B993E32A-9B9A-4C59-A8C4-B6A9B1AD6904}">
    <text xml:space="preserve">But the system itself isn’t governmental </text>
  </threadedComment>
  <threadedComment ref="M96" dT="2024-02-28T19:39:34.42" personId="{2A3AA21F-501D-4E3F-9E74-A8722B092385}" id="{B913ED42-6285-44DD-85D8-D0A3C5C7C8AE}" parentId="{B993E32A-9B9A-4C59-A8C4-B6A9B1AD6904}">
    <text>what about entertainment.</text>
  </threadedComment>
  <threadedComment ref="F97" dT="2024-02-28T17:55:16.77" personId="{2A3AA21F-501D-4E3F-9E74-A8722B092385}" id="{2AB689EF-6396-4EF9-94C1-EF268F2F6390}">
    <text>I thought the failure was due to incorrect software.</text>
  </threadedComment>
  <threadedComment ref="F97" dT="2024-02-28T19:36:25.91" personId="{8873E979-C194-4E2C-A2A5-27A9CB9A474B}" id="{6C985DBC-B175-4DBD-B116-46DF872951C0}" parentId="{2AB689EF-6396-4EF9-94C1-EF268F2F6390}">
    <text>Right, it was due to software rather than human intervention</text>
  </threadedComment>
  <threadedComment ref="I97" dT="2024-02-28T17:56:49.24" personId="{2A3AA21F-501D-4E3F-9E74-A8722B092385}" id="{4CB032C6-9CAF-4A0F-969B-E3E3CA3BC0BD}">
    <text>I didn't think there was enough detail to determine this, but I could see accidental.</text>
  </threadedComment>
  <threadedComment ref="I97" dT="2024-02-28T19:37:07.21" personId="{8873E979-C194-4E2C-A2A5-27A9CB9A474B}" id="{BBABFC41-375C-418D-B519-BDEE6F2C2C57}" parentId="{4CB032C6-9CAF-4A0F-969B-E3E3CA3BC0BD}">
    <text>You are right, the information wasn’t provided - human error</text>
  </threadedComment>
  <threadedComment ref="J97" dT="2024-02-28T17:58:30.77" personId="{2A3AA21F-501D-4E3F-9E74-A8722B092385}" id="{7EEFE651-6539-4408-893A-3D5E3C0A4F38}">
    <text>Im not sure about accidental. This is the second time the failure occurred. I could see developmental incompetence.</text>
  </threadedComment>
  <threadedComment ref="J97" dT="2024-02-28T19:37:48.34" personId="{8873E979-C194-4E2C-A2A5-27A9CB9A474B}" id="{08562A81-B217-4217-89D4-8A5A573FB9B0}" parentId="{7EEFE651-6539-4408-893A-3D5E3C0A4F38}">
    <text>I agree, not enough info - human error</text>
  </threadedComment>
  <threadedComment ref="L97" dT="2024-02-28T18:01:02.67" personId="{2A3AA21F-501D-4E3F-9E74-A8722B092385}" id="{02457AFA-06C0-4D23-9CCC-A4FF1451BFA0}">
    <text>I said byzantine due to "causing it to open suddenly", but I might even consider it not enough information/unknown.</text>
  </threadedComment>
  <threadedComment ref="L97" dT="2024-02-28T19:38:43.90" personId="{8873E979-C194-4E2C-A2A5-27A9CB9A474B}" id="{4E979A80-9FB5-4504-8EE3-C72DFF3C0D13}" parentId="{02457AFA-06C0-4D23-9CCC-A4FF1451BFA0}">
    <text>But it was an incorrect behavior - it wasn’t supposed to do that</text>
  </threadedComment>
  <threadedComment ref="M97" dT="2024-02-28T18:02:20.11" personId="{2A3AA21F-501D-4E3F-9E74-A8722B092385}" id="{F37B7FD5-F719-43D9-9942-6BF1CBB19087}">
    <text>I considered transportation because it was a canal type of passage that was affected. I could see all four of these.</text>
  </threadedComment>
  <threadedComment ref="M97" dT="2024-02-28T19:39:58.48" personId="{8873E979-C194-4E2C-A2A5-27A9CB9A474B}" id="{057B375A-8F23-4A04-95F4-F736728A525E}" parentId="{F37B7FD5-F719-43D9-9942-6BF1CBB19087}">
    <text>I agree with 1, but I don’t think we should mark “Other” if it already fits in 
Because everything could fit into “other”</text>
  </threadedComment>
  <threadedComment ref="N97" dT="2024-02-28T18:02:37.71" personId="{2A3AA21F-501D-4E3F-9E74-A8722B092385}" id="{DFF65036-4307-42FA-A806-7522C66A64D2}">
    <text>I agree, there was a delay</text>
  </threadedComment>
  <threadedComment ref="C112" dT="2024-02-28T18:15:29.53" personId="{2A3AA21F-501D-4E3F-9E74-A8722B092385}" id="{35322F36-4EF6-436D-BC4C-A2DBF3B07F48}">
    <text>Based on updated definitions and refinement</text>
  </threadedComment>
  <threadedComment ref="H112" dT="2024-02-28T18:36:48.05" personId="{2A3AA21F-501D-4E3F-9E74-A8722B092385}" id="{86FBD245-3D97-41A1-B8A0-1144E313A08B}">
    <text>More confidence with updated definition</text>
  </threadedComment>
  <threadedComment ref="I112" dT="2024-02-28T18:39:06.42" personId="{2A3AA21F-501D-4E3F-9E74-A8722B092385}" id="{5E580491-3E47-4E44-9132-1888BB20D466}">
    <text>I think that the information is present in the articles, but the interpretation is difficult.</text>
  </threadedComment>
  <threadedComment ref="J112" dT="2024-02-28T18:41:05.61" personId="{2A3AA21F-501D-4E3F-9E74-A8722B092385}" id="{708590F0-595B-49A9-8ACB-247EC0726792}">
    <text xml:space="preserve">I think overall this information is either not present or requires heavy inference. </text>
  </threadedComment>
  <threadedComment ref="K112" dT="2024-02-28T18:41:50.49" personId="{2A3AA21F-501D-4E3F-9E74-A8722B092385}" id="{4DA83280-39CF-4037-BA9F-619C111F52AE}">
    <text>Based on updated def</text>
  </threadedComment>
  <threadedComment ref="L112" dT="2024-02-28T18:44:04.00" personId="{2A3AA21F-501D-4E3F-9E74-A8722B092385}" id="{A925E016-B266-49AC-9049-F61FAAED678D}">
    <text>Most of the time this information is not given in the articles and inference is vague.</text>
  </threadedComment>
  <threadedComment ref="M112" dT="2024-02-28T18:45:29.28" personId="{2A3AA21F-501D-4E3F-9E74-A8722B092385}" id="{2219A94A-0F5F-46B4-B9C4-767E299F33AC}">
    <text>I think the LLM will be able to accurately achieve this, I think that most of the time it is a combination of both raters answers that is correct.</text>
  </threadedComment>
  <threadedComment ref="N112" dT="2024-02-28T19:31:50.02" personId="{2A3AA21F-501D-4E3F-9E74-A8722B092385}" id="{BBC6F2F1-BA89-4742-B5CF-BD103E85E8DA}">
    <text>I think that the correct answer will be a combination of the raters answers and the LLM will do a good job of figuring this out.</text>
  </threadedComment>
  <threadedComment ref="C131" dT="2024-02-29T16:36:40.02" personId="{2A3AA21F-501D-4E3F-9E74-A8722B092385}" id="{820B2E3C-7D38-44AB-A50C-7F9502DCEF3D}">
    <text>I stated 0 because there were no other reports of the failure.</text>
  </threadedComment>
  <threadedComment ref="C131" dT="2024-02-29T17:15:02.56" personId="{8873E979-C194-4E2C-A2A5-27A9CB9A474B}" id="{C1B848FB-C506-43C5-9334-4657B12F6AF6}" parentId="{820B2E3C-7D38-44AB-A50C-7F9502DCEF3D}">
    <text>I think unknown is better than false - since its just not mentioned - but I think this could be used interchangeably to some extent</text>
  </threadedComment>
  <threadedComment ref="C131" dT="2024-02-29T18:10:16.60" personId="{2A3AA21F-501D-4E3F-9E74-A8722B092385}" id="{542D1336-B3C4-4043-82EA-C2BC1D701786}" parentId="{820B2E3C-7D38-44AB-A50C-7F9502DCEF3D}">
    <text>I agree then</text>
  </threadedComment>
  <threadedComment ref="D131" dT="2024-02-29T16:37:46.96" personId="{2A3AA21F-501D-4E3F-9E74-A8722B092385}" id="{DB8CC3E7-15E1-4517-945A-C6D594169DB5}">
    <text>I didn't consider the fault operational because the training did not yet account for this type of fault.</text>
  </threadedComment>
  <threadedComment ref="D131" dT="2024-02-29T17:16:12.08" personId="{8873E979-C194-4E2C-A2A5-27A9CB9A474B}" id="{12C34C4F-34ED-4451-BFC8-1BA912CD887D}" parentId="{DB8CC3E7-15E1-4517-945A-C6D594169DB5}">
    <text>Yeah but the article says that there methods to fix the issue during operation - but they didn’t do it - which is a contributing factor?</text>
  </threadedComment>
  <threadedComment ref="D131" dT="2024-02-29T18:12:02.47" personId="{2A3AA21F-501D-4E3F-9E74-A8722B092385}" id="{1ACAAFF9-D492-433C-B6D7-539EBD848C14}" parentId="{DB8CC3E7-15E1-4517-945A-C6D594169DB5}">
    <text>Where would training fall in this?</text>
  </threadedComment>
  <threadedComment ref="D131" dT="2024-02-29T22:49:16.88" personId="{8873E979-C194-4E2C-A2A5-27A9CB9A474B}" id="{F49ACCA6-A12A-4B9D-9F2F-260747D57FFE}" parentId="{DB8CC3E7-15E1-4517-945A-C6D594169DB5}">
    <text>I think training would fall under development since its “procedures to operate”</text>
  </threadedComment>
  <threadedComment ref="F131" dT="2024-02-29T16:54:13.72" personId="{2A3AA21F-501D-4E3F-9E74-A8722B092385}" id="{7C89BC3B-7FFD-4E1F-96E2-D10856A11AF4}">
    <text xml:space="preserve">I did not consider any operation as a fault so I did not consider the human actions. </text>
  </threadedComment>
  <threadedComment ref="F131" dT="2024-02-29T16:58:37.07" personId="{2A3AA21F-501D-4E3F-9E74-A8722B092385}" id="{5F426E4D-3C62-4A96-B0C5-042DB63C62AE}" parentId="{7C89BC3B-7FFD-4E1F-96E2-D10856A11AF4}">
    <text>I agree. Re-reading I think the human fault would be on those in charge of the training because Boeing states the handle the situation but the training doesn't.</text>
  </threadedComment>
  <threadedComment ref="J131" dT="2024-02-29T16:59:13.04" personId="{2A3AA21F-501D-4E3F-9E74-A8722B092385}" id="{4FBB100E-BC67-4CE4-88FF-DEAA0908D8F8}">
    <text>I agree.</text>
  </threadedComment>
  <threadedComment ref="L131" dT="2024-02-29T17:03:50.53" personId="{2A3AA21F-501D-4E3F-9E74-A8722B092385}" id="{F4C14E58-ADDB-48FF-A2F4-47513C740055}">
    <text>I agree. I was thinking from the context of the pilots observing the plane behaving unexpectedly.</text>
  </threadedComment>
  <threadedComment ref="N131" dT="2024-02-29T17:04:41.34" personId="{2A3AA21F-501D-4E3F-9E74-A8722B092385}" id="{966ACD39-E671-42DC-928F-A71331C43F24}">
    <text>3- The plane being destroyed
4 - Pilots had to do more training
5- the plane &amp; stocks</text>
  </threadedComment>
  <threadedComment ref="N131" dT="2024-02-29T17:18:14.33" personId="{8873E979-C194-4E2C-A2A5-27A9CB9A474B}" id="{10C34DC1-FBB2-4698-A7FB-F9F2C8E81228}" parentId="{966ACD39-E671-42DC-928F-A71331C43F24}">
    <text>Yup, I agree, I missed this - human error</text>
  </threadedComment>
  <threadedComment ref="C132" dT="2024-02-29T17:09:18.80" personId="{2A3AA21F-501D-4E3F-9E74-A8722B092385}" id="{75B1BA81-7AA1-4A12-8690-2EFC1BB22F93}">
    <text>The researchers exploited the fault multiple times on IBM servers. They also stated that it could happen for various other cloud providers. As they only tested on IBM, maybe this would be better as 1.</text>
  </threadedComment>
  <threadedComment ref="C132" dT="2024-02-29T22:52:54.07" personId="{8873E979-C194-4E2C-A2A5-27A9CB9A474B}" id="{AAEF5671-69AD-4BA1-9AA0-51590BC336B9}" parentId="{75B1BA81-7AA1-4A12-8690-2EFC1BB22F93}">
    <text>Discussed already: just one incident</text>
  </threadedComment>
  <threadedComment ref="F132" dT="2024-02-29T17:10:21.83" personId="{2A3AA21F-501D-4E3F-9E74-A8722B092385}" id="{8E601476-AD0F-44B9-8A08-F7BC9904A06C}">
    <text>Are you considering the vulnerable software as non-human?</text>
  </threadedComment>
  <threadedComment ref="F132" dT="2024-02-29T22:55:28.43" personId="{8873E979-C194-4E2C-A2A5-27A9CB9A474B}" id="{804D32E4-3D06-48BC-AFC0-F6EBF3211D63}" parentId="{8E601476-AD0F-44B9-8A08-F7BC9904A06C}">
    <text>Hmm, I think you’re right. Human error with me</text>
  </threadedComment>
  <threadedComment ref="H132" dT="2024-02-29T17:13:20.09" personId="{2A3AA21F-501D-4E3F-9E74-A8722B092385}" id="{94504222-78C7-4A29-A0B4-9EBA16835D77}">
    <text>I agree. I was considering the security team not being able to find the fault as non-malicious.</text>
  </threadedComment>
  <threadedComment ref="I132" dT="2024-02-29T17:14:11.25" personId="{2A3AA21F-501D-4E3F-9E74-A8722B092385}" id="{ED5D6566-C222-4DBB-AE12-8569D7CA76B9}">
    <text>Accidental-The initial instance where the modified firmware was not detected</text>
  </threadedComment>
  <threadedComment ref="I132" dT="2024-02-29T22:59:25.73" personId="{8873E979-C194-4E2C-A2A5-27A9CB9A474B}" id="{C9FDD4F1-29F1-4E5B-88CD-E25F60146129}" parentId="{ED5D6566-C222-4DBB-AE12-8569D7CA76B9}">
    <text>But that’s not introduced accidentally though</text>
  </threadedComment>
  <threadedComment ref="J132" dT="2024-02-29T17:15:30.48" personId="{2A3AA21F-501D-4E3F-9E74-A8722B092385}" id="{720D7750-88B4-4E3C-B59D-84D9814A5E37}">
    <text xml:space="preserve">I believe the original fault (from a SWE perspective) was unavoidable as the researchers state that it would take a new piece of hardware to truly make the system safe. </text>
  </threadedComment>
  <threadedComment ref="J132" dT="2024-02-29T23:00:07.71" personId="{8873E979-C194-4E2C-A2A5-27A9CB9A474B}" id="{C659366A-4FCD-4F69-9E05-620AD5982A8B}" parentId="{720D7750-88B4-4E3C-B59D-84D9814A5E37}">
    <text>I agree with you, both</text>
  </threadedComment>
  <threadedComment ref="K132" dT="2024-02-29T17:16:28.34" personId="{2A3AA21F-501D-4E3F-9E74-A8722B092385}" id="{4B17B837-F7B9-4F25-811C-0465F0E61FD7}">
    <text xml:space="preserve">This fault only works when the firmware is not regenerated. </text>
  </threadedComment>
  <threadedComment ref="K132" dT="2024-02-29T23:02:27.04" personId="{8873E979-C194-4E2C-A2A5-27A9CB9A474B}" id="{40748BCA-7226-430A-BCC2-605EE75BBB71}" parentId="{4B17B837-F7B9-4F25-811C-0465F0E61FD7}">
    <text>Right, so only for certain circumstances right?</text>
  </threadedComment>
  <threadedComment ref="L132" dT="2024-02-29T17:16:49.47" personId="{2A3AA21F-501D-4E3F-9E74-A8722B092385}" id="{49FACF6B-3B82-4DA3-A0CA-98AF102BC266}">
    <text>I agree with other</text>
  </threadedComment>
  <threadedComment ref="M132" dT="2024-02-29T17:18:34.71" personId="{2A3AA21F-501D-4E3F-9E74-A8722B092385}" id="{96EAD566-010E-40BB-85A9-8F6EF4E7B599}">
    <text>I considered it more of a service</text>
  </threadedComment>
  <threadedComment ref="M132" dT="2024-02-29T23:03:04.20" personId="{8873E979-C194-4E2C-A2A5-27A9CB9A474B}" id="{0B8AA8E2-C41D-4271-A022-D21D5C259FC8}" parentId="{96EAD566-010E-40BB-85A9-8F6EF4E7B599}">
    <text>I agree</text>
  </threadedComment>
  <threadedComment ref="D133" dT="2024-02-29T17:49:49.96" personId="{2A3AA21F-501D-4E3F-9E74-A8722B092385}" id="{C132B955-6DA2-4AB9-85AE-43CDECA35AC1}">
    <text>I considered the low security to be procedures to maintain the system.</text>
  </threadedComment>
  <threadedComment ref="D133" dT="2024-02-29T23:07:35.60" personId="{8873E979-C194-4E2C-A2A5-27A9CB9A474B}" id="{8316801D-8F71-4CF5-82D7-85FEA661B1A9}" parentId="{C132B955-6DA2-4AB9-85AE-43CDECA35AC1}">
    <text>Fair enough, I agree - the analyst did say it could have been prevented from a few operational procedures</text>
  </threadedComment>
  <threadedComment ref="E133" dT="2024-02-29T17:50:37.26" personId="{2A3AA21F-501D-4E3F-9E74-A8722B092385}" id="{C4452AC1-24E3-466B-B3EC-6B611E8C6DE9}">
    <text>Anti-virus out of date</text>
  </threadedComment>
  <threadedComment ref="E133" dT="2024-02-29T23:09:17.01" personId="{8873E979-C194-4E2C-A2A5-27A9CB9A474B}" id="{559001A6-04B9-40FC-90C4-E3C5F714B536}" parentId="{C4452AC1-24E3-466B-B3EC-6B611E8C6DE9}">
    <text>Okay, I agree</text>
  </threadedComment>
  <threadedComment ref="H133" dT="2024-02-29T17:51:11.02" personId="{2A3AA21F-501D-4E3F-9E74-A8722B092385}" id="{F37AF6C2-6965-4F0A-AB00-106DFEB3429D}">
    <text>I considered the hacker to be malicious</text>
  </threadedComment>
  <threadedComment ref="H133" dT="2024-02-29T23:10:02.38" personId="{8873E979-C194-4E2C-A2A5-27A9CB9A474B}" id="{A8FC01BB-4B15-45E8-9FFD-B54157E4C05A}" parentId="{F37AF6C2-6965-4F0A-AB00-106DFEB3429D}">
    <text>I agree - Human error</text>
  </threadedComment>
  <threadedComment ref="I133" dT="2024-02-29T17:52:00.85" personId="{2A3AA21F-501D-4E3F-9E74-A8722B092385}" id="{1A6286EC-F54A-4896-853B-C96755B680B0}">
    <text>Deliberate - not keeping anti-virus up to date
Accidental - opening up the email</text>
  </threadedComment>
  <threadedComment ref="I133" dT="2024-02-29T23:10:39.73" personId="{8873E979-C194-4E2C-A2A5-27A9CB9A474B}" id="{512DEB50-95D2-47A5-AAE3-61771A4558FD}" parentId="{1A6286EC-F54A-4896-853B-C96755B680B0}">
    <text>I think the deliberate part was sending the spam mail, but I agree its both</text>
  </threadedComment>
  <threadedComment ref="J133" dT="2024-02-29T17:52:26.26" personId="{2A3AA21F-501D-4E3F-9E74-A8722B092385}" id="{606570B4-2498-4DCD-B94D-C5A469301BB7}">
    <text>Lack of professional competence by system admin.</text>
  </threadedComment>
  <threadedComment ref="J133" dT="2024-02-29T23:11:12.74" personId="{8873E979-C194-4E2C-A2A5-27A9CB9A474B}" id="{36DE8151-9719-4F71-9775-CA871752F5D1}" parentId="{606570B4-2498-4DCD-B94D-C5A469301BB7}">
    <text>Sure, but I think its both</text>
  </threadedComment>
  <threadedComment ref="M133" dT="2024-02-29T17:53:17.96" personId="{2A3AA21F-501D-4E3F-9E74-A8722B092385}" id="{17F6AE9E-C9F7-46ED-AE10-EDD964045F4E}">
    <text>0 - Emails, test scores
11 - public services -&gt; school system</text>
  </threadedComment>
  <threadedComment ref="M133" dT="2024-02-29T23:12:32.92" personId="{8873E979-C194-4E2C-A2A5-27A9CB9A474B}" id="{53B3B5D1-5DD4-45F5-915A-2691FDBA0B8B}" parentId="{17F6AE9E-C9F7-46ED-AE10-EDD964045F4E}">
    <text>But the system was within the education industry; this seemed to be a private school, I wouldn’t group all schools into public services</text>
  </threadedComment>
  <threadedComment ref="N133" dT="2024-02-29T17:54:57.59" personId="{2A3AA21F-501D-4E3F-9E74-A8722B092385}" id="{1FA7355C-571B-4F0E-85B4-F52A031F9A7A}">
    <text>Theoretical -&gt; In a typical attack, malicious software is installed on a victim's computer - typically via a link that is sent in an email - and will then proceed to encrypt all the files on it.</text>
  </threadedComment>
  <threadedComment ref="N133" dT="2024-02-29T23:13:42.99" personId="{8873E979-C194-4E2C-A2A5-27A9CB9A474B}" id="{BC87F460-B79E-4750-A32B-7FC4ED286CCE}" parentId="{1FA7355C-571B-4F0E-85B4-F52A031F9A7A}">
    <text>It says other grades’ scores are delayed
I don’t think its theoretical - cause that actually happened right?</text>
  </threadedComment>
  <threadedComment ref="N153" dT="2024-03-05T17:23:29.66" personId="{8873E979-C194-4E2C-A2A5-27A9CB9A474B}" id="{5DAE8244-C5B8-42C7-A38B-243BE276B5E3}">
    <text>Non human was also impacted</text>
  </threadedComment>
  <threadedComment ref="C154" dT="2024-03-05T17:22:01.51" personId="{8873E979-C194-4E2C-A2A5-27A9CB9A474B}" id="{3AC02346-099D-4157-BBC3-39F1B3F08BCA}">
    <text>@Matthew Richard Campbell  Should this be 3 (both)?</text>
    <mentions>
      <mention mentionpersonId="{04B87ACF-A711-4274-A86B-791496E89F38}" mentionId="{96B9D4EB-1A5D-4F37-815C-EB318E76D37B}" startIndex="0" length="25"/>
    </mentions>
  </threadedComment>
  <threadedComment ref="N154" dT="2024-03-05T17:23:50.87" personId="{8873E979-C194-4E2C-A2A5-27A9CB9A474B}" id="{962EB440-99A4-433B-A934-5C0FF572B7EF}">
    <text>Non human was also impacted
Theoretical impacts were discussed</text>
  </threadedComment>
  <threadedComment ref="N155" dT="2024-03-05T17:24:22.17" personId="{8873E979-C194-4E2C-A2A5-27A9CB9A474B}" id="{B7349BE5-4CA5-471C-9953-BFF1EB3E5676}">
    <text>Non human was also impacted
Theoretical impacts were discussed
What was delayed?</text>
  </threadedComment>
  <threadedComment ref="I184" dT="2024-03-05T23:32:52.61" personId="{8873E979-C194-4E2C-A2A5-27A9CB9A474B}" id="{5212F028-C924-4F55-AC98-B91F02B10429}">
    <text>I don’t know if the article provides info about this</text>
  </threadedComment>
  <threadedComment ref="I184" dT="2024-03-06T15:53:45.34" personId="{2A3AA21F-501D-4E3F-9E74-A8722B092385}" id="{94A9073F-6624-40BB-8F2B-F215F71C8695}" parentId="{5212F028-C924-4F55-AC98-B91F02B10429}">
    <text>My interpretation was:
Deliberate - Not limiting number of password attempts 
Accidental - Somewhat faulty fingerprint scanner</text>
  </threadedComment>
  <threadedComment ref="I184" dT="2024-03-06T17:01:05.02" personId="{8873E979-C194-4E2C-A2A5-27A9CB9A474B}" id="{4540585E-894D-4067-99FC-A911707A3E46}" parentId="{5212F028-C924-4F55-AC98-B91F02B10429}">
    <text>I sort of understand the reasoning for deliberate - but it’s a bit too much of an assumption since its not too clear in the article 
Accidental - this is too much of a reach, since the article doesn’t say anything about why the scanner was used</text>
  </threadedComment>
  <threadedComment ref="I184" dT="2024-03-07T20:58:45.02" personId="{2A3AA21F-501D-4E3F-9E74-A8722B092385}" id="{535B3781-9FDB-4B25-942B-3EAE32BE8FCF}" parentId="{5212F028-C924-4F55-AC98-B91F02B10429}">
    <text>I agree</text>
  </threadedComment>
  <threadedComment ref="K184" dT="2024-03-05T23:35:21.67" personId="{8873E979-C194-4E2C-A2A5-27A9CB9A474B}" id="{194ECF32-19DA-43B8-A6E4-7D19D03A9098}">
    <text>Well the fingerprint scanner did not always fail - it only failed when the exploit was used</text>
  </threadedComment>
  <threadedComment ref="K184" dT="2024-03-06T15:55:14.04" personId="{2A3AA21F-501D-4E3F-9E74-A8722B092385}" id="{EA2322C7-0A71-4EEC-B330-AF09F1D37589}" parentId="{194ECF32-19DA-43B8-A6E4-7D19D03A9098}">
    <text>Human error. I agree</text>
  </threadedComment>
  <threadedComment ref="M184" dT="2024-03-05T23:39:28.28" personId="{8873E979-C194-4E2C-A2A5-27A9CB9A474B}" id="{9C821143-AF0F-424F-9830-986709B6309B}">
    <text>I don’t agree that it is 0 or 7</text>
  </threadedComment>
  <threadedComment ref="M184" dT="2024-03-06T15:57:08.75" personId="{2A3AA21F-501D-4E3F-9E74-A8722B092385}" id="{B2B4536D-9FC3-4C30-8189-7693CE9795CF}" parentId="{9C821143-AF0F-424F-9830-986709B6309B}">
    <text>The fingerprint could be used for apps like PayPal etc. which I classified as finance.</text>
  </threadedComment>
  <threadedComment ref="M184" dT="2024-03-06T17:02:35.82" personId="{8873E979-C194-4E2C-A2A5-27A9CB9A474B}" id="{447FF197-32CD-48F0-8590-4510ED6D4346}" parentId="{9C821143-AF0F-424F-9830-986709B6309B}">
    <text>Oh got it, but the system itself isn't for finance 
Like if we start looking into the extra applications of the systems - we’d have to cover too much. I think we should stick to the primary application of the systems mentioned in the articles</text>
  </threadedComment>
  <threadedComment ref="M184" dT="2024-03-07T20:59:05.45" personId="{2A3AA21F-501D-4E3F-9E74-A8722B092385}" id="{383BBF90-FB20-4D6A-A7DB-853D8745D19D}" parentId="{9C821143-AF0F-424F-9830-986709B6309B}">
    <text>I agree</text>
  </threadedComment>
  <threadedComment ref="M184" dT="2024-04-19T14:49:11.08" personId="{8873E979-C194-4E2C-A2A5-27A9CB9A474B}" id="{68641FCC-9704-40B8-9CBE-C3D79D7958AB}" parentId="{9C821143-AF0F-424F-9830-986709B6309B}">
    <text>Nevermind, I agree</text>
  </threadedComment>
  <threadedComment ref="N184" dT="2024-03-05T23:41:30.18" personId="{8873E979-C194-4E2C-A2A5-27A9CB9A474B}" id="{1C83123A-706F-440E-8265-E647B3A9236D}">
    <text>Does electronics count as non-human?</text>
  </threadedComment>
  <threadedComment ref="N184" dT="2024-03-06T15:59:11.74" personId="{2A3AA21F-501D-4E3F-9E74-A8722B092385}" id="{62E531E5-498D-41DE-A386-81F574D94B6A}" parentId="{1C83123A-706F-440E-8265-E647B3A9236D}">
    <text>I was counting it as property because it was more of a security breach</text>
  </threadedComment>
  <threadedComment ref="N184" dT="2024-03-06T17:03:40.10" personId="{8873E979-C194-4E2C-A2A5-27A9CB9A474B}" id="{A6BD3F76-0844-45AD-BF31-D30B15CA5608}" parentId="{1C83123A-706F-440E-8265-E647B3A9236D}">
    <text>Yeah I agree its property, but I also think it would fall into non-human?</text>
  </threadedComment>
  <threadedComment ref="N184" dT="2024-03-07T20:59:14.87" personId="{2A3AA21F-501D-4E3F-9E74-A8722B092385}" id="{560A3949-CC69-4E22-AFC7-3AF5F92FDDDD}" parentId="{1C83123A-706F-440E-8265-E647B3A9236D}">
    <text>I agree</text>
  </threadedComment>
  <threadedComment ref="I185" dT="2024-03-06T01:05:52.03" personId="{8873E979-C194-4E2C-A2A5-27A9CB9A474B}" id="{7FA37C8F-3975-4D46-BC37-BD7047930FEA}">
    <text>This wasn’t accidental?</text>
  </threadedComment>
  <threadedComment ref="I185" dT="2024-03-06T16:06:37.50" personId="{2A3AA21F-501D-4E3F-9E74-A8722B092385}" id="{DF256F9A-9241-4457-B012-0E0DCBB6AE6E}" parentId="{7FA37C8F-3975-4D46-BC37-BD7047930FEA}">
    <text>I was considering the accident as making a deal with a illegitimate advertiser</text>
  </threadedComment>
  <threadedComment ref="I185" dT="2024-03-06T17:06:18.32" personId="{8873E979-C194-4E2C-A2A5-27A9CB9A474B}" id="{1038E480-2787-4B33-BCEF-AE90BDB7C8AA}" parentId="{7FA37C8F-3975-4D46-BC37-BD7047930FEA}">
    <text>Okay, I can see that - but then would all exploits have to be classified as accidental?</text>
  </threadedComment>
  <threadedComment ref="I185" dT="2024-03-06T17:07:14.33" personId="{8873E979-C194-4E2C-A2A5-27A9CB9A474B}" id="{56C0B627-383A-4061-A49E-1C5D8A12A56C}" parentId="{7FA37C8F-3975-4D46-BC37-BD7047930FEA}">
    <text>Okay, I saw the excerpt from the article, I agree</text>
  </threadedComment>
  <threadedComment ref="J185" dT="2024-03-06T01:06:22.89" personId="{8873E979-C194-4E2C-A2A5-27A9CB9A474B}" id="{4BD78751-5B74-4B3A-A0AF-BCC21A00289E}">
    <text>This wasn’t accidental?</text>
  </threadedComment>
  <threadedComment ref="J185" dT="2024-03-06T16:05:01.83" personId="{2A3AA21F-501D-4E3F-9E74-A8722B092385}" id="{0F1D740C-C22A-4209-847C-510234FDE934}" parentId="{4BD78751-5B74-4B3A-A0AF-BCC21A00289E}">
    <text>I based this on "Malvertising, as it's called, is hard to catch. One scan isn't enough. Ads aren't static pictures anymore. Ads deliver a stream of information that's fed to them from a computer server, and that source can be changed repeatedly.
In this case, Cyport explained, AOL's alarms didn't go off because the ad redirected its source eight times -- ending up at a shady Polish website's server."</text>
    <extLst>
      <x:ext xmlns:xltc2="http://schemas.microsoft.com/office/spreadsheetml/2020/threadedcomments2" uri="{F7C98A9C-CBB3-438F-8F68-D28B6AF4A901}">
        <xltc2:checksum>1115511090</xltc2:checksum>
        <xltc2:hyperlink startIndex="17" length="46" url="http://money.cnn.com/2014/10/15/technology/security/malvertising/index.html?iid=EL"/>
      </x:ext>
    </extLst>
  </threadedComment>
  <threadedComment ref="J185" dT="2024-03-06T17:06:55.30" personId="{8873E979-C194-4E2C-A2A5-27A9CB9A474B}" id="{1208CF89-0773-40D5-9FC8-35F629362B1D}" parentId="{4BD78751-5B74-4B3A-A0AF-BCC21A00289E}">
    <text>Okay I agree</text>
  </threadedComment>
  <threadedComment ref="I186" dT="2024-03-06T01:09:59.91" personId="{8873E979-C194-4E2C-A2A5-27A9CB9A474B}" id="{067BCD06-C200-4242-9E23-61467E35C57B}">
    <text>I don’t think this info was available</text>
  </threadedComment>
  <threadedComment ref="I186" dT="2024-03-06T16:12:14.53" personId="{2A3AA21F-501D-4E3F-9E74-A8722B092385}" id="{01D7FA7E-5B87-4CB2-8316-16143F23B1F7}" parentId="{067BCD06-C200-4242-9E23-61467E35C57B}">
    <text>I was considering:
Accidental - "Gun has a default password that allows anyone with access to connect to it"
Deliberate - Not fixing the issue because "The likelihood of the vulnerability being used to harm someone in the real world is limited"</text>
  </threadedComment>
  <threadedComment ref="I186" dT="2024-03-06T17:08:36.14" personId="{8873E979-C194-4E2C-A2A5-27A9CB9A474B}" id="{FA826387-1441-49C2-B867-66FFB27AB6F8}" parentId="{067BCD06-C200-4242-9E23-61467E35C57B}">
    <text>I agree with Deliberate, but I don’t think that decision was accidental</text>
  </threadedComment>
  <threadedComment ref="I186" dT="2024-03-07T20:59:44.75" personId="{2A3AA21F-501D-4E3F-9E74-A8722B092385}" id="{E1330FD0-E9B1-4E4C-B17A-FC3DA782FB46}" parentId="{067BCD06-C200-4242-9E23-61467E35C57B}">
    <text>I agree with deliberate</text>
  </threadedComment>
  <threadedComment ref="J186" dT="2024-03-06T01:10:33.31" personId="{8873E979-C194-4E2C-A2A5-27A9CB9A474B}" id="{CCFF1602-4FC6-4493-8A52-9626BB85EF70}">
    <text>I don’t think this info was available</text>
  </threadedComment>
  <threadedComment ref="J186" dT="2024-03-06T16:13:50.98" personId="{2A3AA21F-501D-4E3F-9E74-A8722B092385}" id="{102181E6-5884-41DA-B8C8-80451903DB58}" parentId="{CCFF1602-4FC6-4493-8A52-9626BB85EF70}">
    <text>Accidental - Research team being able take apart gun and look at digital storage system
Dev Incompetence - Having default password</text>
  </threadedComment>
  <threadedComment ref="J186" dT="2024-03-06T17:09:05.64" personId="{8873E979-C194-4E2C-A2A5-27A9CB9A474B}" id="{771A7202-C4DD-4B14-A6B8-E5A3DC525B46}" parentId="{CCFF1602-4FC6-4493-8A52-9626BB85EF70}">
    <text xml:space="preserve">I agree with Dev Incomp, but not accidental </text>
  </threadedComment>
  <threadedComment ref="J186" dT="2024-03-07T20:59:59.26" personId="{2A3AA21F-501D-4E3F-9E74-A8722B092385}" id="{0E915810-DE96-436F-B263-4B1BB30304FC}" parentId="{CCFF1602-4FC6-4493-8A52-9626BB85EF70}">
    <text>I agree</text>
  </threadedComment>
  <threadedComment ref="M186" dT="2024-03-06T01:12:31.82" personId="{8873E979-C194-4E2C-A2A5-27A9CB9A474B}" id="{FD95DB80-4186-41A3-A257-A5BA45B385BD}">
    <text>For hunting:entertainment, DoD purchased: government, hack was for research</text>
  </threadedComment>
  <threadedComment ref="M186" dT="2024-03-06T16:14:25.59" personId="{2A3AA21F-501D-4E3F-9E74-A8722B092385}" id="{79640F6C-B527-4BC7-BE63-4F825FC0E43D}" parentId="{FD95DB80-4186-41A3-A257-A5BA45B385BD}">
    <text>I agree</text>
  </threadedComment>
  <threadedComment ref="L187" dT="2024-03-05T17:55:10.71" personId="{8873E979-C194-4E2C-A2A5-27A9CB9A474B}" id="{B1413B8A-05DB-4E77-9431-827EE4602F15}">
    <text>3: what function is being performed incorrectly?</text>
  </threadedComment>
  <threadedComment ref="L187" dT="2024-03-05T18:29:07.25" personId="{2A3AA21F-501D-4E3F-9E74-A8722B092385}" id="{0FE19CCA-FE35-4619-BB88-B2985CF271CB}" parentId="{B1413B8A-05DB-4E77-9431-827EE4602F15}">
    <text>I was considering the door closing as a function, and it was still performing but without safety protocols.</text>
  </threadedComment>
  <threadedComment ref="L187" dT="2024-03-05T18:29:12.49" personId="{2A3AA21F-501D-4E3F-9E74-A8722B092385}" id="{A0B3E67B-8F1E-4D77-96F3-624907993418}" parentId="{B1413B8A-05DB-4E77-9431-827EE4602F15}">
    <text>I agree with just 1</text>
  </threadedComment>
  <threadedComment ref="J188" dT="2024-03-05T17:56:22.93" personId="{8873E979-C194-4E2C-A2A5-27A9CB9A474B}" id="{4EB4F54F-910B-4FB8-BFB1-605B5BE22B9F}">
    <text>Does the article mention this?</text>
  </threadedComment>
  <threadedComment ref="J188" dT="2024-03-05T18:32:26.05" personId="{2A3AA21F-501D-4E3F-9E74-A8722B092385}" id="{F7540153-CF6A-47F5-B083-B49180549567}" parentId="{4EB4F54F-910B-4FB8-BFB1-605B5BE22B9F}">
    <text>I was considering not filtering IMSI and IMEI to be inadvertent failure</text>
  </threadedComment>
  <threadedComment ref="J188" dT="2024-03-06T17:10:09.45" personId="{8873E979-C194-4E2C-A2A5-27A9CB9A474B}" id="{7059888E-B37F-47B6-860C-0A295F672B8F}" parentId="{4EB4F54F-910B-4FB8-BFB1-605B5BE22B9F}">
    <text>Hmm I don’t think that would be accidental - that’s just a mitigation that the article says - we don’t know if the dev team considered this or not</text>
  </threadedComment>
  <threadedComment ref="J188" dT="2024-03-07T21:00:15.26" personId="{2A3AA21F-501D-4E3F-9E74-A8722B092385}" id="{1ED90A80-67EC-40B7-81B7-ABF00D6E3F8B}" parentId="{4EB4F54F-910B-4FB8-BFB1-605B5BE22B9F}">
    <text>I agree</text>
  </threadedComment>
  <threadedComment ref="B189" dT="2024-03-05T18:25:24.98" personId="{8873E979-C194-4E2C-A2A5-27A9CB9A474B}" id="{454FAE5B-1A47-4C5A-B0BA-F02418CCB5A8}">
    <text>Lack of detail in source</text>
  </threadedComment>
  <threadedComment ref="D189" dT="2024-03-05T18:09:55.24" personId="{8873E979-C194-4E2C-A2A5-27A9CB9A474B}" id="{AB049AD7-AD5A-4737-8DEB-CA533582311D}">
    <text>Both?</text>
  </threadedComment>
  <threadedComment ref="D189" dT="2024-03-05T18:34:16.41" personId="{2A3AA21F-501D-4E3F-9E74-A8722B092385}" id="{6332820B-C181-421A-8AB9-63FDFE0A0D73}" parentId="{AB049AD7-AD5A-4737-8DEB-CA533582311D}">
    <text>Sure</text>
  </threadedComment>
  <threadedComment ref="E189" dT="2024-03-05T18:10:44.92" personId="{8873E979-C194-4E2C-A2A5-27A9CB9A474B}" id="{CA95D1B5-DB79-4429-9CA2-A65851EFD909}">
    <text>Both?</text>
  </threadedComment>
  <threadedComment ref="E189" dT="2024-03-05T18:34:12.48" personId="{2A3AA21F-501D-4E3F-9E74-A8722B092385}" id="{01956A42-E028-4B1F-934E-FB52D1CF910D}" parentId="{CA95D1B5-DB79-4429-9CA2-A65851EFD909}">
    <text>Sure</text>
  </threadedComment>
  <threadedComment ref="F189" dT="2024-03-05T18:11:40.38" personId="{8873E979-C194-4E2C-A2A5-27A9CB9A474B}" id="{18D8FEA3-A299-4235-9B2A-851478FACCC6}">
    <text>I would rather put unknown?</text>
  </threadedComment>
  <threadedComment ref="F189" dT="2024-03-05T18:34:09.07" personId="{2A3AA21F-501D-4E3F-9E74-A8722B092385}" id="{94EC32DB-F153-4A05-B1DC-AC4B5156BB72}" parentId="{18D8FEA3-A299-4235-9B2A-851478FACCC6}">
    <text>I agree</text>
  </threadedComment>
  <threadedComment ref="J189" dT="2024-03-05T18:12:31.98" personId="{8873E979-C194-4E2C-A2A5-27A9CB9A474B}" id="{BC881EDA-0B43-454E-AC8C-1361B3054715}">
    <text>Why 1?</text>
  </threadedComment>
  <threadedComment ref="J189" dT="2024-03-05T18:35:57.74" personId="{2A3AA21F-501D-4E3F-9E74-A8722B092385}" id="{0B5BB9E4-FBCA-4CB6-8E20-B9B91175CABE}" parentId="{BC881EDA-0B43-454E-AC8C-1361B3054715}">
    <text>The credentials were uploaded unencrypted</text>
  </threadedComment>
  <threadedComment ref="J189" dT="2024-03-06T17:14:15.32" personId="{8873E979-C194-4E2C-A2A5-27A9CB9A474B}" id="{41248445-7AC5-4FAF-84FB-D35F1522C54D}" parentId="{BC881EDA-0B43-454E-AC8C-1361B3054715}">
    <text>Oh no, so the malicious app did this on purpose - so they meant to do this</text>
  </threadedComment>
  <threadedComment ref="J189" dT="2024-03-07T21:01:52.22" personId="{2A3AA21F-501D-4E3F-9E74-A8722B092385}" id="{D2026CF7-0928-4696-88C4-ABC7CEBD544C}" parentId="{BC881EDA-0B43-454E-AC8C-1361B3054715}">
    <text>I see, I agree</text>
  </threadedComment>
  <threadedComment ref="K189" dT="2024-03-05T18:13:24.31" personId="{8873E979-C194-4E2C-A2A5-27A9CB9A474B}" id="{41B34925-7C71-4DDE-90B8-F282B9F2C8CB}">
    <text>Its only for circumstances when users use this app</text>
  </threadedComment>
  <threadedComment ref="K189" dT="2024-03-05T18:36:49.64" personId="{2A3AA21F-501D-4E3F-9E74-A8722B092385}" id="{70401047-C27D-4172-90E6-190D3667F9A6}" parentId="{41B34925-7C71-4DDE-90B8-F282B9F2C8CB}">
    <text>But isn't it for any circumstance when a user uses the app?</text>
  </threadedComment>
  <threadedComment ref="K189" dT="2024-03-06T17:16:23.93" personId="{8873E979-C194-4E2C-A2A5-27A9CB9A474B}" id="{70447866-60BF-4977-8F25-7BEECCB50004}" parentId="{41B34925-7C71-4DDE-90B8-F282B9F2C8CB}">
    <text>So I see the failure as, exploiting users’ credentials. This failure occurs when users login using this app. And not for all insta users 
I guess this may depend on what we view as the failure?</text>
  </threadedComment>
  <threadedComment ref="K189" dT="2024-03-07T21:02:31.70" personId="{2A3AA21F-501D-4E3F-9E74-A8722B092385}" id="{D5825EBA-3C68-41BE-8B3A-3B0121C0971F}" parentId="{41B34925-7C71-4DDE-90B8-F282B9F2C8CB}">
    <text>I was considering the system to the be app not instagram.</text>
  </threadedComment>
  <threadedComment ref="J190" dT="2024-03-05T18:15:12.98" personId="{8873E979-C194-4E2C-A2A5-27A9CB9A474B}" id="{2B743662-3F8E-4CB9-8293-B1CCDE31DDAD}">
    <text>This info isn’t mentioned tho</text>
  </threadedComment>
  <threadedComment ref="J190" dT="2024-03-05T18:50:55.27" personId="{2A3AA21F-501D-4E3F-9E74-A8722B092385}" id="{FE9EE89F-3E4E-4CD9-B053-31AB34CAB943}" parentId="{2B743662-3F8E-4CB9-8293-B1CCDE31DDAD}">
    <text>I was considering using adshufffle instead of adshuffle to be accidental. But I think it may be more developmental incompetence.</text>
  </threadedComment>
  <threadedComment ref="J190" dT="2024-03-06T17:19:34.74" personId="{8873E979-C194-4E2C-A2A5-27A9CB9A474B}" id="{FAC12B02-3870-4736-8CDA-69265F54F389}" parentId="{2B743662-3F8E-4CB9-8293-B1CCDE31DDAD}">
    <text xml:space="preserve">Okay, I agree with accidental </text>
  </threadedComment>
  <threadedComment ref="B191" dT="2024-03-05T18:25:30.06" personId="{8873E979-C194-4E2C-A2A5-27A9CB9A474B}" id="{616A3B41-C59E-433B-BA83-93849BE61778}">
    <text>Lack of detail in source</text>
  </threadedComment>
  <threadedComment ref="E191" dT="2024-03-05T18:18:55.50" personId="{8873E979-C194-4E2C-A2A5-27A9CB9A474B}" id="{8F7B29AF-BB8D-4901-8854-B8FDCB5D9A11}">
    <text>There isnt info about what could’ve contributed from inside the system</text>
  </threadedComment>
  <threadedComment ref="E191" dT="2024-03-05T18:59:27.46" personId="{2A3AA21F-501D-4E3F-9E74-A8722B092385}" id="{2A83B54C-1955-4031-99F9-B3A9D5FA00BE}" parentId="{8F7B29AF-BB8D-4901-8854-B8FDCB5D9A11}">
    <text>It stated "North Korea’s limited connectivity and lack of internet sophistication" which I considered internal.</text>
  </threadedComment>
  <threadedComment ref="E191" dT="2024-03-06T17:20:48.74" personId="{8873E979-C194-4E2C-A2A5-27A9CB9A474B}" id="{B3E43528-5BB7-430E-AD4F-5D2B50FDE802}" parentId="{8F7B29AF-BB8D-4901-8854-B8FDCB5D9A11}">
    <text>Hmm, okay I can see that</text>
  </threadedComment>
  <threadedComment ref="F191" dT="2024-03-05T18:24:55.33" personId="{8873E979-C194-4E2C-A2A5-27A9CB9A474B}" id="{C76E7CE8-18B5-4396-AF53-10B0A4661653}">
    <text>The article didn’t contain any definitive info about this</text>
  </threadedComment>
  <threadedComment ref="F191" dT="2024-03-05T19:06:51.62" personId="{2A3AA21F-501D-4E3F-9E74-A8722B092385}" id="{94CCF237-3DC0-4635-A5B2-5F2760F0AC8E}" parentId="{C76E7CE8-18B5-4396-AF53-10B0A4661653}">
    <text>If it was a DOS then I was thinking it would be both human and non-human</text>
  </threadedComment>
  <threadedComment ref="F191" dT="2024-03-06T17:22:05.53" personId="{8873E979-C194-4E2C-A2A5-27A9CB9A474B}" id="{512D7FCB-3D3F-4722-B6D0-82E46E1CB84F}" parentId="{C76E7CE8-18B5-4396-AF53-10B0A4661653}">
    <text>Yeah but that is too many assumptions</text>
  </threadedComment>
  <threadedComment ref="F191" dT="2024-03-07T21:02:48.80" personId="{2A3AA21F-501D-4E3F-9E74-A8722B092385}" id="{BF8E7932-3E15-4879-BCF1-B601A763C7E0}" parentId="{C76E7CE8-18B5-4396-AF53-10B0A4661653}">
    <text>I agree then</text>
  </threadedComment>
  <threadedComment ref="K191" dT="2024-03-05T18:26:10.95" personId="{8873E979-C194-4E2C-A2A5-27A9CB9A474B}" id="{DA425104-AD80-462F-BB60-552517F185F5}">
    <text>It was temporary, cause it says it was back up</text>
  </threadedComment>
  <threadedComment ref="K191" dT="2024-03-05T19:08:18.59" personId="{2A3AA21F-501D-4E3F-9E74-A8722B092385}" id="{38C7B611-C86E-473F-A103-C58CADCE4F14}" parentId="{DA425104-AD80-462F-BB60-552517F185F5}">
    <text>I thought this taxonomy was concerning the circumstances that must occur for the fault to happen</text>
  </threadedComment>
  <threadedComment ref="K191" dT="2024-03-06T17:23:15.31" personId="{8873E979-C194-4E2C-A2A5-27A9CB9A474B}" id="{039E4800-DE93-4F17-9A61-1B9587C9AFF2}" parentId="{DA425104-AD80-462F-BB60-552517F185F5}">
    <text>Yeah and for this to have happened, the article made it seem like it happened for specific reasons</text>
  </threadedComment>
  <threadedComment ref="K191" dT="2024-03-07T21:04:59.88" personId="{2A3AA21F-501D-4E3F-9E74-A8722B092385}" id="{8400BA93-E20A-4BDE-AF88-0F788C0878DB}" parentId="{DA425104-AD80-462F-BB60-552517F185F5}">
    <text>I see, like having a faulty advertiser as a circumstance. I agree then</text>
  </threadedComment>
  <threadedComment ref="C192" dT="2024-03-05T18:17:59.50" personId="{8873E979-C194-4E2C-A2A5-27A9CB9A474B}" id="{A0DA6ADA-6805-4EAD-9AB0-40E343BB7B1F}">
    <text>This was the 2nd time google’s image recognition provided racially biased results as reported in the article</text>
  </threadedComment>
  <threadedComment ref="C192" dT="2024-03-05T19:08:47.78" personId="{2A3AA21F-501D-4E3F-9E74-A8722B092385}" id="{614C7517-CB7A-4E44-9528-EFF128560A29}" parentId="{A0DA6ADA-6805-4EAD-9AB0-40E343BB7B1F}">
    <text>I missed this. I agree</text>
  </threadedComment>
  <threadedComment ref="F192" dT="2024-03-05T18:28:27.10" personId="{8873E979-C194-4E2C-A2A5-27A9CB9A474B}" id="{CA2A505E-8487-49C8-A3E1-9C55C1634772}">
    <text>Hmm, Idk if there was any info about this</text>
  </threadedComment>
  <threadedComment ref="F192" dT="2024-03-05T19:09:34.95" personId="{2A3AA21F-501D-4E3F-9E74-A8722B092385}" id="{81F0FF41-E58F-43A7-9314-4D3C7D2F1C4A}" parentId="{CA2A505E-8487-49C8-A3E1-9C55C1634772}">
    <text>I thought we discussed that AI/ML decisions were considered non-human caused</text>
  </threadedComment>
  <threadedComment ref="F192" dT="2024-03-06T17:23:35.61" personId="{8873E979-C194-4E2C-A2A5-27A9CB9A474B}" id="{7A8261D0-5DD2-4765-8F8E-EE3790D4654F}" parentId="{CA2A505E-8487-49C8-A3E1-9C55C1634772}">
    <text>Okay I agree</text>
  </threadedComment>
  <threadedComment ref="M192" dT="2024-03-05T18:29:25.32" personId="{8873E979-C194-4E2C-A2A5-27A9CB9A474B}" id="{0EEB2137-11EC-4CE6-B9E0-6F7E6A14517B}">
    <text>Both, 0 and 10?</text>
  </threadedComment>
  <threadedComment ref="M192" dT="2024-03-05T19:09:55.70" personId="{2A3AA21F-501D-4E3F-9E74-A8722B092385}" id="{012F8DFA-8DCB-459A-8B69-2445BDDFD91D}" parentId="{0EEB2137-11EC-4CE6-B9E0-6F7E6A14517B}">
    <text>Yes</text>
  </threadedComment>
  <threadedComment ref="N192" dT="2024-03-05T18:33:54.32" personId="{8873E979-C194-4E2C-A2A5-27A9CB9A474B}" id="{2F4039E4-AE08-44B3-9911-433F403B9A12}">
    <text>If it matches an existing category, should we also do other? - I don’t think we should</text>
  </threadedComment>
  <threadedComment ref="N192" dT="2024-03-05T19:10:25.95" personId="{2A3AA21F-501D-4E3F-9E74-A8722B092385}" id="{75BBC2E1-F6A6-4D0C-9E5D-E4A7D0C1ACB5}" parentId="{2F4039E4-AE08-44B3-9911-433F403B9A12}">
    <text>Should we clarify this in the definition for other?</text>
  </threadedComment>
  <threadedComment ref="N192" dT="2024-03-06T17:41:49.72" personId="{8873E979-C194-4E2C-A2A5-27A9CB9A474B}" id="{BE6D9EA3-9CCD-4361-B6DD-25B506FE9EF0}" parentId="{2F4039E4-AE08-44B3-9911-433F403B9A12}">
    <text>Yeah, I’ll draft up a definition for Other</text>
  </threadedComment>
  <threadedComment ref="E241" dT="2024-03-08T16:37:43.03" personId="{8873E979-C194-4E2C-A2A5-27A9CB9A474B}" id="{B86B6026-2A84-4CE2-8F40-05CAE875EAAB}">
    <text>The articles stated that there was an error in the encryption or that it was too simple within the system</text>
  </threadedComment>
  <threadedComment ref="E241" dT="2024-03-08T17:38:31.35" personId="{2A3AA21F-501D-4E3F-9E74-A8722B092385}" id="{869CDAEF-A0B9-47CF-9A42-7F5631AE6795}" parentId="{B86B6026-2A84-4CE2-8F40-05CAE875EAAB}">
    <text>I agree then</text>
  </threadedComment>
  <threadedComment ref="G241" dT="2024-03-08T16:38:10.24" personId="{8873E979-C194-4E2C-A2A5-27A9CB9A474B}" id="{60FF4746-CDE5-48EE-B266-309838AA48A4}">
    <text>The articles made it seem like the hardware would need to be replaced - so I put hardware</text>
  </threadedComment>
  <threadedComment ref="G241" dT="2024-03-08T17:39:07.00" personId="{2A3AA21F-501D-4E3F-9E74-A8722B092385}" id="{2B3855C8-BD78-433D-AF77-9A7A89EA6F85}" parentId="{60FF4746-CDE5-48EE-B266-309838AA48A4}">
    <text>I was under the understanding that hardware replacement was a solution not a cause</text>
  </threadedComment>
  <threadedComment ref="I241" dT="2024-03-08T16:38:51.12" personId="{8873E979-C194-4E2C-A2A5-27A9CB9A474B}" id="{CB9D70B4-CBD7-4082-8120-8789DBCF2E4A}">
    <text>Is the poor decision to use a simple encryption? 
- If so I agree, but would also be accidental then?</text>
  </threadedComment>
  <threadedComment ref="I241" dT="2024-03-08T17:39:36.72" personId="{2A3AA21F-501D-4E3F-9E74-A8722B092385}" id="{36AD131B-46F0-4EF5-9172-AFF208531D45}" parentId="{CB9D70B4-CBD7-4082-8120-8789DBCF2E4A}">
    <text>So 2?</text>
  </threadedComment>
  <threadedComment ref="I241" dT="2024-03-08T19:17:28.27" personId="{8873E979-C194-4E2C-A2A5-27A9CB9A474B}" id="{C7A09110-0671-4DC3-A2C6-71CE45017D08}" parentId="{CB9D70B4-CBD7-4082-8120-8789DBCF2E4A}">
    <text>Yeah I agree with 2</text>
  </threadedComment>
  <threadedComment ref="J241" dT="2024-03-08T16:40:42.33" personId="{8873E979-C194-4E2C-A2A5-27A9CB9A474B}" id="{FCF5214E-7068-4441-BD9F-E5CA0BEA9A49}">
    <text>The articles also made t seem like the dev org made the encryption too simple</text>
  </threadedComment>
  <threadedComment ref="J241" dT="2024-03-08T17:41:09.05" personId="{2A3AA21F-501D-4E3F-9E74-A8722B092385}" id="{789F7387-FA7D-4AA7-9FE4-F4B4F8BBBD34}" parentId="{FCF5214E-7068-4441-BD9F-E5CA0BEA9A49}">
    <text>I agree. They did state it was "simple algebra"</text>
  </threadedComment>
  <threadedComment ref="M241" dT="2024-03-08T16:44:56.33" personId="{8873E979-C194-4E2C-A2A5-27A9CB9A474B}" id="{46B64248-1CF1-46F2-B02A-38A9AB5E1DDF}">
    <text>The system itself is for entertainment</text>
  </threadedComment>
  <threadedComment ref="M241" dT="2024-03-08T17:42:58.60" personId="{2A3AA21F-501D-4E3F-9E74-A8722B092385}" id="{A893810F-BA60-45F6-84EB-6178B48E422A}" parentId="{46B64248-1CF1-46F2-B02A-38A9AB5E1DDF}">
    <text>But the encryption also protected against piracy which I considered sales</text>
  </threadedComment>
  <threadedComment ref="O241" dT="2024-03-08T16:45:55.74" personId="{8873E979-C194-4E2C-A2A5-27A9CB9A474B}" id="{A5CA4752-77EB-41EE-BE6F-465446CCB73B}">
    <text>It’s a gaming console so it is a CPS</text>
  </threadedComment>
  <threadedComment ref="O241" dT="2024-03-08T17:43:30.24" personId="{2A3AA21F-501D-4E3F-9E74-A8722B092385}" id="{0727222C-600E-4C66-BAC2-E42272C17848}" parentId="{A5CA4752-77EB-41EE-BE6F-465446CCB73B}">
    <text>I wasn't considering the controller as part of the console. I agree now.</text>
  </threadedComment>
  <threadedComment ref="I242" dT="2024-03-08T16:47:47.00" personId="{8873E979-C194-4E2C-A2A5-27A9CB9A474B}" id="{A26CD9EB-BD24-4425-9DD4-A68EF34B8E58}">
    <text>The article makes it seem like the dev org made the decision to store credentials in plain text</text>
  </threadedComment>
  <threadedComment ref="I242" dT="2024-03-08T17:45:06.24" personId="{2A3AA21F-501D-4E3F-9E74-A8722B092385}" id="{03E035FA-3986-430D-B048-2F10A149BEA5}" parentId="{A26CD9EB-BD24-4425-9DD4-A68EF34B8E58}">
    <text>I was thinking that was more of a capability issue.</text>
  </threadedComment>
  <threadedComment ref="I242" dT="2024-03-08T19:20:54.39" personId="{8873E979-C194-4E2C-A2A5-27A9CB9A474B}" id="{8A0C026E-8E62-4DFD-9FEF-2577E87DB100}" parentId="{A26CD9EB-BD24-4425-9DD4-A68EF34B8E58}">
    <text>Hmm, well the article said that this was not a good decision at the end of the article? Pointing blame to the org</text>
  </threadedComment>
  <threadedComment ref="I242" dT="2024-03-08T19:24:32.08" personId="{2A3AA21F-501D-4E3F-9E74-A8722B092385}" id="{E3F42331-63E0-49F9-9777-F36FC364F166}" parentId="{A26CD9EB-BD24-4425-9DD4-A68EF34B8E58}">
    <text>Then I agree</text>
  </threadedComment>
  <threadedComment ref="M242" dT="2024-03-08T16:49:28.48" personId="{8873E979-C194-4E2C-A2A5-27A9CB9A474B}" id="{C8FAA4FA-AB55-4A63-B1C0-B0C6B5AA791B}">
    <text>Why is it also entertainment?</text>
  </threadedComment>
  <threadedComment ref="M242" dT="2024-03-08T17:46:08.29" personId="{2A3AA21F-501D-4E3F-9E74-A8722B092385}" id="{61AFBBD8-9E14-4822-9508-5B1AC97A3CEF}" parentId="{C8FAA4FA-AB55-4A63-B1C0-B0C6B5AA791B}">
    <text>It is the Microsoft store, I was considering the games and such on there to be entertainment. I guess this system specifically wouldn't be entertainment.</text>
  </threadedComment>
  <threadedComment ref="M242" dT="2024-03-08T19:21:41.51" personId="{8873E979-C194-4E2C-A2A5-27A9CB9A474B}" id="{13B63127-E34F-42DD-B3A6-C58A0C44E258}" parentId="{C8FAA4FA-AB55-4A63-B1C0-B0C6B5AA791B}">
    <text>Okay, so 3</text>
  </threadedComment>
  <threadedComment ref="C243" dT="2024-03-08T16:52:06.61" personId="{8873E979-C194-4E2C-A2A5-27A9CB9A474B}" id="{633FF18D-3ADC-4B98-BBA5-0C37D9FA8FC3}">
    <text>The article doesn’t mention similar attacks at other organizations</text>
  </threadedComment>
  <threadedComment ref="C243" dT="2024-03-08T17:48:47.90" personId="{2A3AA21F-501D-4E3F-9E74-A8722B092385}" id="{C6E86DCF-0F53-437E-ADE0-5A991FA05E5B}" parentId="{633FF18D-3ADC-4B98-BBA5-0C37D9FA8FC3}">
    <text>I was inferring from this line: "Advanced attacks like the ones the New York Times described underscore how important it is for companies, countries and consumers to make sure they are using the full capability of security solutions,"</text>
  </threadedComment>
  <threadedComment ref="C243" dT="2024-03-08T19:26:21.69" personId="{8873E979-C194-4E2C-A2A5-27A9CB9A474B}" id="{E6885ADB-BC24-4580-8593-3FD074D768F9}" parentId="{633FF18D-3ADC-4B98-BBA5-0C37D9FA8FC3}">
    <text xml:space="preserve">Oh okay, hmm I don't think we should infer from that </text>
  </threadedComment>
  <threadedComment ref="I243" dT="2024-03-08T16:53:21.62" personId="{8873E979-C194-4E2C-A2A5-27A9CB9A474B}" id="{DE084563-AEC5-406F-A9A2-FFA305C82898}">
    <text>I agree</text>
  </threadedComment>
  <threadedComment ref="L243" dT="2024-03-08T16:55:03.78" personId="{8873E979-C194-4E2C-A2A5-27A9CB9A474B}" id="{7E023346-F415-4E30-8082-4F04E24C75AB}">
    <text>The antivirus omitted to block the malware</text>
  </threadedComment>
  <threadedComment ref="L243" dT="2024-03-08T17:49:05.82" personId="{2A3AA21F-501D-4E3F-9E74-A8722B092385}" id="{E944AD26-0F18-4ACB-A79A-695EFB9FA96D}" parentId="{7E023346-F415-4E30-8082-4F04E24C75AB}">
    <text>True, I agree</text>
  </threadedComment>
  <threadedComment ref="M243" dT="2024-03-08T16:57:14.41" personId="{8873E979-C194-4E2C-A2A5-27A9CB9A474B}" id="{435EDAA6-F40A-4008-AC61-6C7219C07A04}">
    <text>I agree with information</text>
  </threadedComment>
  <threadedComment ref="C245" dT="2024-03-08T16:58:51.94" personId="{8873E979-C194-4E2C-A2A5-27A9CB9A474B}" id="{DD68B717-A4CB-485E-AE75-E37CD774DDA7}">
    <text>The articles say that the same issue had occured again within the org's products
It also talked about routers from other companies with similar issues?</text>
  </threadedComment>
  <threadedComment ref="C245" dT="2024-03-08T17:57:46.71" personId="{2A3AA21F-501D-4E3F-9E74-A8722B092385}" id="{5041ED83-A268-4E47-9169-679C7E19AC4C}" parentId="{DD68B717-A4CB-485E-AE75-E37CD774DDA7}">
    <text>I agree</text>
  </threadedComment>
  <threadedComment ref="D245" dT="2024-03-08T16:59:37.76" personId="{8873E979-C194-4E2C-A2A5-27A9CB9A474B}" id="{B9FACB9C-6FBF-411E-A75E-914E7B267C82}">
    <text xml:space="preserve">It can only be exploited if it is operated with the network drives atttached </text>
  </threadedComment>
  <threadedComment ref="D245" dT="2024-03-08T18:01:32.48" personId="{2A3AA21F-501D-4E3F-9E74-A8722B092385}" id="{28BC765C-8D45-4DA5-8E78-6104EAEECE9E}" parentId="{B9FACB9C-6FBF-411E-A75E-914E7B267C82}">
    <text>True, I agree</text>
  </threadedComment>
  <threadedComment ref="J245" dT="2024-03-08T17:13:54.92" personId="{8873E979-C194-4E2C-A2A5-27A9CB9A474B}" id="{15C45B91-F053-462F-8268-3059612861CF}">
    <text>The article makes it seem like the organization messed the software update?</text>
  </threadedComment>
  <threadedComment ref="J245" dT="2024-03-08T18:03:04.99" personId="{2A3AA21F-501D-4E3F-9E74-A8722B092385}" id="{11AEB0B0-D3DE-452F-8FA6-523101DEED02}" parentId="{15C45B91-F053-462F-8268-3059612861CF}">
    <text>I couldn't determine if it was accidental or dev incompetence based on the article.</text>
  </threadedComment>
  <threadedComment ref="J245" dT="2024-03-08T19:27:55.77" personId="{8873E979-C194-4E2C-A2A5-27A9CB9A474B}" id="{B793C634-54F4-4CBD-BD19-A58C1E69C127}" parentId="{15C45B91-F053-462F-8268-3059612861CF}">
    <text>Sure, I agree</text>
  </threadedComment>
  <threadedComment ref="N245" dT="2024-03-08T17:22:01.12" personId="{8873E979-C194-4E2C-A2A5-27A9CB9A474B}" id="{50040C62-3930-4620-8D72-60F21B134782}">
    <text>I thought Delay because the next software update will fix it later</text>
  </threadedComment>
  <threadedComment ref="N245" dT="2024-03-08T17:22:06.75" personId="{8873E979-C194-4E2C-A2A5-27A9CB9A474B}" id="{BE27ABF5-C6BF-4B69-A9C1-F028A5FA2254}" parentId="{50040C62-3930-4620-8D72-60F21B134782}">
    <text>But i agree</text>
  </threadedComment>
  <threadedComment ref="D246" dT="2024-03-08T17:24:50.75" personId="{8873E979-C194-4E2C-A2A5-27A9CB9A474B}" id="{CA091983-7D54-49E6-B20C-38EACF1FAE1B}">
    <text>Design: because the design updates, manuals, etc were problematic
Operation: because the pilots didn't react appropriately according to the article</text>
  </threadedComment>
  <threadedComment ref="D246" dT="2024-03-08T18:03:48.49" personId="{2A3AA21F-501D-4E3F-9E74-A8722B092385}" id="{06043A31-B114-4428-AEE1-D2350435FD63}" parentId="{CA091983-7D54-49E6-B20C-38EACF1FAE1B}">
    <text>I agree</text>
  </threadedComment>
  <threadedComment ref="I246" dT="2024-03-08T17:27:23.05" personId="{8873E979-C194-4E2C-A2A5-27A9CB9A474B}" id="{EADC9AB9-C96E-4846-9223-E103A14CD982}">
    <text>The article makes it seem like the design change had unintended consequences</text>
  </threadedComment>
  <threadedComment ref="I246" dT="2024-03-08T18:05:14.61" personId="{2A3AA21F-501D-4E3F-9E74-A8722B092385}" id="{6C15B126-9496-4D11-AEE8-03759D801E77}" parentId="{EADC9AB9-C96E-4846-9223-E103A14CD982}">
    <text>I wasn't sure what to put for this one. The Boeing team states they had documentation for the situation but the pilots weren't trained on it. I wasn't sure where this fault lied.</text>
  </threadedComment>
  <threadedComment ref="I246" dT="2024-03-08T19:29:30.46" personId="{8873E979-C194-4E2C-A2A5-27A9CB9A474B}" id="{B5BFCA8D-0FED-49D7-946B-C13404EFB118}" parentId="{EADC9AB9-C96E-4846-9223-E103A14CD982}">
    <text>Yeah but the article makes it seem that it was unintended consequences due to the design changes</text>
  </threadedComment>
  <threadedComment ref="I246" dT="2024-03-08T19:29:45.01" personId="{8873E979-C194-4E2C-A2A5-27A9CB9A474B}" id="{6D84B951-F441-49EA-989E-4A954CAE48B1}" parentId="{EADC9AB9-C96E-4846-9223-E103A14CD982}">
    <text>The whole narrative seems framed to this</text>
  </threadedComment>
  <threadedComment ref="I246" dT="2024-03-08T19:30:52.18" personId="{2A3AA21F-501D-4E3F-9E74-A8722B092385}" id="{9523CC93-EDC2-4473-B1A8-01B12CC4707F}" parentId="{EADC9AB9-C96E-4846-9223-E103A14CD982}">
    <text>I agree</text>
  </threadedComment>
  <threadedComment ref="N246" dT="2024-03-08T17:28:37.01" personId="{8873E979-C194-4E2C-A2A5-27A9CB9A474B}" id="{6A05DE3B-D465-4281-B85D-4BCE4206B3E3}">
    <text>5: I agree
1: people died and also harmed?</text>
  </threadedComment>
  <threadedComment ref="N246" dT="2024-03-08T18:12:21.72" personId="{2A3AA21F-501D-4E3F-9E74-A8722B092385}" id="{3E61779F-43CE-4E60-BC12-B876B88A92B2}" parentId="{6A05DE3B-D465-4281-B85D-4BCE4206B3E3}">
    <text>I agree</text>
  </threadedComment>
  <threadedComment ref="C247" dT="2024-03-08T17:30:16.43" personId="{8873E979-C194-4E2C-A2A5-27A9CB9A474B}" id="{0FD45BE5-98A2-447B-ABD9-5E9FAEFD3762}">
    <text>I agree</text>
  </threadedComment>
  <threadedComment ref="J247" dT="2024-03-08T17:31:37.28" personId="{8873E979-C194-4E2C-A2A5-27A9CB9A474B}" id="{EA81232D-E02F-4FC2-8411-A07BA0D30716}">
    <text>I agree</text>
  </threadedComment>
  <threadedComment ref="M248" dT="2024-03-08T17:38:30.48" personId="{8873E979-C194-4E2C-A2A5-27A9CB9A474B}" id="{42430CBE-7CC6-47BC-97B8-C7FB2CD8986E}">
    <text>I agree</text>
  </threadedComment>
  <threadedComment ref="N248" dT="2024-03-08T17:40:03.68" personId="{8873E979-C194-4E2C-A2A5-27A9CB9A474B}" id="{ABBA3B44-CB98-462D-B399-33A38B15A4BC}">
    <text>I agree</text>
  </threadedComment>
  <threadedComment ref="C249" dT="2024-03-08T17:44:34.07" personId="{8873E979-C194-4E2C-A2A5-27A9CB9A474B}" id="{F0C23305-5235-4E99-8679-59CE0D69D759}">
    <text>Happened at capital one</text>
  </threadedComment>
  <threadedComment ref="C249" dT="2024-03-08T18:17:17.99" personId="{2A3AA21F-501D-4E3F-9E74-A8722B092385}" id="{E168FDC5-8F57-4157-9F83-2DCA3CC72CC2}" parentId="{F0C23305-5235-4E99-8679-59CE0D69D759}">
    <text>I missed this. I agree</text>
  </threadedComment>
  <threadedComment ref="D249" dT="2024-03-08T17:46:09.47" personId="{8873E979-C194-4E2C-A2A5-27A9CB9A474B}" id="{6257EF59-288D-40AD-B4B4-5C43FA3CD029}">
    <text>The article points to issues in Apple's documentations for this</text>
  </threadedComment>
  <threadedComment ref="D249" dT="2024-03-08T18:19:07.93" personId="{2A3AA21F-501D-4E3F-9E74-A8722B092385}" id="{769E8DFA-7408-46A3-B87E-DEA977D6916E}" parentId="{6257EF59-288D-40AD-B4B4-5C43FA3CD029}">
    <text>I didn't consider this, I agree</text>
  </threadedComment>
  <threadedComment ref="J249" dT="2024-03-08T17:47:34.46" personId="{8873E979-C194-4E2C-A2A5-27A9CB9A474B}" id="{BB6B6172-1297-4C2A-9ECD-2D86D63244A4}">
    <text>I now think that it would be both</text>
  </threadedComment>
  <threadedComment ref="J249" dT="2024-03-08T18:20:57.76" personId="{2A3AA21F-501D-4E3F-9E74-A8722B092385}" id="{6F76525B-7294-4A82-ABD8-2F7040DF314E}" parentId="{BB6B6172-1297-4C2A-9ECD-2D86D63244A4}">
    <text>I agree. Based on previous fixes</text>
  </threadedComment>
  <threadedComment ref="I250" dT="2024-03-08T17:58:31.17" personId="{8873E979-C194-4E2C-A2A5-27A9CB9A474B}" id="{D585A36F-37A1-4D28-BDFC-EB0BC4E02FDF}">
    <text xml:space="preserve">The article makes it seem like the decisions to have that feature was a bad decision , since the removed the feature in EU
And then it had unintended consequences </text>
  </threadedComment>
  <threadedComment ref="I250" dT="2024-03-08T18:23:45.03" personId="{2A3AA21F-501D-4E3F-9E74-A8722B092385}" id="{BCBADB08-F1BA-4B9F-AC5F-1C715C2830EA}" parentId="{D585A36F-37A1-4D28-BDFC-EB0BC4E02FDF}">
    <text>I agree. I didn't consider the decision to not make everywhere default to off.</text>
  </threadedComment>
  <threadedComment ref="J250" dT="2024-03-08T17:59:04.31" personId="{8873E979-C194-4E2C-A2A5-27A9CB9A474B}" id="{283FE487-8875-4361-9B9B-F4E14699FB3C}">
    <text>Same reasoning as Intent</text>
  </threadedComment>
  <threadedComment ref="J250" dT="2024-03-08T18:24:15.56" personId="{2A3AA21F-501D-4E3F-9E74-A8722B092385}" id="{90A3529F-803B-4818-BA76-007FDB5808EC}" parentId="{283FE487-8875-4361-9B9B-F4E14699FB3C}">
    <text>I agree</text>
  </threadedComment>
  <threadedComment ref="E251" dT="2024-03-08T18:01:15.67" personId="{8873E979-C194-4E2C-A2A5-27A9CB9A474B}" id="{BFE69A95-1915-4BD3-8CA7-BCA039EC9FBB}">
    <text>It said software fault?</text>
  </threadedComment>
  <threadedComment ref="E251" dT="2024-03-08T18:26:30.79" personId="{2A3AA21F-501D-4E3F-9E74-A8722B092385}" id="{B4B58B21-0EAF-47B0-B496-EE7A4EF6BDB1}" parentId="{BFE69A95-1915-4BD3-8CA7-BCA039EC9FBB}">
    <text>I'm not sure if there is enough information to determine if the software issue was due internally or externally. There may have been a sensor malfunction messing up the system.</text>
  </threadedComment>
  <threadedComment ref="E251" dT="2024-03-08T19:30:49.65" personId="{8873E979-C194-4E2C-A2A5-27A9CB9A474B}" id="{077E7514-3BE0-47AB-BFD9-CF8025B3B07C}" parentId="{BFE69A95-1915-4BD3-8CA7-BCA039EC9FBB}">
    <text>But at the very least we know that the software which is internal to the system had a fault that caused this</text>
  </threadedComment>
  <threadedComment ref="E251" dT="2024-03-08T19:31:27.07" personId="{2A3AA21F-501D-4E3F-9E74-A8722B092385}" id="{40564638-45FF-430F-A308-3ABCD4AEA2AD}" parentId="{BFE69A95-1915-4BD3-8CA7-BCA039EC9FBB}">
    <text>Fair, I agree</text>
  </threadedComment>
  <threadedComment ref="M251" dT="2024-03-08T18:01:49.03" personId="{8873E979-C194-4E2C-A2A5-27A9CB9A474B}" id="{265B87FC-BB50-465B-B49E-854A8693704D}">
    <text>Why information?</text>
  </threadedComment>
  <threadedComment ref="M251" dT="2024-03-08T18:27:15.12" personId="{2A3AA21F-501D-4E3F-9E74-A8722B092385}" id="{1948168D-4726-4881-AF4E-A664B620AA19}" parentId="{265B87FC-BB50-465B-B49E-854A8693704D}">
    <text>Transportation. Because it is a canal.</text>
  </threadedComment>
  <threadedComment ref="M251" dT="2024-03-08T19:31:34.37" personId="{8873E979-C194-4E2C-A2A5-27A9CB9A474B}" id="{541C073A-F714-47F7-AD41-6E30316DF4A8}" parentId="{265B87FC-BB50-465B-B49E-854A8693704D}">
    <text>okay, I agree</text>
  </threadedComment>
  <threadedComment ref="M251" dT="2024-03-08T19:31:50.17" personId="{8873E979-C194-4E2C-A2A5-27A9CB9A474B}" id="{A07A4579-7B95-4F6F-A309-AB35F31E7013}" parentId="{265B87FC-BB50-465B-B49E-854A8693704D}">
    <text>But why not 4?</text>
  </threadedComment>
  <threadedComment ref="M251" dT="2024-03-08T19:34:16.30" personId="{2A3AA21F-501D-4E3F-9E74-A8722B092385}" id="{78F1FB26-56B8-41D4-B0B7-071B29A3A95A}" parentId="{265B87FC-BB50-465B-B49E-854A8693704D}">
    <text>I was considering 4 as the actual act of building something. I agree with this now.</text>
  </threadedComment>
  <threadedComment ref="L252" dT="2024-03-08T18:03:33.39" personId="{8873E979-C194-4E2C-A2A5-27A9CB9A474B}" id="{B9C9EC98-D02F-4644-8078-5ED404FD8EEF}">
    <text>I agree</text>
  </threadedComment>
  <threadedComment ref="N252" dT="2024-03-08T18:14:18.09" personId="{8873E979-C194-4E2C-A2A5-27A9CB9A474B}" id="{D58FCEDD-65CC-487A-85D7-F36C832F636D}">
    <text>I agree</text>
  </threadedComment>
  <threadedComment ref="C254" dT="2024-03-08T18:20:55.47" personId="{8873E979-C194-4E2C-A2A5-27A9CB9A474B}" id="{1B5B6CA2-0AAB-4586-91C2-1B7FD0176587}">
    <text>They mention solar winds - so I thought 2</text>
  </threadedComment>
  <threadedComment ref="C254" dT="2024-03-08T18:38:01.12" personId="{2A3AA21F-501D-4E3F-9E74-A8722B092385}" id="{B3F1587B-26AD-4942-8172-B40907ED3845}" parentId="{1B5B6CA2-0AAB-4586-91C2-1B7FD0176587}">
    <text>I agree</text>
  </threadedComment>
  <threadedComment ref="I254" dT="2024-03-08T18:22:12.26" personId="{8873E979-C194-4E2C-A2A5-27A9CB9A474B}" id="{289AE62A-884C-403D-AAB3-ACBC05C32B53}">
    <text xml:space="preserve">I dont think this info is available: poor or unintended decisions </text>
  </threadedComment>
  <threadedComment ref="I254" dT="2024-03-08T18:40:17.87" personId="{2A3AA21F-501D-4E3F-9E74-A8722B092385}" id="{73179918-AA2B-4D8E-B7C2-62E0E32EC6CA}" parentId="{289AE62A-884C-403D-AAB3-ACBC05C32B53}">
    <text>I agree. I was considering unintended because they considered safety around solar winds. But I don't think this reaches the whole story.</text>
  </threadedComment>
  <threadedComment ref="J254" dT="2024-03-08T18:23:50.68" personId="{8873E979-C194-4E2C-A2A5-27A9CB9A474B}" id="{9E5A3365-176B-488D-AA5A-DB0CD03228AE}">
    <text>I don't think this info was available: I don't know whether it was accidental</text>
  </threadedComment>
  <threadedComment ref="J254" dT="2024-03-08T18:40:43.56" personId="{2A3AA21F-501D-4E3F-9E74-A8722B092385}" id="{7F8D8A0D-4CDE-41D3-8665-99F45AAF2820}" parentId="{9E5A3365-176B-488D-AA5A-DB0CD03228AE}">
    <text>I agree. based on intent reason.</text>
  </threadedComment>
  <threadedComment ref="N254" dT="2024-03-08T18:27:59.52" personId="{8873E979-C194-4E2C-A2A5-27A9CB9A474B}" id="{FCE690A5-0627-4423-8D16-06AEC0122DC9}">
    <text>Why 4?
5: I agree</text>
  </threadedComment>
  <threadedComment ref="N254" dT="2024-03-08T18:41:38.61" personId="{2A3AA21F-501D-4E3F-9E74-A8722B092385}" id="{311FFE7E-7444-4C2E-AEC9-15F8171FEB1E}" parentId="{FCE690A5-0627-4423-8D16-06AEC0122DC9}">
    <text>People needed to install updates, make sure their system is safe. I considered this a delay.</text>
  </threadedComment>
  <threadedComment ref="N254" dT="2024-03-08T19:32:21.17" personId="{8873E979-C194-4E2C-A2A5-27A9CB9A474B}" id="{365E07DB-807C-432B-8A7D-F531D098CA52}" parentId="{FCE690A5-0627-4423-8D16-06AEC0122DC9}">
    <text>But that doesn;t mean people's activity was postponed - atleast not mentioned in the article</text>
  </threadedComment>
  <threadedComment ref="D255" dT="2024-03-08T18:39:19.68" personId="{8873E979-C194-4E2C-A2A5-27A9CB9A474B}" id="{E74DADB8-77C8-4AA0-BBD4-84F93F928054}">
    <text>I agree</text>
  </threadedComment>
  <threadedComment ref="E255" dT="2024-03-08T18:39:49.38" personId="{8873E979-C194-4E2C-A2A5-27A9CB9A474B}" id="{188ADCD9-7BD5-4205-8F0D-BA693FA25705}">
    <text>I agree</text>
  </threadedComment>
  <threadedComment ref="F255" dT="2024-03-08T18:40:27.10" personId="{8873E979-C194-4E2C-A2A5-27A9CB9A474B}" id="{D17E2F79-2C1E-4F6C-AECB-E7FBB6051C70}">
    <text>I agree</text>
  </threadedComment>
  <threadedComment ref="H255" dT="2024-03-08T18:42:05.63" personId="{8873E979-C194-4E2C-A2A5-27A9CB9A474B}" id="{9A34B940-D947-4440-B9F3-18942B74067B}">
    <text>Not malicious rght?</text>
  </threadedComment>
  <threadedComment ref="H255" dT="2024-03-08T18:44:51.88" personId="{2A3AA21F-501D-4E3F-9E74-A8722B092385}" id="{780EF588-CA5A-4D9B-993B-F0B5EAA02517}" parentId="{9A34B940-D947-4440-B9F3-18942B74067B}">
    <text>Human error. I agree.</text>
  </threadedComment>
  <threadedComment ref="N255" dT="2024-03-08T18:44:10.25" personId="{8873E979-C194-4E2C-A2A5-27A9CB9A474B}" id="{6001A2C8-AD62-4D35-98A0-23792ACA46DE}">
    <text>4: Delay due to update?
5: Car was affected</text>
  </threadedComment>
  <threadedComment ref="N255" dT="2024-03-08T18:45:16.63" personId="{2A3AA21F-501D-4E3F-9E74-A8722B092385}" id="{28BA1519-3B7C-4E22-BDAC-99691902F159}" parentId="{6001A2C8-AD62-4D35-98A0-23792ACA46DE}">
    <text>Yes</text>
  </threadedComment>
  <threadedComment ref="N255" dT="2024-03-08T19:32:58.53" personId="{8873E979-C194-4E2C-A2A5-27A9CB9A474B}" id="{AB7691CA-5E91-4636-B24A-1BCC1192B723}" parentId="{6001A2C8-AD62-4D35-98A0-23792ACA46DE}">
    <text>you agree on 5?</text>
  </threadedComment>
  <threadedComment ref="N255" dT="2024-03-08T19:35:49.19" personId="{2A3AA21F-501D-4E3F-9E74-A8722B092385}" id="{B8214CDA-3BCF-4D33-A26E-43F64699F21B}" parentId="{6001A2C8-AD62-4D35-98A0-23792ACA46DE}">
    <text>Yes</text>
  </threadedComment>
  <threadedComment ref="N255" dT="2024-03-08T19:36:07.49" personId="{8873E979-C194-4E2C-A2A5-27A9CB9A474B}" id="{9FE1E543-1779-482E-A938-19A92D2B38D4}" parentId="{6001A2C8-AD62-4D35-98A0-23792ACA46DE}">
    <text>But that doesn;t mean people's activity was postponed - atleast not mentioned in the article</text>
  </threadedComment>
  <threadedComment ref="L256" dT="2024-03-08T18:46:45.61" personId="{8873E979-C194-4E2C-A2A5-27A9CB9A474B}" id="{028A7543-BBC6-4E52-93B1-FB8F3784D1F1}">
    <text>ommited to break</text>
  </threadedComment>
  <threadedComment ref="L256" dT="2024-03-08T18:51:31.22" personId="{2A3AA21F-501D-4E3F-9E74-A8722B092385}" id="{E2C3CFB7-52BA-4761-A90A-CF88674CBD8A}" parentId="{028A7543-BBC6-4E52-93B1-FB8F3784D1F1}">
    <text>I agree</text>
  </threadedComment>
  <threadedComment ref="H257" dT="2024-03-08T18:49:08.54" personId="{8873E979-C194-4E2C-A2A5-27A9CB9A474B}" id="{C6C496E7-4714-4CE1-B0F4-2155F56AD338}">
    <text>I agree</text>
  </threadedComment>
  <threadedComment ref="D258" dT="2024-03-08T18:54:50.25" personId="{2A3AA21F-501D-4E3F-9E74-A8722B092385}" id="{5A71B016-2DF5-4503-802A-69D53649278E}">
    <text>I would say at least operation because it is a hack.</text>
  </threadedComment>
  <threadedComment ref="D258" dT="2024-03-08T19:01:35.18" personId="{8873E979-C194-4E2C-A2A5-27A9CB9A474B}" id="{493943DC-E5EB-41D1-9E08-A70ECE056577}" parentId="{5A71B016-2DF5-4503-802A-69D53649278E}">
    <text>Okay, I agree with operation</text>
  </threadedComment>
  <threadedComment ref="E258" dT="2024-03-08T18:56:40.05" personId="{2A3AA21F-501D-4E3F-9E74-A8722B092385}" id="{894BED6A-34E4-4EF7-813E-73518A54B9AF}">
    <text>I agree</text>
  </threadedComment>
  <threadedComment ref="L258" dT="2024-03-08T18:58:52.70" personId="{2A3AA21F-501D-4E3F-9E74-A8722B092385}" id="{E4070149-1A32-46F9-B1A0-07EDB6F84B38}">
    <text>Did the article ever state anything happened to the system? I could potentially see other because there may have been some behavior they observed?</text>
  </threadedComment>
  <threadedComment ref="L258" dT="2024-03-08T19:06:17.71" personId="{8873E979-C194-4E2C-A2A5-27A9CB9A474B}" id="{7986AC1E-5853-40C1-BFE1-2B207090B060}" parentId="{E4070149-1A32-46F9-B1A0-07EDB6F84B38}">
    <text>Yeah I agree that its unknown</text>
  </threadedComment>
  <threadedComment ref="M258" dT="2024-03-08T19:01:45.12" personId="{2A3AA21F-501D-4E3F-9E74-A8722B092385}" id="{FE16E2E2-92F6-4C2B-B1AA-833480730A5D}">
    <text>Information - It was the computer network which deals with a lot of data.
Human error on government</text>
  </threadedComment>
  <threadedComment ref="M258" dT="2024-03-08T19:09:29.49" personId="{8873E979-C194-4E2C-A2A5-27A9CB9A474B}" id="{AB1EA9ED-3674-41C8-911F-FE6C0519BF22}" parentId="{FE16E2E2-92F6-4C2B-B1AA-833480730A5D}">
    <text>information: it just says computer network tho - I don't know if that by itself would be classified an information</text>
  </threadedComment>
  <threadedComment ref="M258" dT="2024-03-08T19:12:29.72" personId="{2A3AA21F-501D-4E3F-9E74-A8722B092385}" id="{7C844227-8852-4588-9C4A-6DD4B750B5A3}" parentId="{FE16E2E2-92F6-4C2B-B1AA-833480730A5D}">
    <text>I agree</text>
  </threadedComment>
  <threadedComment ref="E259" dT="2024-03-08T18:46:22.10" personId="{2A3AA21F-501D-4E3F-9E74-A8722B092385}" id="{F2478A49-0211-49F4-90D6-56BC8A8DF217}">
    <text>I agree</text>
  </threadedComment>
  <threadedComment ref="G259" dT="2024-03-08T18:48:36.30" personId="{2A3AA21F-501D-4E3F-9E74-A8722B092385}" id="{665F9FC7-E039-4ECD-833B-EDB222AB9844}">
    <text>I'm not sure if the article states whether it was software or hardware that the fault occurred. Some hacking tools also mess with hardware.</text>
  </threadedComment>
  <threadedComment ref="G259" dT="2024-03-08T19:03:31.29" personId="{8873E979-C194-4E2C-A2A5-27A9CB9A474B}" id="{260814C4-9274-44A0-B576-1B8F87EC3D75}" parentId="{665F9FC7-E039-4ECD-833B-EDB222AB9844}">
    <text>Well it was encryption for their firmware that they used  that got cracked - so i said software 
But now I think both, wdyt?</text>
  </threadedComment>
  <threadedComment ref="G259" dT="2024-03-08T19:04:38.67" personId="{2A3AA21F-501D-4E3F-9E74-A8722B092385}" id="{A42BBD36-1538-4344-AF14-50FCE5E6E3E0}" parentId="{665F9FC7-E039-4ECD-833B-EDB222AB9844}">
    <text>I agree</text>
  </threadedComment>
  <threadedComment ref="K259" dT="2024-03-08T18:50:29.31" personId="{2A3AA21F-501D-4E3F-9E74-A8722B092385}" id="{8C8B6C98-45A2-4A94-8144-FD642314F8BE}">
    <text xml:space="preserve">I was almost considering permanent because it could happen for any PS3. </text>
  </threadedComment>
  <threadedComment ref="K259" dT="2024-03-08T19:04:54.95" personId="{8873E979-C194-4E2C-A2A5-27A9CB9A474B}" id="{A9C4FA44-1CAD-4588-AFFA-DCFC7BD234FF}" parentId="{8C8B6C98-45A2-4A94-8144-FD642314F8BE}">
    <text>I agree with it being permanent</text>
  </threadedComment>
  <threadedComment ref="O259" dT="2024-03-08T18:50:48.46" personId="{2A3AA21F-501D-4E3F-9E74-A8722B092385}" id="{AC72AE88-E075-4E85-BC41-42EB40DA33CF}">
    <text>I agree, based on previous console issue.</text>
  </threadedComment>
</ThreadedComments>
</file>

<file path=xl/threadedComments/threadedComment5.xml><?xml version="1.0" encoding="utf-8"?>
<ThreadedComments xmlns="http://schemas.microsoft.com/office/spreadsheetml/2018/threadedcomments" xmlns:x="http://schemas.openxmlformats.org/spreadsheetml/2006/main">
  <threadedComment ref="D10" dT="2024-03-01T22:49:06.91" personId="{8873E979-C194-4E2C-A2A5-27A9CB9A474B}" id="{13DEE43F-71F0-47E2-9E2C-3AE3F4136D1A}">
    <text>I think this mentioned insecure communication - but it was at the application layer</text>
  </threadedComment>
  <threadedComment ref="D10" dT="2024-03-04T02:33:46.15" personId="{2A3AA21F-501D-4E3F-9E74-A8722B092385}" id="{0FD6175D-F6C4-4E56-9EFB-EE1F946507E1}" parentId="{13DEE43F-71F0-47E2-9E2C-3AE3F4136D1A}">
    <text>I think that I just put false because it did not state a comm error.</text>
  </threadedComment>
  <threadedComment ref="D10" dT="2024-03-04T14:23:48.34" personId="{8873E979-C194-4E2C-A2A5-27A9CB9A474B}" id="{33B3B272-4426-4955-B812-B094C6B2F91E}" parentId="{13DEE43F-71F0-47E2-9E2C-3AE3F4136D1A}">
    <text>Got it, in that case its not really a discrepancy, so I’ll just mark it as agreement</text>
  </threadedComment>
  <threadedComment ref="D11" dT="2024-03-01T22:48:35.98" personId="{8873E979-C194-4E2C-A2A5-27A9CB9A474B}" id="{2A9DF3D6-A890-4879-9E5F-9A60D7D29C02}">
    <text>I don’t think either of them blamed the communication?</text>
  </threadedComment>
  <threadedComment ref="D11" dT="2024-03-04T02:34:08.16" personId="{2A3AA21F-501D-4E3F-9E74-A8722B092385}" id="{FA93D7E7-07AD-4557-BF50-ADDA16D6A64F}" parentId="{2A9DF3D6-A890-4879-9E5F-9A60D7D29C02}">
    <text>I think I just put false because they didnt state it.</text>
  </threadedComment>
  <threadedComment ref="D11" dT="2024-03-04T14:23:53.80" personId="{8873E979-C194-4E2C-A2A5-27A9CB9A474B}" id="{C77C0354-5D39-471E-A399-4D1CF94DF85B}" parentId="{2A9DF3D6-A890-4879-9E5F-9A60D7D29C02}">
    <text>Got it, in that case its not really a discrepancy, so I’ll just mark it as agreement</text>
  </threadedComment>
  <threadedComment ref="C45" dT="2024-03-08T22:56:48.27" personId="{2A3AA21F-501D-4E3F-9E74-A8722B092385}" id="{6FC4C0E5-E419-4D46-9DD6-C75FBA2BFE33}">
    <text>Would this possibly be 0; 2; 4?</text>
  </threadedComment>
  <threadedComment ref="C45" dT="2024-03-08T23:03:58.50" personId="{8873E979-C194-4E2C-A2A5-27A9CB9A474B}" id="{48A83C45-73F7-4871-BAE3-B818D42DCA04}" parentId="{6FC4C0E5-E419-4D46-9DD6-C75FBA2BFE33}">
    <text>Yeah I agree with: 0; 2; 4</text>
  </threadedComment>
</ThreadedComments>
</file>

<file path=xl/threadedComments/threadedComment6.xml><?xml version="1.0" encoding="utf-8"?>
<ThreadedComments xmlns="http://schemas.microsoft.com/office/spreadsheetml/2018/threadedcomments" xmlns:x="http://schemas.openxmlformats.org/spreadsheetml/2006/main">
  <threadedComment ref="D3" dT="2024-02-29T17:40:45.68" personId="{2A3AA21F-501D-4E3F-9E74-A8722B092385}" id="{6B53674C-9083-4876-B2C6-EEBB7E1249AE}">
    <text>If the incident is reported as one thing.</text>
  </threadedComment>
  <threadedComment ref="D4" dT="2024-02-29T17:41:16.79" personId="{2A3AA21F-501D-4E3F-9E74-A8722B092385}" id="{97B495E3-A932-47D5-A9A1-E8A215CE268C}">
    <text>If the article states it happened then it happened again.</text>
  </threadedComment>
  <threadedComment ref="C10" dT="2024-02-21T16:11:20.25" personId="{8873E979-C194-4E2C-A2A5-27A9CB9A474B}" id="{0F1D49EB-C641-4AF9-9F8A-4C12F2F9D1C8}">
    <text>But what would the difference be between (b) or (c) vs operation?</text>
  </threadedComment>
  <threadedComment ref="C10" dT="2024-02-21T17:49:08.76" personId="{2A3AA21F-501D-4E3F-9E74-A8722B092385}" id="{3242AF62-495F-48A3-AB52-7B02ED0BC3F0}" parentId="{0F1D49EB-C641-4AF9-9F8A-4C12F2F9D1C8}">
    <text>These are all actions that are performed while the system is being developed/updated. Also this is from fig 4 of the Avizienis work.</text>
  </threadedComment>
  <threadedComment ref="C18" dT="2024-02-21T16:12:17.63" personId="{8873E979-C194-4E2C-A2A5-27A9CB9A474B}" id="{286CA6D5-BA71-4F42-B195-BC0C98235F84}">
    <text>I like this better than mine, but I think we need to simplify the later part</text>
  </threadedComment>
  <threadedComment ref="C18" dT="2024-02-21T17:54:10.73" personId="{2A3AA21F-501D-4E3F-9E74-A8722B092385}" id="{ABA61B74-AC0F-4255-8D90-4509CDCD70DF}" parentId="{286CA6D5-BA71-4F42-B195-BC0C98235F84}">
    <text>I corrected it to be "interactions or* interference"</text>
  </threadedComment>
  <threadedComment ref="B25" dT="2024-02-20T20:36:42.72" personId="{2A3AA21F-501D-4E3F-9E74-A8722B092385}" id="{1B18DC5B-60B8-4B6C-A4E4-DE446BD5A12D}">
    <text>I think these are switched</text>
  </threadedComment>
  <threadedComment ref="B32" dT="2024-02-20T20:36:53.39" personId="{2A3AA21F-501D-4E3F-9E74-A8722B092385}" id="{13C10089-0033-4069-B769-E42F76C7C058}">
    <text>I think these are switched</text>
  </threadedComment>
  <threadedComment ref="C46" dT="2024-02-21T16:14:42.13" personId="{8873E979-C194-4E2C-A2A5-27A9CB9A474B}" id="{4880B950-3B08-4406-9B8F-A48A44A2EEC7}">
    <text>Hmm I don’t agree with this one, because it would make it the same as malicious vs non-malicious</text>
  </threadedComment>
  <threadedComment ref="C46" dT="2024-02-21T18:03:07.09" personId="{2A3AA21F-501D-4E3F-9E74-A8722B092385}" id="{C1B515A8-5FEC-49C6-A3FE-E3E494CF38FE}" parentId="{4880B950-3B08-4406-9B8F-A48A44A2EEC7}">
    <text>I agree with your definition. I wrote mine in the wrong spot</text>
  </threadedComment>
  <threadedComment ref="C59" dT="2024-02-21T16:16:14.45" personId="{8873E979-C194-4E2C-A2A5-27A9CB9A474B}" id="{41AFDE1B-CFEB-44F5-82E0-A805714E4D3F}">
    <text>Hmm I think we should merge our definitions</text>
  </threadedComment>
  <threadedComment ref="F59" dT="2024-02-28T18:19:47.53" personId="{2A3AA21F-501D-4E3F-9E74-A8722B092385}" id="{8ABC60A9-0F57-472C-886A-FD682DC25E44}">
    <text>Does this definition make sense for duration?</text>
  </threadedComment>
  <threadedComment ref="F59" dT="2024-02-28T18:35:09.89" personId="{8873E979-C194-4E2C-A2A5-27A9CB9A474B}" id="{D56A17C8-16F7-4666-B654-0483134FD29B}" parentId="{8ABC60A9-0F57-472C-886A-FD682DC25E44}">
    <text>Yeah, it well help rationale about factors from specific conditions as well as factors from all conditions that led (or helped propagate) the failure</text>
  </threadedComment>
  <threadedComment ref="C60" dT="2024-02-21T16:17:02.22" personId="{8873E979-C194-4E2C-A2A5-27A9CB9A474B}" id="{FA5877DC-5D9A-4B52-A3EB-673DD3812B1C}">
    <text>I think we should merge our defs</text>
  </threadedComment>
  <threadedComment ref="A61" dT="2024-02-21T19:13:04.74" personId="{8873E979-C194-4E2C-A2A5-27A9CB9A474B}" id="{E6A3C522-ADBD-4300-968F-0DC64BEC6030}">
    <text>We’re just gonna exclude this - since the main paper did not include it</text>
  </threadedComment>
  <threadedComment ref="C61" dT="2024-02-21T16:18:01.37" personId="{8873E979-C194-4E2C-A2A5-27A9CB9A474B}" id="{1FD692B8-2F25-48CC-8246-B0CC17C823C3}">
    <text>We should shorten our defs, and ensure that it is as different from Transient as possible</text>
  </threadedComment>
  <threadedComment ref="A65" dT="2024-02-26T21:20:26.93" personId="{2A3AA21F-501D-4E3F-9E74-A8722B092385}" id="{3963D145-01F1-479E-9272-7DC2A5C0CE97}">
    <text>Should we add an option to behavior for if the system is performing its actions correctly but not securely (ex. unencrypted data)?</text>
  </threadedComment>
  <threadedComment ref="B68" dT="2024-02-21T18:30:33.52" personId="{2A3AA21F-501D-4E3F-9E74-A8722B092385}" id="{D10696D2-F1BB-4D88-ABF6-EEEC4CC5566F}">
    <text>This might be a difficult definition to use for extracting information from articles. I don't think the information is typically presented this way</text>
  </threadedComment>
  <threadedComment ref="A88" dT="2024-02-23T16:36:28.60" personId="{2A3AA21F-501D-4E3F-9E74-A8722B092385}" id="{6B6840C3-A084-479A-A77F-0A681BC8AC30}">
    <text>I am adding this</text>
  </threadedComment>
  <threadedComment ref="B94" dT="2024-02-22T20:19:17.75" personId="{2A3AA21F-501D-4E3F-9E74-A8722B092385}" id="{5F1D3260-0787-45AC-9A58-09873F9AC57A}">
    <text>Should we also say damaged as a consequence</text>
  </threadedComment>
  <threadedComment ref="B94" dT="2024-02-22T20:19:51.81" personId="{2A3AA21F-501D-4E3F-9E74-A8722B092385}" id="{528882EC-BBE0-4CCB-B666-24F2C2674748}" parentId="{5F1D3260-0787-45AC-9A58-09873F9AC57A}">
    <text>Also for situations like data maybe state leaked or released</text>
  </threadedComment>
  <threadedComment ref="A100" dT="2024-02-23T16:36:56.85" personId="{2A3AA21F-501D-4E3F-9E74-A8722B092385}" id="{9F841D99-2049-4AE2-8184-012BBDC7C866}">
    <text>I am adding this</text>
  </threadedComment>
  <threadedComment ref="B102" dT="2024-02-21T17:30:12.00" personId="{8873E979-C194-4E2C-A2A5-27A9CB9A474B}" id="{12EDEA6A-B9D6-4554-91B5-7EA343821930}">
    <text>Is “physical processes” good or should we simplify?</text>
  </threadedComment>
  <threadedComment ref="B102" dT="2024-02-21T18:43:52.62" personId="{2A3AA21F-501D-4E3F-9E74-A8722B092385}" id="{3C2B1288-D118-4E4E-9BDE-5DA6D4318F4A}" parentId="{12EDEA6A-B9D6-4554-91B5-7EA343821930}">
    <text>I think it could be simplified to just processes</text>
  </threadedComment>
  <threadedComment ref="B102" dT="2024-02-21T19:02:38.11" personId="{8873E979-C194-4E2C-A2A5-27A9CB9A474B}" id="{6EC130EE-580F-457B-A103-ACCA81654F81}" parentId="{12EDEA6A-B9D6-4554-91B5-7EA343821930}">
    <text>But it should show that it is either sensing or acting on the physical world?</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washingtonpost.com/news/the-switch/wp/2015/08/07/this-gun-makes-everyone-a-sharpshooter-even-hackers/" TargetMode="External"/><Relationship Id="rId21" Type="http://schemas.openxmlformats.org/officeDocument/2006/relationships/hyperlink" Target="https://www.cnet.com/reviews/apple-iphone-6-review/" TargetMode="External"/><Relationship Id="rId42" Type="http://schemas.openxmlformats.org/officeDocument/2006/relationships/hyperlink" Target="https://www.cnet.com/roadshow/news/toyota-prius-auris-hybrid-recall-stalling/" TargetMode="External"/><Relationship Id="rId47" Type="http://schemas.openxmlformats.org/officeDocument/2006/relationships/hyperlink" Target="https://www.cnn.com/2022/06/01/politics/fbi-blames-iran-hospital-cyberattack/index.html" TargetMode="External"/><Relationship Id="rId63" Type="http://schemas.openxmlformats.org/officeDocument/2006/relationships/hyperlink" Target="https://www.cnet.com/tech/gaming/cyberpunk-2077-studio-co-founder-explains-what-went-wrong/" TargetMode="External"/><Relationship Id="rId68" Type="http://schemas.openxmlformats.org/officeDocument/2006/relationships/hyperlink" Target="https://www.dailymail.co.uk/news/article-8811219/Hi-tech-CHASTITY-BELT-men-remotely-locked-hackers.html" TargetMode="External"/><Relationship Id="rId16" Type="http://schemas.openxmlformats.org/officeDocument/2006/relationships/hyperlink" Target="https://www.cnet.com/news/privacy/top-wi-fi-routers-easy-to-hack-says-study/" TargetMode="External"/><Relationship Id="rId11" Type="http://schemas.openxmlformats.org/officeDocument/2006/relationships/hyperlink" Target="https://www.cnet.com/news/privacy/disillusioned-ex-anonymous-first-outed-sabu-last-year/" TargetMode="External"/><Relationship Id="rId24" Type="http://schemas.openxmlformats.org/officeDocument/2006/relationships/hyperlink" Target="https://www.wired.com/2015/07/hackers-can-disable-sniper-rifleor-change-target/" TargetMode="External"/><Relationship Id="rId32" Type="http://schemas.openxmlformats.org/officeDocument/2006/relationships/hyperlink" Target="https://www.wired.com/2010/12/doubleclick/" TargetMode="External"/><Relationship Id="rId37" Type="http://schemas.openxmlformats.org/officeDocument/2006/relationships/hyperlink" Target="https://www.cnet.com/roadshow/news/ford-recall-350000-trucks-suvs-transmission-problems/" TargetMode="External"/><Relationship Id="rId40" Type="http://schemas.openxmlformats.org/officeDocument/2006/relationships/hyperlink" Target="https://www.wired.com/story/us-weapons-systems-easy-cyberattack-targets/" TargetMode="External"/><Relationship Id="rId45" Type="http://schemas.openxmlformats.org/officeDocument/2006/relationships/hyperlink" Target="https://www.wired.com/story/dark-metal-cloud-computers-invisible-malware/" TargetMode="External"/><Relationship Id="rId53" Type="http://schemas.openxmlformats.org/officeDocument/2006/relationships/hyperlink" Target="https://www.cnn.com/style/article/weirdest-tiktok-beauty-trends-2021/index.html" TargetMode="External"/><Relationship Id="rId58" Type="http://schemas.openxmlformats.org/officeDocument/2006/relationships/hyperlink" Target="https://www.cnet.com/tech/gaming/cyberpunk-2077-is-back-on-playstation-store-but-base-ps4-owners-beware/" TargetMode="External"/><Relationship Id="rId66" Type="http://schemas.openxmlformats.org/officeDocument/2006/relationships/hyperlink" Target="https://www.bbc.com/news/technology-54436575" TargetMode="External"/><Relationship Id="rId74" Type="http://schemas.openxmlformats.org/officeDocument/2006/relationships/hyperlink" Target="https://www.wired.com/story/how-to-shoot-slo-mo-video/" TargetMode="External"/><Relationship Id="rId79" Type="http://schemas.openxmlformats.org/officeDocument/2006/relationships/comments" Target="../comments1.xml"/><Relationship Id="rId5" Type="http://schemas.openxmlformats.org/officeDocument/2006/relationships/hyperlink" Target="https://www.bbc.com/mundo/noticias/2011/01/110105_1451_playstation_ps3_hackers_seguridad_dc" TargetMode="External"/><Relationship Id="rId61" Type="http://schemas.openxmlformats.org/officeDocument/2006/relationships/hyperlink" Target="https://www.dailymail.co.uk/sciencetech/article-9395399/Elon-Musk-shares-strongest-argument-aliens-DONT-exist-Twitter.html" TargetMode="External"/><Relationship Id="rId19" Type="http://schemas.openxmlformats.org/officeDocument/2006/relationships/hyperlink" Target="https://www.cnet.com/news/privacy/asus-router-vulnerabilities-go-unfixed-despite-reports/" TargetMode="External"/><Relationship Id="rId14" Type="http://schemas.openxmlformats.org/officeDocument/2006/relationships/hyperlink" Target="https://www.cnet.com/tech/gaming/ps3-software-key-leaked-as-judge-ditches-psn-hack-lawsuit/" TargetMode="External"/><Relationship Id="rId22" Type="http://schemas.openxmlformats.org/officeDocument/2006/relationships/hyperlink" Target="https://money.cnn.com/2015/01/08/technology/security/malvertising-huffington-post/" TargetMode="External"/><Relationship Id="rId27" Type="http://schemas.openxmlformats.org/officeDocument/2006/relationships/hyperlink" Target="https://www.cnet.com/roadshow/news/2001-2002-toyota-sequoia-under-investigation-for-steering-braking-issues/" TargetMode="External"/><Relationship Id="rId30" Type="http://schemas.openxmlformats.org/officeDocument/2006/relationships/hyperlink" Target="https://www.cnet.com/reviews/blu-r1-hd-review/" TargetMode="External"/><Relationship Id="rId35" Type="http://schemas.openxmlformats.org/officeDocument/2006/relationships/hyperlink" Target="https://www.dailymail.co.uk/sciencetech/article-5270891/Google-bans-word-gorilla-racist-Photos-app.html" TargetMode="External"/><Relationship Id="rId43" Type="http://schemas.openxmlformats.org/officeDocument/2006/relationships/hyperlink" Target="https://www.reuters.com/article/us-boeing-deliveries-idUSKCN1NI1MR/" TargetMode="External"/><Relationship Id="rId48" Type="http://schemas.openxmlformats.org/officeDocument/2006/relationships/hyperlink" Target="https://www.reuters.com/world/china/china-uses-ai-software-improve-its-surveillance-capabilities-2022-04-08/" TargetMode="External"/><Relationship Id="rId56" Type="http://schemas.openxmlformats.org/officeDocument/2006/relationships/hyperlink" Target="https://www.cnet.com/roadshow/news/tesla-model-3-y-recall-brake-caliper-bolts/" TargetMode="External"/><Relationship Id="rId64" Type="http://schemas.openxmlformats.org/officeDocument/2006/relationships/hyperlink" Target="https://www.dailymail.co.uk/news/article-9198823/Man-reveals-hackers-demanded-1-000-ransom-release-internet-connected-chastity-belt.html" TargetMode="External"/><Relationship Id="rId69" Type="http://schemas.openxmlformats.org/officeDocument/2006/relationships/hyperlink" Target="https://www.bbc.com/news/uk-england-somerset-54189567" TargetMode="External"/><Relationship Id="rId77" Type="http://schemas.openxmlformats.org/officeDocument/2006/relationships/printerSettings" Target="../printerSettings/printerSettings1.bin"/><Relationship Id="rId8" Type="http://schemas.openxmlformats.org/officeDocument/2006/relationships/hyperlink" Target="https://www.reuters.com/article/us-libya-gaddafi-son-idUSTRE77L4Z620110822" TargetMode="External"/><Relationship Id="rId51" Type="http://schemas.openxmlformats.org/officeDocument/2006/relationships/hyperlink" Target="https://www.theguardian.com/business/2022/feb/21/salisbury-train-crash-clearance-of-leaves-delayed-by-engineering-work" TargetMode="External"/><Relationship Id="rId72" Type="http://schemas.openxmlformats.org/officeDocument/2006/relationships/hyperlink" Target="https://www.bbc.com/news/uk-england-dorset-47551331" TargetMode="External"/><Relationship Id="rId80" Type="http://schemas.microsoft.com/office/2017/10/relationships/threadedComment" Target="../threadedComments/threadedComment1.xml"/><Relationship Id="rId3" Type="http://schemas.openxmlformats.org/officeDocument/2006/relationships/hyperlink" Target="https://www.theguardian.com/technology/gamesblog/2011/jan/07/playstation-3-hack-ps3" TargetMode="External"/><Relationship Id="rId12" Type="http://schemas.openxmlformats.org/officeDocument/2006/relationships/hyperlink" Target="https://www.dailymail.co.uk/news/article-2112356/Pompeiis-Stabian-Baths-reopens-1m-renovation.html" TargetMode="External"/><Relationship Id="rId17" Type="http://schemas.openxmlformats.org/officeDocument/2006/relationships/hyperlink" Target="https://www.cnet.com/culture/enliven-chromes-new-tab-page-with-metro-live-tiles/" TargetMode="External"/><Relationship Id="rId25" Type="http://schemas.openxmlformats.org/officeDocument/2006/relationships/hyperlink" Target="https://www.dailymail.co.uk/sciencetech/article-3179854/US-military-s-smart-rifle-HACKED-Security-researchers-remotely-change-weapon-s-target-disable-scope.html" TargetMode="External"/><Relationship Id="rId33" Type="http://schemas.openxmlformats.org/officeDocument/2006/relationships/hyperlink" Target="https://www.theguardian.com/world/2014/dec/22/north-korea-suffers-internet-blackout" TargetMode="External"/><Relationship Id="rId38" Type="http://schemas.openxmlformats.org/officeDocument/2006/relationships/hyperlink" Target="https://www.dailymail.co.uk/sciencetech/article-5808003/Theres-secret-page-Netflix-request-TV-shows-movies.html" TargetMode="External"/><Relationship Id="rId46" Type="http://schemas.openxmlformats.org/officeDocument/2006/relationships/hyperlink" Target="https://www.nytimes.com/2022/10/21/business/social-security-work-retirement.html" TargetMode="External"/><Relationship Id="rId59" Type="http://schemas.openxmlformats.org/officeDocument/2006/relationships/hyperlink" Target="https://cnnespanol.cnn.com/2021/06/28/tesla-problemas-software-automoviles-china-trax/" TargetMode="External"/><Relationship Id="rId67" Type="http://schemas.openxmlformats.org/officeDocument/2006/relationships/hyperlink" Target="https://www.bbc.com/news/technology-54468207" TargetMode="External"/><Relationship Id="rId20" Type="http://schemas.openxmlformats.org/officeDocument/2006/relationships/hyperlink" Target="https://www.cnet.com/tech/mobile/samsung-galaxy-5-fingerprint-scanner-thwarted-by-hack/" TargetMode="External"/><Relationship Id="rId41" Type="http://schemas.openxmlformats.org/officeDocument/2006/relationships/hyperlink" Target="https://www.nytimes.com/2018/10/10/us/politics/hackers-pentagon-weapons-systems.html" TargetMode="External"/><Relationship Id="rId54" Type="http://schemas.openxmlformats.org/officeDocument/2006/relationships/hyperlink" Target="https://www.dailymail.co.uk/news/article-9918255/Is-scam-Strange-text-messages-saying-missed-call-voicemail-Flubot-fraudsters.html" TargetMode="External"/><Relationship Id="rId62" Type="http://schemas.openxmlformats.org/officeDocument/2006/relationships/hyperlink" Target="https://www.cnet.com/home/kitchen-and-household/coldsnap-ice-cream-maker-pod-technology-ces-2021-keurig-of-ice-cream-product-we-all-need/" TargetMode="External"/><Relationship Id="rId70" Type="http://schemas.openxmlformats.org/officeDocument/2006/relationships/hyperlink" Target="https://www.cnet.com/roadshow/news/toyota-prius-recall-hybrids-power/" TargetMode="External"/><Relationship Id="rId75" Type="http://schemas.openxmlformats.org/officeDocument/2006/relationships/hyperlink" Target="https://www.wired.com/story/apple-pay-server-side-request-forgery/" TargetMode="External"/><Relationship Id="rId1" Type="http://schemas.openxmlformats.org/officeDocument/2006/relationships/hyperlink" Target="https://web.archive.org/web/https:/www.wired.com/2010/09/apple-media-obsession/" TargetMode="External"/><Relationship Id="rId6" Type="http://schemas.openxmlformats.org/officeDocument/2006/relationships/hyperlink" Target="https://www.dailymail.co.uk/sciencetech/article-2008654/George-Hotz-Facebook-employs-hacker-cracked-iPhone-PlayStation-3-security.html" TargetMode="External"/><Relationship Id="rId15" Type="http://schemas.openxmlformats.org/officeDocument/2006/relationships/hyperlink" Target="https://money.cnn.com/2013/01/31/technology/security/antivirus/index.html" TargetMode="External"/><Relationship Id="rId23" Type="http://schemas.openxmlformats.org/officeDocument/2006/relationships/hyperlink" Target="https://www.theguardian.com/technology/2015/jul/20/spacex-rocket-explosion-elon-musk-steel-strut" TargetMode="External"/><Relationship Id="rId28" Type="http://schemas.openxmlformats.org/officeDocument/2006/relationships/hyperlink" Target="https://www.cnet.com/roadshow/news/did-a-tesla-model-x-update-completely-disable-certain-door-sensors/" TargetMode="External"/><Relationship Id="rId36" Type="http://schemas.openxmlformats.org/officeDocument/2006/relationships/hyperlink" Target="https://www.cnn.com/2018/03/22/us/atlanta-ransomware-attack/index.html" TargetMode="External"/><Relationship Id="rId49" Type="http://schemas.openxmlformats.org/officeDocument/2006/relationships/hyperlink" Target="https://www.dailymail.co.uk/news/article-10647751/Twists-fate-save-TWO-passengers-fly-doomed-Chinese-jet.html" TargetMode="External"/><Relationship Id="rId57" Type="http://schemas.openxmlformats.org/officeDocument/2006/relationships/hyperlink" Target="https://www.cnn.com/2021/06/26/cars/tesla-recall-china-cruise-control/index.html" TargetMode="External"/><Relationship Id="rId10" Type="http://schemas.openxmlformats.org/officeDocument/2006/relationships/hyperlink" Target="https://www.cnet.com/tech/tech-industry/microsoft-online-customer-accounts-hacked-in-india/" TargetMode="External"/><Relationship Id="rId31" Type="http://schemas.openxmlformats.org/officeDocument/2006/relationships/hyperlink" Target="https://www.theguardian.com/technology/2015/nov/11/top-ranking-free-app-stole-instagram-passwords" TargetMode="External"/><Relationship Id="rId44" Type="http://schemas.openxmlformats.org/officeDocument/2006/relationships/hyperlink" Target="https://www.dailymail.co.uk/news/article-6585781/Dissident-friend-murdered-journalist-Jamal-Khashoggi-claims-phone-hacked.html" TargetMode="External"/><Relationship Id="rId52" Type="http://schemas.openxmlformats.org/officeDocument/2006/relationships/hyperlink" Target="https://www.bbc.com/news/uk-england-nottinghamshire-59958369" TargetMode="External"/><Relationship Id="rId60" Type="http://schemas.openxmlformats.org/officeDocument/2006/relationships/hyperlink" Target="https://www.theguardian.com/us-news/2021/mar/08/microsoft-cyber-attack-biden-emergency-task-force" TargetMode="External"/><Relationship Id="rId65" Type="http://schemas.openxmlformats.org/officeDocument/2006/relationships/hyperlink" Target="https://www.cnet.com/tech/gaming/cyberpunk-2077-developer-offers-refunds-to-people-unhappy-with-the-game/" TargetMode="External"/><Relationship Id="rId73" Type="http://schemas.openxmlformats.org/officeDocument/2006/relationships/hyperlink" Target="https://www.reuters.com/article/us-tesla-lawsuit-idUSKCN1R21P9/" TargetMode="External"/><Relationship Id="rId78" Type="http://schemas.openxmlformats.org/officeDocument/2006/relationships/vmlDrawing" Target="../drawings/vmlDrawing1.vml"/><Relationship Id="rId4" Type="http://schemas.openxmlformats.org/officeDocument/2006/relationships/hyperlink" Target="https://www.bbc.com/mundo/noticias/2011/01/110112_1130_playstation_demanda_sony_hackers_seguridad_dc" TargetMode="External"/><Relationship Id="rId9" Type="http://schemas.openxmlformats.org/officeDocument/2006/relationships/hyperlink" Target="https://www.dailymail.co.uk/news/article-2087133/Costa-Concordia-accident-So-DID-cause-cruise-ship-hit-rocks.html" TargetMode="External"/><Relationship Id="rId13" Type="http://schemas.openxmlformats.org/officeDocument/2006/relationships/hyperlink" Target="https://money.cnn.com/2012/08/09/technology/knight-expensive-computer-bug/index.html" TargetMode="External"/><Relationship Id="rId18" Type="http://schemas.openxmlformats.org/officeDocument/2006/relationships/hyperlink" Target="https://www.cnet.com/tech/computing/asus-patches-its-wi-fi-routers-aicloud-vulnerabilities/" TargetMode="External"/><Relationship Id="rId39" Type="http://schemas.openxmlformats.org/officeDocument/2006/relationships/hyperlink" Target="https://www.bbc.com/worklife/article/20180723-the-commas-that-cost-companies-millions" TargetMode="External"/><Relationship Id="rId34" Type="http://schemas.openxmlformats.org/officeDocument/2006/relationships/hyperlink" Target="https://www.theguardian.com/environment/2017/jun/23/latest-diesel-car-models-remain-highly-polluting-tests-show" TargetMode="External"/><Relationship Id="rId50" Type="http://schemas.openxmlformats.org/officeDocument/2006/relationships/hyperlink" Target="https://www.wired.com/story/multifactor-authentication-prompt-bombing-on-the-rise/" TargetMode="External"/><Relationship Id="rId55" Type="http://schemas.openxmlformats.org/officeDocument/2006/relationships/hyperlink" Target="https://www.cnn.com/2021/08/16/business/tesla-autopilot-federal-safety-probe/index.html" TargetMode="External"/><Relationship Id="rId76" Type="http://schemas.openxmlformats.org/officeDocument/2006/relationships/hyperlink" Target="https://www.wired.com/story/older-sonos-speakers-will-stop-receiving-updates/" TargetMode="External"/><Relationship Id="rId7" Type="http://schemas.openxmlformats.org/officeDocument/2006/relationships/hyperlink" Target="https://www.cnet.com/culture/how-to-add-led-style-alerts-to-your-android/" TargetMode="External"/><Relationship Id="rId71" Type="http://schemas.openxmlformats.org/officeDocument/2006/relationships/hyperlink" Target="https://www.reuters.com/article/twitter-security/twitter-says-state-backed-actors-may-have-accessed-users-phone-numbers-idUSL8N2A404Y/" TargetMode="External"/><Relationship Id="rId2" Type="http://schemas.openxmlformats.org/officeDocument/2006/relationships/hyperlink" Target="https://www.wired.com/2011/01/playstation-3-exploit/" TargetMode="External"/><Relationship Id="rId29" Type="http://schemas.openxmlformats.org/officeDocument/2006/relationships/hyperlink" Target="https://www.washingtonpost.com/news/the-switch/wp/2016/09/09/how-americas-911-emergency-response-system-can-be-hacked/"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theguardian.com/business/2022/feb/21/salisbury-train-crash-clearance-of-leaves-delayed-by-engineering-work" TargetMode="External"/><Relationship Id="rId21" Type="http://schemas.openxmlformats.org/officeDocument/2006/relationships/hyperlink" Target="https://www.cnet.com/roadshow/news/tesla-model-3-y-recall-brake-caliper-bolts/" TargetMode="External"/><Relationship Id="rId42" Type="http://schemas.openxmlformats.org/officeDocument/2006/relationships/hyperlink" Target="https://www.dailymail.co.uk/sciencetech/article-5270891/Google-bans-word-gorilla-racist-Photos-app.html" TargetMode="External"/><Relationship Id="rId47" Type="http://schemas.openxmlformats.org/officeDocument/2006/relationships/hyperlink" Target="https://www.cnet.com/reviews/blu-r1-hd-review/" TargetMode="External"/><Relationship Id="rId63" Type="http://schemas.openxmlformats.org/officeDocument/2006/relationships/hyperlink" Target="https://www.cnet.com/tech/gaming/ps3-software-key-leaked-as-judge-ditches-psn-hack-lawsuit/" TargetMode="External"/><Relationship Id="rId68" Type="http://schemas.openxmlformats.org/officeDocument/2006/relationships/hyperlink" Target="https://www.dailymail.co.uk/news/article-2087133/Costa-Concordia-accident-So-DID-cause-cruise-ship-hit-rocks.html" TargetMode="External"/><Relationship Id="rId16" Type="http://schemas.openxmlformats.org/officeDocument/2006/relationships/hyperlink" Target="https://www.dailymail.co.uk/sciencetech/article-9395399/Elon-Musk-shares-strongest-argument-aliens-DONT-exist-Twitter.html" TargetMode="External"/><Relationship Id="rId11" Type="http://schemas.openxmlformats.org/officeDocument/2006/relationships/hyperlink" Target="https://www.bbc.com/news/technology-54436575" TargetMode="External"/><Relationship Id="rId24" Type="http://schemas.openxmlformats.org/officeDocument/2006/relationships/hyperlink" Target="https://www.cnn.com/style/article/weirdest-tiktok-beauty-trends-2021/index.html" TargetMode="External"/><Relationship Id="rId32" Type="http://schemas.openxmlformats.org/officeDocument/2006/relationships/hyperlink" Target="https://www.wired.com/story/dark-metal-cloud-computers-invisible-malware/" TargetMode="External"/><Relationship Id="rId37" Type="http://schemas.openxmlformats.org/officeDocument/2006/relationships/hyperlink" Target="https://www.wired.com/story/us-weapons-systems-easy-cyberattack-targets/" TargetMode="External"/><Relationship Id="rId40" Type="http://schemas.openxmlformats.org/officeDocument/2006/relationships/hyperlink" Target="https://www.cnet.com/roadshow/news/ford-recall-350000-trucks-suvs-transmission-problems/" TargetMode="External"/><Relationship Id="rId45" Type="http://schemas.openxmlformats.org/officeDocument/2006/relationships/hyperlink" Target="https://www.wired.com/2010/12/doubleclick/" TargetMode="External"/><Relationship Id="rId53" Type="http://schemas.openxmlformats.org/officeDocument/2006/relationships/hyperlink" Target="https://www.wired.com/2015/07/hackers-can-disable-sniper-rifleor-change-target/" TargetMode="External"/><Relationship Id="rId58" Type="http://schemas.openxmlformats.org/officeDocument/2006/relationships/hyperlink" Target="https://www.cnet.com/news/privacy/asus-router-vulnerabilities-go-unfixed-despite-reports/" TargetMode="External"/><Relationship Id="rId66" Type="http://schemas.openxmlformats.org/officeDocument/2006/relationships/hyperlink" Target="https://www.cnet.com/news/privacy/disillusioned-ex-anonymous-first-outed-sabu-last-year/" TargetMode="External"/><Relationship Id="rId74" Type="http://schemas.openxmlformats.org/officeDocument/2006/relationships/hyperlink" Target="https://www.theguardian.com/technology/gamesblog/2011/jan/07/playstation-3-hack-ps3" TargetMode="External"/><Relationship Id="rId79" Type="http://schemas.openxmlformats.org/officeDocument/2006/relationships/comments" Target="../comments2.xml"/><Relationship Id="rId5" Type="http://schemas.openxmlformats.org/officeDocument/2006/relationships/hyperlink" Target="https://www.bbc.com/news/uk-england-dorset-47551331" TargetMode="External"/><Relationship Id="rId61" Type="http://schemas.openxmlformats.org/officeDocument/2006/relationships/hyperlink" Target="https://www.cnet.com/news/privacy/top-wi-fi-routers-easy-to-hack-says-study/" TargetMode="External"/><Relationship Id="rId19" Type="http://schemas.openxmlformats.org/officeDocument/2006/relationships/hyperlink" Target="https://www.cnet.com/tech/gaming/cyberpunk-2077-is-back-on-playstation-store-but-base-ps4-owners-beware/" TargetMode="External"/><Relationship Id="rId14" Type="http://schemas.openxmlformats.org/officeDocument/2006/relationships/hyperlink" Target="https://www.cnet.com/tech/gaming/cyberpunk-2077-studio-co-founder-explains-what-went-wrong/" TargetMode="External"/><Relationship Id="rId22" Type="http://schemas.openxmlformats.org/officeDocument/2006/relationships/hyperlink" Target="https://www.cnn.com/2021/08/16/business/tesla-autopilot-federal-safety-probe/index.html" TargetMode="External"/><Relationship Id="rId27" Type="http://schemas.openxmlformats.org/officeDocument/2006/relationships/hyperlink" Target="https://www.wired.com/story/multifactor-authentication-prompt-bombing-on-the-rise/" TargetMode="External"/><Relationship Id="rId30" Type="http://schemas.openxmlformats.org/officeDocument/2006/relationships/hyperlink" Target="https://www.cnn.com/2022/06/01/politics/fbi-blames-iran-hospital-cyberattack/index.html" TargetMode="External"/><Relationship Id="rId35" Type="http://schemas.openxmlformats.org/officeDocument/2006/relationships/hyperlink" Target="https://www.cnet.com/roadshow/news/toyota-prius-auris-hybrid-recall-stalling/" TargetMode="External"/><Relationship Id="rId43" Type="http://schemas.openxmlformats.org/officeDocument/2006/relationships/hyperlink" Target="https://www.theguardian.com/environment/2017/jun/23/latest-diesel-car-models-remain-highly-polluting-tests-show" TargetMode="External"/><Relationship Id="rId48" Type="http://schemas.openxmlformats.org/officeDocument/2006/relationships/hyperlink" Target="https://www.washingtonpost.com/news/the-switch/wp/2016/09/09/how-americas-911-emergency-response-system-can-be-hacked/" TargetMode="External"/><Relationship Id="rId56" Type="http://schemas.openxmlformats.org/officeDocument/2006/relationships/hyperlink" Target="https://www.cnet.com/reviews/apple-iphone-6-review/" TargetMode="External"/><Relationship Id="rId64" Type="http://schemas.openxmlformats.org/officeDocument/2006/relationships/hyperlink" Target="https://money.cnn.com/2012/08/09/technology/knight-expensive-computer-bug/index.html" TargetMode="External"/><Relationship Id="rId69" Type="http://schemas.openxmlformats.org/officeDocument/2006/relationships/hyperlink" Target="https://www.reuters.com/article/us-libya-gaddafi-son-idUSTRE77L4Z620110822" TargetMode="External"/><Relationship Id="rId77" Type="http://schemas.openxmlformats.org/officeDocument/2006/relationships/printerSettings" Target="../printerSettings/printerSettings2.bin"/><Relationship Id="rId8" Type="http://schemas.openxmlformats.org/officeDocument/2006/relationships/hyperlink" Target="https://www.bbc.com/news/uk-england-somerset-54189567" TargetMode="External"/><Relationship Id="rId51" Type="http://schemas.openxmlformats.org/officeDocument/2006/relationships/hyperlink" Target="https://www.washingtonpost.com/news/the-switch/wp/2015/08/07/this-gun-makes-everyone-a-sharpshooter-even-hackers/" TargetMode="External"/><Relationship Id="rId72" Type="http://schemas.openxmlformats.org/officeDocument/2006/relationships/hyperlink" Target="https://www.bbc.com/mundo/noticias/2011/01/110105_1451_playstation_ps3_hackers_seguridad_dc" TargetMode="External"/><Relationship Id="rId80" Type="http://schemas.microsoft.com/office/2017/10/relationships/threadedComment" Target="../threadedComments/threadedComment2.xml"/><Relationship Id="rId3" Type="http://schemas.openxmlformats.org/officeDocument/2006/relationships/hyperlink" Target="https://www.wired.com/story/how-to-shoot-slo-mo-video/" TargetMode="External"/><Relationship Id="rId12" Type="http://schemas.openxmlformats.org/officeDocument/2006/relationships/hyperlink" Target="https://www.cnet.com/tech/gaming/cyberpunk-2077-developer-offers-refunds-to-people-unhappy-with-the-game/" TargetMode="External"/><Relationship Id="rId17" Type="http://schemas.openxmlformats.org/officeDocument/2006/relationships/hyperlink" Target="https://www.theguardian.com/us-news/2021/mar/08/microsoft-cyber-attack-biden-emergency-task-force" TargetMode="External"/><Relationship Id="rId25" Type="http://schemas.openxmlformats.org/officeDocument/2006/relationships/hyperlink" Target="https://www.bbc.com/news/uk-england-nottinghamshire-59958369" TargetMode="External"/><Relationship Id="rId33" Type="http://schemas.openxmlformats.org/officeDocument/2006/relationships/hyperlink" Target="https://www.dailymail.co.uk/news/article-6585781/Dissident-friend-murdered-journalist-Jamal-Khashoggi-claims-phone-hacked.html" TargetMode="External"/><Relationship Id="rId38" Type="http://schemas.openxmlformats.org/officeDocument/2006/relationships/hyperlink" Target="https://www.bbc.com/worklife/article/20180723-the-commas-that-cost-companies-millions" TargetMode="External"/><Relationship Id="rId46" Type="http://schemas.openxmlformats.org/officeDocument/2006/relationships/hyperlink" Target="https://www.theguardian.com/technology/2015/nov/11/top-ranking-free-app-stole-instagram-passwords" TargetMode="External"/><Relationship Id="rId59" Type="http://schemas.openxmlformats.org/officeDocument/2006/relationships/hyperlink" Target="https://www.cnet.com/tech/computing/asus-patches-its-wi-fi-routers-aicloud-vulnerabilities/" TargetMode="External"/><Relationship Id="rId67" Type="http://schemas.openxmlformats.org/officeDocument/2006/relationships/hyperlink" Target="https://www.cnet.com/tech/tech-industry/microsoft-online-customer-accounts-hacked-in-india/" TargetMode="External"/><Relationship Id="rId20" Type="http://schemas.openxmlformats.org/officeDocument/2006/relationships/hyperlink" Target="https://www.cnn.com/2021/06/26/cars/tesla-recall-china-cruise-control/index.html" TargetMode="External"/><Relationship Id="rId41" Type="http://schemas.openxmlformats.org/officeDocument/2006/relationships/hyperlink" Target="https://www.cnn.com/2018/03/22/us/atlanta-ransomware-attack/index.html" TargetMode="External"/><Relationship Id="rId54" Type="http://schemas.openxmlformats.org/officeDocument/2006/relationships/hyperlink" Target="https://www.theguardian.com/technology/2015/jul/20/spacex-rocket-explosion-elon-musk-steel-strut" TargetMode="External"/><Relationship Id="rId62" Type="http://schemas.openxmlformats.org/officeDocument/2006/relationships/hyperlink" Target="https://money.cnn.com/2013/01/31/technology/security/antivirus/index.html" TargetMode="External"/><Relationship Id="rId70" Type="http://schemas.openxmlformats.org/officeDocument/2006/relationships/hyperlink" Target="https://www.cnet.com/culture/how-to-add-led-style-alerts-to-your-android/" TargetMode="External"/><Relationship Id="rId75" Type="http://schemas.openxmlformats.org/officeDocument/2006/relationships/hyperlink" Target="https://www.wired.com/2011/01/playstation-3-exploit/" TargetMode="External"/><Relationship Id="rId1" Type="http://schemas.openxmlformats.org/officeDocument/2006/relationships/hyperlink" Target="https://www.wired.com/story/older-sonos-speakers-will-stop-receiving-updates/" TargetMode="External"/><Relationship Id="rId6" Type="http://schemas.openxmlformats.org/officeDocument/2006/relationships/hyperlink" Target="https://www.reuters.com/article/twitter-security/twitter-says-state-backed-actors-may-have-accessed-users-phone-numbers-idUSL8N2A404Y/" TargetMode="External"/><Relationship Id="rId15" Type="http://schemas.openxmlformats.org/officeDocument/2006/relationships/hyperlink" Target="https://www.cnet.com/home/kitchen-and-household/coldsnap-ice-cream-maker-pod-technology-ces-2021-keurig-of-ice-cream-product-we-all-need/" TargetMode="External"/><Relationship Id="rId23" Type="http://schemas.openxmlformats.org/officeDocument/2006/relationships/hyperlink" Target="https://www.dailymail.co.uk/news/article-9918255/Is-scam-Strange-text-messages-saying-missed-call-voicemail-Flubot-fraudsters.html" TargetMode="External"/><Relationship Id="rId28" Type="http://schemas.openxmlformats.org/officeDocument/2006/relationships/hyperlink" Target="https://www.dailymail.co.uk/news/article-10647751/Twists-fate-save-TWO-passengers-fly-doomed-Chinese-jet.html" TargetMode="External"/><Relationship Id="rId36" Type="http://schemas.openxmlformats.org/officeDocument/2006/relationships/hyperlink" Target="https://www.nytimes.com/2018/10/10/us/politics/hackers-pentagon-weapons-systems.html" TargetMode="External"/><Relationship Id="rId49" Type="http://schemas.openxmlformats.org/officeDocument/2006/relationships/hyperlink" Target="https://www.cnet.com/roadshow/news/did-a-tesla-model-x-update-completely-disable-certain-door-sensors/" TargetMode="External"/><Relationship Id="rId57" Type="http://schemas.openxmlformats.org/officeDocument/2006/relationships/hyperlink" Target="https://www.cnet.com/tech/mobile/samsung-galaxy-5-fingerprint-scanner-thwarted-by-hack/" TargetMode="External"/><Relationship Id="rId10" Type="http://schemas.openxmlformats.org/officeDocument/2006/relationships/hyperlink" Target="https://www.bbc.com/news/technology-54468207" TargetMode="External"/><Relationship Id="rId31" Type="http://schemas.openxmlformats.org/officeDocument/2006/relationships/hyperlink" Target="https://www.nytimes.com/2022/10/21/business/social-security-work-retirement.html" TargetMode="External"/><Relationship Id="rId44" Type="http://schemas.openxmlformats.org/officeDocument/2006/relationships/hyperlink" Target="https://www.theguardian.com/world/2014/dec/22/north-korea-suffers-internet-blackout" TargetMode="External"/><Relationship Id="rId52" Type="http://schemas.openxmlformats.org/officeDocument/2006/relationships/hyperlink" Target="https://www.dailymail.co.uk/sciencetech/article-3179854/US-military-s-smart-rifle-HACKED-Security-researchers-remotely-change-weapon-s-target-disable-scope.html" TargetMode="External"/><Relationship Id="rId60" Type="http://schemas.openxmlformats.org/officeDocument/2006/relationships/hyperlink" Target="https://www.cnet.com/culture/enliven-chromes-new-tab-page-with-metro-live-tiles/" TargetMode="External"/><Relationship Id="rId65" Type="http://schemas.openxmlformats.org/officeDocument/2006/relationships/hyperlink" Target="https://www.dailymail.co.uk/news/article-2112356/Pompeiis-Stabian-Baths-reopens-1m-renovation.html" TargetMode="External"/><Relationship Id="rId73" Type="http://schemas.openxmlformats.org/officeDocument/2006/relationships/hyperlink" Target="https://www.bbc.com/mundo/noticias/2011/01/110112_1130_playstation_demanda_sony_hackers_seguridad_dc" TargetMode="External"/><Relationship Id="rId78" Type="http://schemas.openxmlformats.org/officeDocument/2006/relationships/vmlDrawing" Target="../drawings/vmlDrawing2.vml"/><Relationship Id="rId4" Type="http://schemas.openxmlformats.org/officeDocument/2006/relationships/hyperlink" Target="https://www.reuters.com/article/us-tesla-lawsuit-idUSKCN1R21P9/" TargetMode="External"/><Relationship Id="rId9" Type="http://schemas.openxmlformats.org/officeDocument/2006/relationships/hyperlink" Target="https://www.dailymail.co.uk/news/article-8811219/Hi-tech-CHASTITY-BELT-men-remotely-locked-hackers.html" TargetMode="External"/><Relationship Id="rId13" Type="http://schemas.openxmlformats.org/officeDocument/2006/relationships/hyperlink" Target="https://www.dailymail.co.uk/news/article-9198823/Man-reveals-hackers-demanded-1-000-ransom-release-internet-connected-chastity-belt.html" TargetMode="External"/><Relationship Id="rId18" Type="http://schemas.openxmlformats.org/officeDocument/2006/relationships/hyperlink" Target="https://cnnespanol.cnn.com/2021/06/28/tesla-problemas-software-automoviles-china-trax/" TargetMode="External"/><Relationship Id="rId39" Type="http://schemas.openxmlformats.org/officeDocument/2006/relationships/hyperlink" Target="https://www.dailymail.co.uk/sciencetech/article-5808003/Theres-secret-page-Netflix-request-TV-shows-movies.html" TargetMode="External"/><Relationship Id="rId34" Type="http://schemas.openxmlformats.org/officeDocument/2006/relationships/hyperlink" Target="https://www.reuters.com/article/us-boeing-deliveries-idUSKCN1NI1MR/" TargetMode="External"/><Relationship Id="rId50" Type="http://schemas.openxmlformats.org/officeDocument/2006/relationships/hyperlink" Target="https://www.cnet.com/roadshow/news/2001-2002-toyota-sequoia-under-investigation-for-steering-braking-issues/" TargetMode="External"/><Relationship Id="rId55" Type="http://schemas.openxmlformats.org/officeDocument/2006/relationships/hyperlink" Target="https://money.cnn.com/2015/01/08/technology/security/malvertising-huffington-post/" TargetMode="External"/><Relationship Id="rId76" Type="http://schemas.openxmlformats.org/officeDocument/2006/relationships/hyperlink" Target="https://web.archive.org/web/https:/www.wired.com/2010/09/apple-media-obsession/" TargetMode="External"/><Relationship Id="rId7" Type="http://schemas.openxmlformats.org/officeDocument/2006/relationships/hyperlink" Target="https://www.cnet.com/roadshow/news/toyota-prius-recall-hybrids-power/" TargetMode="External"/><Relationship Id="rId71" Type="http://schemas.openxmlformats.org/officeDocument/2006/relationships/hyperlink" Target="https://www.dailymail.co.uk/sciencetech/article-2008654/George-Hotz-Facebook-employs-hacker-cracked-iPhone-PlayStation-3-security.html" TargetMode="External"/><Relationship Id="rId2" Type="http://schemas.openxmlformats.org/officeDocument/2006/relationships/hyperlink" Target="https://www.wired.com/story/apple-pay-server-side-request-forgery/" TargetMode="External"/><Relationship Id="rId29" Type="http://schemas.openxmlformats.org/officeDocument/2006/relationships/hyperlink" Target="https://www.reuters.com/world/china/china-uses-ai-software-improve-its-surveillance-capabilities-2022-04-08/"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wired.com/story/us-weapons-systems-easy-cyberattack-targets/" TargetMode="External"/><Relationship Id="rId18" Type="http://schemas.openxmlformats.org/officeDocument/2006/relationships/hyperlink" Target="https://www.cnet.com/tech/gaming/cyberpunk-2077-developer-offers-refunds-to-people-unhappy-with-the-game/" TargetMode="External"/><Relationship Id="rId26" Type="http://schemas.openxmlformats.org/officeDocument/2006/relationships/hyperlink" Target="https://www.bbc.com/news/technology-54436575" TargetMode="External"/><Relationship Id="rId39" Type="http://schemas.openxmlformats.org/officeDocument/2006/relationships/hyperlink" Target="https://www.cnn.com/2022/06/01/politics/fbi-blames-iran-hospital-cyberattack/index.html" TargetMode="External"/><Relationship Id="rId21" Type="http://schemas.openxmlformats.org/officeDocument/2006/relationships/hyperlink" Target="https://www.cnet.com/news/privacy/asus-router-vulnerabilities-go-unfixed-despite-reports/" TargetMode="External"/><Relationship Id="rId34" Type="http://schemas.openxmlformats.org/officeDocument/2006/relationships/hyperlink" Target="https://www.cnn.com/2018/03/22/us/atlanta-ransomware-attack/index.html" TargetMode="External"/><Relationship Id="rId42" Type="http://schemas.openxmlformats.org/officeDocument/2006/relationships/hyperlink" Target="https://www.cnn.com/2021/06/26/cars/tesla-recall-china-cruise-control/index.html" TargetMode="External"/><Relationship Id="rId47" Type="http://schemas.openxmlformats.org/officeDocument/2006/relationships/hyperlink" Target="https://www.reuters.com/article/twitter-security/twitter-says-state-backed-actors-may-have-accessed-users-phone-numbers-idUSL8N2A404Y/" TargetMode="External"/><Relationship Id="rId50" Type="http://schemas.openxmlformats.org/officeDocument/2006/relationships/comments" Target="../comments3.xml"/><Relationship Id="rId7" Type="http://schemas.openxmlformats.org/officeDocument/2006/relationships/hyperlink" Target="https://www.cnet.com/tech/gaming/ps3-software-key-leaked-as-judge-ditches-psn-hack-lawsuit/" TargetMode="External"/><Relationship Id="rId2" Type="http://schemas.openxmlformats.org/officeDocument/2006/relationships/hyperlink" Target="https://www.wired.com/2011/01/playstation-3-exploit/" TargetMode="External"/><Relationship Id="rId16" Type="http://schemas.openxmlformats.org/officeDocument/2006/relationships/hyperlink" Target="https://www.wired.com/story/apple-pay-server-side-request-forgery/" TargetMode="External"/><Relationship Id="rId29" Type="http://schemas.openxmlformats.org/officeDocument/2006/relationships/hyperlink" Target="https://www.cnet.com/roadshow/news/did-a-tesla-model-x-update-completely-disable-certain-door-sensors/" TargetMode="External"/><Relationship Id="rId11" Type="http://schemas.openxmlformats.org/officeDocument/2006/relationships/hyperlink" Target="https://www.theguardian.com/technology/2015/jul/20/spacex-rocket-explosion-elon-musk-steel-strut" TargetMode="External"/><Relationship Id="rId24" Type="http://schemas.openxmlformats.org/officeDocument/2006/relationships/hyperlink" Target="https://www.dailymail.co.uk/news/article-9198823/Man-reveals-hackers-demanded-1-000-ransom-release-internet-connected-chastity-belt.html" TargetMode="External"/><Relationship Id="rId32" Type="http://schemas.openxmlformats.org/officeDocument/2006/relationships/hyperlink" Target="https://www.wired.com/2010/12/doubleclick/" TargetMode="External"/><Relationship Id="rId37" Type="http://schemas.openxmlformats.org/officeDocument/2006/relationships/hyperlink" Target="https://www.reuters.com/article/us-boeing-deliveries-idUSKCN1NI1MR/" TargetMode="External"/><Relationship Id="rId40" Type="http://schemas.openxmlformats.org/officeDocument/2006/relationships/hyperlink" Target="https://www.wired.com/story/multifactor-authentication-prompt-bombing-on-the-rise/" TargetMode="External"/><Relationship Id="rId45" Type="http://schemas.openxmlformats.org/officeDocument/2006/relationships/hyperlink" Target="https://www.cnet.com/tech/gaming/cyberpunk-2077-studio-co-founder-explains-what-went-wrong/" TargetMode="External"/><Relationship Id="rId5" Type="http://schemas.openxmlformats.org/officeDocument/2006/relationships/hyperlink" Target="https://www.bbc.com/mundo/noticias/2011/01/110105_1451_playstation_ps3_hackers_seguridad_dc" TargetMode="External"/><Relationship Id="rId15" Type="http://schemas.openxmlformats.org/officeDocument/2006/relationships/hyperlink" Target="https://www.bbc.com/news/uk-england-dorset-47551331" TargetMode="External"/><Relationship Id="rId23" Type="http://schemas.openxmlformats.org/officeDocument/2006/relationships/hyperlink" Target="https://www.dailymail.co.uk/sciencetech/article-3179854/US-military-s-smart-rifle-HACKED-Security-researchers-remotely-change-weapon-s-target-disable-scope.html" TargetMode="External"/><Relationship Id="rId28" Type="http://schemas.openxmlformats.org/officeDocument/2006/relationships/hyperlink" Target="https://www.washingtonpost.com/news/the-switch/wp/2015/08/07/this-gun-makes-everyone-a-sharpshooter-even-hackers/" TargetMode="External"/><Relationship Id="rId36" Type="http://schemas.openxmlformats.org/officeDocument/2006/relationships/hyperlink" Target="https://www.cnet.com/roadshow/news/toyota-prius-auris-hybrid-recall-stalling/" TargetMode="External"/><Relationship Id="rId49" Type="http://schemas.openxmlformats.org/officeDocument/2006/relationships/vmlDrawing" Target="../drawings/vmlDrawing3.vml"/><Relationship Id="rId10" Type="http://schemas.openxmlformats.org/officeDocument/2006/relationships/hyperlink" Target="https://www.cnet.com/culture/enliven-chromes-new-tab-page-with-metro-live-tiles/" TargetMode="External"/><Relationship Id="rId19" Type="http://schemas.openxmlformats.org/officeDocument/2006/relationships/hyperlink" Target="https://www.cnet.com/tech/gaming/cyberpunk-2077-is-back-on-playstation-store-but-base-ps4-owners-beware/" TargetMode="External"/><Relationship Id="rId31" Type="http://schemas.openxmlformats.org/officeDocument/2006/relationships/hyperlink" Target="https://www.washingtonpost.com/news/the-switch/wp/2016/09/09/how-americas-911-emergency-response-system-can-be-hacked/" TargetMode="External"/><Relationship Id="rId44" Type="http://schemas.openxmlformats.org/officeDocument/2006/relationships/hyperlink" Target="https://www.theguardian.com/us-news/2021/mar/08/microsoft-cyber-attack-biden-emergency-task-force" TargetMode="External"/><Relationship Id="rId4" Type="http://schemas.openxmlformats.org/officeDocument/2006/relationships/hyperlink" Target="https://www.bbc.com/mundo/noticias/2011/01/110112_1130_playstation_demanda_sony_hackers_seguridad_dc" TargetMode="External"/><Relationship Id="rId9" Type="http://schemas.openxmlformats.org/officeDocument/2006/relationships/hyperlink" Target="https://www.cnet.com/news/privacy/top-wi-fi-routers-easy-to-hack-says-study/" TargetMode="External"/><Relationship Id="rId14" Type="http://schemas.openxmlformats.org/officeDocument/2006/relationships/hyperlink" Target="https://www.wired.com/story/dark-metal-cloud-computers-invisible-malware/" TargetMode="External"/><Relationship Id="rId22" Type="http://schemas.openxmlformats.org/officeDocument/2006/relationships/hyperlink" Target="https://www.wired.com/2015/07/hackers-can-disable-sniper-rifleor-change-target/" TargetMode="External"/><Relationship Id="rId27" Type="http://schemas.openxmlformats.org/officeDocument/2006/relationships/hyperlink" Target="https://money.cnn.com/2015/01/08/technology/security/malvertising-huffington-post/" TargetMode="External"/><Relationship Id="rId30" Type="http://schemas.openxmlformats.org/officeDocument/2006/relationships/hyperlink" Target="https://www.theguardian.com/technology/2015/nov/11/top-ranking-free-app-stole-instagram-passwords" TargetMode="External"/><Relationship Id="rId35" Type="http://schemas.openxmlformats.org/officeDocument/2006/relationships/hyperlink" Target="https://www.nytimes.com/2018/10/10/us/politics/hackers-pentagon-weapons-systems.html" TargetMode="External"/><Relationship Id="rId43" Type="http://schemas.openxmlformats.org/officeDocument/2006/relationships/hyperlink" Target="https://cnnespanol.cnn.com/2021/06/28/tesla-problemas-software-automoviles-china-trax/" TargetMode="External"/><Relationship Id="rId48" Type="http://schemas.openxmlformats.org/officeDocument/2006/relationships/hyperlink" Target="https://www.cnet.com/tech/mobile/samsung-galaxy-5-fingerprint-scanner-thwarted-by-hack/" TargetMode="External"/><Relationship Id="rId8" Type="http://schemas.openxmlformats.org/officeDocument/2006/relationships/hyperlink" Target="https://money.cnn.com/2013/01/31/technology/security/antivirus/index.html" TargetMode="External"/><Relationship Id="rId51" Type="http://schemas.microsoft.com/office/2017/10/relationships/threadedComment" Target="../threadedComments/threadedComment3.xml"/><Relationship Id="rId3" Type="http://schemas.openxmlformats.org/officeDocument/2006/relationships/hyperlink" Target="https://www.theguardian.com/technology/gamesblog/2011/jan/07/playstation-3-hack-ps3" TargetMode="External"/><Relationship Id="rId12" Type="http://schemas.openxmlformats.org/officeDocument/2006/relationships/hyperlink" Target="https://www.dailymail.co.uk/sciencetech/article-5270891/Google-bans-word-gorilla-racist-Photos-app.html" TargetMode="External"/><Relationship Id="rId17" Type="http://schemas.openxmlformats.org/officeDocument/2006/relationships/hyperlink" Target="https://www.dailymail.co.uk/news/article-8811219/Hi-tech-CHASTITY-BELT-men-remotely-locked-hackers.html" TargetMode="External"/><Relationship Id="rId25" Type="http://schemas.openxmlformats.org/officeDocument/2006/relationships/hyperlink" Target="https://www.bbc.com/news/technology-54468207" TargetMode="External"/><Relationship Id="rId33" Type="http://schemas.openxmlformats.org/officeDocument/2006/relationships/hyperlink" Target="https://www.theguardian.com/world/2014/dec/22/north-korea-suffers-internet-blackout" TargetMode="External"/><Relationship Id="rId38" Type="http://schemas.openxmlformats.org/officeDocument/2006/relationships/hyperlink" Target="https://www.cnet.com/tech/computing/asus-patches-its-wi-fi-routers-aicloud-vulnerabilities/" TargetMode="External"/><Relationship Id="rId46" Type="http://schemas.openxmlformats.org/officeDocument/2006/relationships/hyperlink" Target="https://www.bbc.com/news/uk-england-somerset-54189567" TargetMode="External"/><Relationship Id="rId20" Type="http://schemas.openxmlformats.org/officeDocument/2006/relationships/hyperlink" Target="https://www.cnet.com/roadshow/news/tesla-model-3-y-recall-brake-caliper-bolts/" TargetMode="External"/><Relationship Id="rId41" Type="http://schemas.openxmlformats.org/officeDocument/2006/relationships/hyperlink" Target="https://www.cnn.com/2021/08/16/business/tesla-autopilot-federal-safety-probe/index.html" TargetMode="External"/><Relationship Id="rId1" Type="http://schemas.openxmlformats.org/officeDocument/2006/relationships/hyperlink" Target="https://www.wired.com/2010/09/apple-media-obsession/" TargetMode="External"/><Relationship Id="rId6" Type="http://schemas.openxmlformats.org/officeDocument/2006/relationships/hyperlink" Target="https://www.cnet.com/tech/tech-industry/microsoft-online-customer-accounts-hacked-in-india/"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5" Type="http://schemas.microsoft.com/office/2019/04/relationships/documenttask" Target="../documenttasks/documenttask1.xml"/><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4.bin"/><Relationship Id="rId1" Type="http://schemas.openxmlformats.org/officeDocument/2006/relationships/hyperlink" Target="https://www.includehelp.com/basics/classification-of-software-failures-software-engineer.aspx" TargetMode="External"/><Relationship Id="rId5" Type="http://schemas.microsoft.com/office/2017/10/relationships/threadedComment" Target="../threadedComments/threadedComment6.xm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77"/>
  <sheetViews>
    <sheetView topLeftCell="A77" workbookViewId="0">
      <selection activeCell="J51" sqref="J51"/>
    </sheetView>
  </sheetViews>
  <sheetFormatPr defaultRowHeight="14.25"/>
  <cols>
    <col min="3" max="3" width="77" customWidth="1"/>
    <col min="10" max="11" width="13" customWidth="1"/>
    <col min="13" max="13" width="17.265625" customWidth="1"/>
  </cols>
  <sheetData>
    <row r="1" spans="1:21">
      <c r="A1" t="s">
        <v>0</v>
      </c>
      <c r="B1" s="2" t="s">
        <v>1</v>
      </c>
      <c r="C1" s="2" t="s">
        <v>2</v>
      </c>
      <c r="D1" s="2" t="s">
        <v>3</v>
      </c>
      <c r="E1" s="3" t="s">
        <v>4</v>
      </c>
      <c r="F1" s="3" t="s">
        <v>5</v>
      </c>
      <c r="G1" s="3" t="s">
        <v>6</v>
      </c>
      <c r="H1" t="s">
        <v>7</v>
      </c>
      <c r="I1" s="3" t="s">
        <v>5</v>
      </c>
      <c r="K1" s="3" t="s">
        <v>8</v>
      </c>
    </row>
    <row r="2" spans="1:21">
      <c r="A2">
        <v>3111</v>
      </c>
      <c r="B2" s="1" t="s">
        <v>9</v>
      </c>
      <c r="C2" t="s">
        <v>10</v>
      </c>
      <c r="D2" t="b">
        <v>0</v>
      </c>
      <c r="E2" t="b">
        <v>0</v>
      </c>
      <c r="F2">
        <f>IF(D2=E2,1,0)</f>
        <v>1</v>
      </c>
      <c r="G2" t="b">
        <f>IF(D2=E2,D2,0)</f>
        <v>0</v>
      </c>
      <c r="H2" t="b">
        <v>0</v>
      </c>
      <c r="I2">
        <f t="shared" ref="I2:I33" si="0">IF(G2=H2,1,0)</f>
        <v>1</v>
      </c>
      <c r="O2" t="s">
        <v>11</v>
      </c>
    </row>
    <row r="3" spans="1:21">
      <c r="A3">
        <v>3663</v>
      </c>
      <c r="B3" s="1" t="s">
        <v>12</v>
      </c>
      <c r="C3" t="s">
        <v>13</v>
      </c>
      <c r="D3" t="b">
        <v>1</v>
      </c>
      <c r="E3" t="b">
        <v>1</v>
      </c>
      <c r="F3">
        <f t="shared" ref="F3:F66" si="1">IF(D3=E3,1,0)</f>
        <v>1</v>
      </c>
      <c r="G3" t="b">
        <f t="shared" ref="G3:G66" si="2">IF(D3=E3,D3,0)</f>
        <v>1</v>
      </c>
      <c r="H3" t="b">
        <v>1</v>
      </c>
      <c r="I3">
        <f t="shared" si="0"/>
        <v>1</v>
      </c>
      <c r="K3" t="s">
        <v>14</v>
      </c>
      <c r="L3">
        <f>COUNTIFS(D2:D77, TRUE, E2:E77, TRUE)</f>
        <v>44</v>
      </c>
      <c r="O3" t="s">
        <v>15</v>
      </c>
      <c r="P3" t="s">
        <v>16</v>
      </c>
    </row>
    <row r="4" spans="1:21">
      <c r="A4">
        <v>3710</v>
      </c>
      <c r="B4" s="1" t="s">
        <v>17</v>
      </c>
      <c r="C4" t="s">
        <v>18</v>
      </c>
      <c r="D4" t="b">
        <v>1</v>
      </c>
      <c r="E4" t="b">
        <v>1</v>
      </c>
      <c r="F4">
        <f t="shared" si="1"/>
        <v>1</v>
      </c>
      <c r="G4" t="b">
        <f t="shared" si="2"/>
        <v>1</v>
      </c>
      <c r="H4" t="b">
        <v>1</v>
      </c>
      <c r="I4">
        <f t="shared" si="0"/>
        <v>1</v>
      </c>
      <c r="K4" t="s">
        <v>19</v>
      </c>
      <c r="L4">
        <f>COUNTIFS(D2:D77, FALSE, E2:E77, FALSE)</f>
        <v>26</v>
      </c>
      <c r="N4" t="s">
        <v>20</v>
      </c>
      <c r="O4">
        <f>COUNTIFS(D2:D78, TRUE, E2:E78, TRUE)</f>
        <v>44</v>
      </c>
      <c r="P4">
        <f>COUNTIFS(D2:D78, TRUE, E2:E78, FALSE)</f>
        <v>2</v>
      </c>
      <c r="Q4">
        <f>SUM(O4:P4)</f>
        <v>46</v>
      </c>
    </row>
    <row r="5" spans="1:21">
      <c r="A5">
        <v>3740</v>
      </c>
      <c r="B5" s="1" t="s">
        <v>21</v>
      </c>
      <c r="C5" t="s">
        <v>22</v>
      </c>
      <c r="D5" t="b">
        <v>1</v>
      </c>
      <c r="E5" t="b">
        <v>1</v>
      </c>
      <c r="F5">
        <f t="shared" si="1"/>
        <v>1</v>
      </c>
      <c r="G5" t="b">
        <f t="shared" si="2"/>
        <v>1</v>
      </c>
      <c r="H5" t="b">
        <v>1</v>
      </c>
      <c r="I5">
        <f t="shared" si="0"/>
        <v>1</v>
      </c>
      <c r="K5" t="s">
        <v>23</v>
      </c>
      <c r="L5">
        <f>COUNTIFS(D2:D77, TRUE, E2:E77, FALSE)</f>
        <v>2</v>
      </c>
      <c r="N5" t="s">
        <v>24</v>
      </c>
      <c r="O5">
        <f>COUNTIFS(D2:D78, FALSE, E2:E78, TRUE)</f>
        <v>4</v>
      </c>
      <c r="P5">
        <f>COUNTIFS(D2:D78, FALSE, E2:E78, FALSE)</f>
        <v>26</v>
      </c>
      <c r="Q5">
        <f>SUM(O5:P5)</f>
        <v>30</v>
      </c>
    </row>
    <row r="6" spans="1:21">
      <c r="A6">
        <v>3825</v>
      </c>
      <c r="B6" s="1" t="s">
        <v>25</v>
      </c>
      <c r="C6" t="s">
        <v>26</v>
      </c>
      <c r="D6" t="b">
        <v>1</v>
      </c>
      <c r="E6" t="b">
        <v>1</v>
      </c>
      <c r="F6">
        <f t="shared" si="1"/>
        <v>1</v>
      </c>
      <c r="G6" t="b">
        <f t="shared" si="2"/>
        <v>1</v>
      </c>
      <c r="H6" t="b">
        <v>1</v>
      </c>
      <c r="I6">
        <f t="shared" si="0"/>
        <v>1</v>
      </c>
      <c r="K6" t="s">
        <v>27</v>
      </c>
      <c r="L6">
        <f>COUNTIFS(D2:D77, FALSE, E2:E77, TRUE)</f>
        <v>4</v>
      </c>
      <c r="O6">
        <f>SUM(O4:O5)</f>
        <v>48</v>
      </c>
      <c r="P6">
        <f>SUM(P4:P5)</f>
        <v>28</v>
      </c>
      <c r="Q6">
        <f>SUM(O6:P6)</f>
        <v>76</v>
      </c>
    </row>
    <row r="7" spans="1:21">
      <c r="A7">
        <v>6486</v>
      </c>
      <c r="B7" s="1" t="s">
        <v>28</v>
      </c>
      <c r="C7" t="s">
        <v>29</v>
      </c>
      <c r="D7" t="b">
        <v>1</v>
      </c>
      <c r="E7" t="b">
        <v>1</v>
      </c>
      <c r="F7">
        <f t="shared" si="1"/>
        <v>1</v>
      </c>
      <c r="G7" t="b">
        <f t="shared" si="2"/>
        <v>1</v>
      </c>
      <c r="H7" t="b">
        <v>1</v>
      </c>
      <c r="I7">
        <f t="shared" si="0"/>
        <v>1</v>
      </c>
    </row>
    <row r="8" spans="1:21">
      <c r="A8">
        <v>6702</v>
      </c>
      <c r="B8" s="1" t="s">
        <v>30</v>
      </c>
      <c r="C8" t="s">
        <v>31</v>
      </c>
      <c r="D8" t="b">
        <v>0</v>
      </c>
      <c r="E8" t="b">
        <v>0</v>
      </c>
      <c r="F8">
        <f t="shared" si="1"/>
        <v>1</v>
      </c>
      <c r="G8" t="b">
        <f t="shared" si="2"/>
        <v>0</v>
      </c>
      <c r="H8" t="b">
        <v>0</v>
      </c>
      <c r="I8">
        <f t="shared" si="0"/>
        <v>1</v>
      </c>
      <c r="N8" t="s">
        <v>32</v>
      </c>
      <c r="O8">
        <f xml:space="preserve"> (O4 + P5) / SUM(O4:P5)</f>
        <v>0.92105263157894735</v>
      </c>
    </row>
    <row r="9" spans="1:21">
      <c r="A9">
        <v>7241</v>
      </c>
      <c r="B9" s="1" t="s">
        <v>33</v>
      </c>
      <c r="C9" t="s">
        <v>34</v>
      </c>
      <c r="D9" t="b">
        <v>0</v>
      </c>
      <c r="E9" t="b">
        <v>0</v>
      </c>
      <c r="F9">
        <f t="shared" si="1"/>
        <v>1</v>
      </c>
      <c r="G9" t="b">
        <f t="shared" si="2"/>
        <v>0</v>
      </c>
      <c r="H9" t="b">
        <v>0</v>
      </c>
      <c r="I9">
        <f t="shared" si="0"/>
        <v>1</v>
      </c>
      <c r="K9" t="s">
        <v>35</v>
      </c>
      <c r="N9" t="s">
        <v>36</v>
      </c>
      <c r="O9" cm="1">
        <f t="array" ref="O9">MMULT(O6:P6,Q4:Q5)/Q6^2</f>
        <v>0.52770083102493071</v>
      </c>
    </row>
    <row r="10" spans="1:21">
      <c r="A10">
        <v>9455</v>
      </c>
      <c r="B10" s="1" t="s">
        <v>37</v>
      </c>
      <c r="C10" t="s">
        <v>38</v>
      </c>
      <c r="D10" t="b">
        <v>0</v>
      </c>
      <c r="E10" t="b">
        <v>0</v>
      </c>
      <c r="F10">
        <f t="shared" si="1"/>
        <v>1</v>
      </c>
      <c r="G10" t="b">
        <f t="shared" si="2"/>
        <v>0</v>
      </c>
      <c r="H10" t="b">
        <v>1</v>
      </c>
      <c r="I10">
        <f t="shared" si="0"/>
        <v>0</v>
      </c>
      <c r="J10" s="67" t="s">
        <v>39</v>
      </c>
      <c r="N10" t="s">
        <v>40</v>
      </c>
      <c r="O10">
        <f>(O8-O9)/(1-O9)</f>
        <v>0.83284457478005858</v>
      </c>
    </row>
    <row r="11" spans="1:21">
      <c r="A11">
        <v>10162</v>
      </c>
      <c r="B11" s="1" t="s">
        <v>41</v>
      </c>
      <c r="C11" t="s">
        <v>42</v>
      </c>
      <c r="D11" t="b">
        <v>1</v>
      </c>
      <c r="E11" t="b">
        <v>1</v>
      </c>
      <c r="F11">
        <f t="shared" si="1"/>
        <v>1</v>
      </c>
      <c r="G11" t="b">
        <f t="shared" si="2"/>
        <v>1</v>
      </c>
      <c r="H11" t="b">
        <v>1</v>
      </c>
      <c r="I11">
        <f t="shared" si="0"/>
        <v>1</v>
      </c>
    </row>
    <row r="12" spans="1:21">
      <c r="A12">
        <v>10745</v>
      </c>
      <c r="B12" s="1" t="s">
        <v>43</v>
      </c>
      <c r="C12" t="s">
        <v>44</v>
      </c>
      <c r="D12" t="b">
        <v>0</v>
      </c>
      <c r="E12" t="b">
        <v>0</v>
      </c>
      <c r="F12">
        <f t="shared" si="1"/>
        <v>1</v>
      </c>
      <c r="G12" t="b">
        <f t="shared" si="2"/>
        <v>0</v>
      </c>
      <c r="H12" t="b">
        <v>0</v>
      </c>
      <c r="I12">
        <f t="shared" si="0"/>
        <v>1</v>
      </c>
      <c r="N12" t="s">
        <v>45</v>
      </c>
      <c r="O12">
        <f>COUNTIF(F2:F78,1)/Q6</f>
        <v>0.92105263157894735</v>
      </c>
    </row>
    <row r="13" spans="1:21">
      <c r="A13">
        <v>11058</v>
      </c>
      <c r="B13" s="1" t="s">
        <v>46</v>
      </c>
      <c r="C13" t="s">
        <v>47</v>
      </c>
      <c r="D13" t="b">
        <v>0</v>
      </c>
      <c r="E13" t="b">
        <v>0</v>
      </c>
      <c r="F13">
        <f t="shared" si="1"/>
        <v>1</v>
      </c>
      <c r="G13" t="b">
        <f t="shared" si="2"/>
        <v>0</v>
      </c>
      <c r="H13" t="b">
        <v>0</v>
      </c>
      <c r="I13">
        <f t="shared" si="0"/>
        <v>1</v>
      </c>
      <c r="N13" t="s">
        <v>45</v>
      </c>
      <c r="O13">
        <f>(L3+L4)/(SUM(L3:L6))</f>
        <v>0.92105263157894735</v>
      </c>
    </row>
    <row r="14" spans="1:21">
      <c r="A14">
        <v>13717</v>
      </c>
      <c r="B14" s="1" t="s">
        <v>48</v>
      </c>
      <c r="C14" t="s">
        <v>49</v>
      </c>
      <c r="D14" t="b">
        <v>1</v>
      </c>
      <c r="E14" t="b">
        <v>1</v>
      </c>
      <c r="F14">
        <f t="shared" si="1"/>
        <v>1</v>
      </c>
      <c r="G14" t="b">
        <f t="shared" si="2"/>
        <v>1</v>
      </c>
      <c r="H14" t="b">
        <v>1</v>
      </c>
      <c r="I14">
        <f t="shared" si="0"/>
        <v>1</v>
      </c>
      <c r="K14" s="3" t="s">
        <v>50</v>
      </c>
    </row>
    <row r="15" spans="1:21">
      <c r="A15">
        <v>15042</v>
      </c>
      <c r="B15" s="1" t="s">
        <v>51</v>
      </c>
      <c r="C15" t="s">
        <v>52</v>
      </c>
      <c r="D15" t="b">
        <v>1</v>
      </c>
      <c r="E15" t="b">
        <v>1</v>
      </c>
      <c r="F15">
        <f t="shared" si="1"/>
        <v>1</v>
      </c>
      <c r="G15" t="b">
        <f t="shared" si="2"/>
        <v>1</v>
      </c>
      <c r="H15" t="b">
        <v>1</v>
      </c>
      <c r="I15">
        <f t="shared" si="0"/>
        <v>1</v>
      </c>
      <c r="O15" t="s">
        <v>11</v>
      </c>
    </row>
    <row r="16" spans="1:21">
      <c r="A16">
        <v>16412</v>
      </c>
      <c r="B16" s="1" t="s">
        <v>53</v>
      </c>
      <c r="C16" t="s">
        <v>54</v>
      </c>
      <c r="D16" t="b">
        <v>0</v>
      </c>
      <c r="E16" t="b">
        <v>1</v>
      </c>
      <c r="F16">
        <f>IF(D16=E16,1,0)</f>
        <v>0</v>
      </c>
      <c r="G16" t="b">
        <v>1</v>
      </c>
      <c r="H16" t="b">
        <v>1</v>
      </c>
      <c r="I16">
        <f t="shared" si="0"/>
        <v>1</v>
      </c>
      <c r="K16" t="s">
        <v>14</v>
      </c>
      <c r="L16">
        <f>COUNTIFS(G2:G77, TRUE, H2:H77, TRUE)</f>
        <v>50</v>
      </c>
      <c r="O16" t="s">
        <v>15</v>
      </c>
      <c r="P16" t="s">
        <v>16</v>
      </c>
      <c r="T16" t="s">
        <v>55</v>
      </c>
      <c r="U16" s="71">
        <f>(O17+P18)/(O17+P17+O18+P18)</f>
        <v>0.85526315789473684</v>
      </c>
    </row>
    <row r="17" spans="1:21">
      <c r="A17">
        <v>18168</v>
      </c>
      <c r="B17" s="1" t="s">
        <v>56</v>
      </c>
      <c r="C17" t="s">
        <v>57</v>
      </c>
      <c r="D17" t="b">
        <v>1</v>
      </c>
      <c r="E17" t="b">
        <v>1</v>
      </c>
      <c r="F17">
        <f t="shared" si="1"/>
        <v>1</v>
      </c>
      <c r="G17" t="b">
        <f t="shared" si="2"/>
        <v>1</v>
      </c>
      <c r="H17" t="b">
        <v>1</v>
      </c>
      <c r="I17">
        <f t="shared" si="0"/>
        <v>1</v>
      </c>
      <c r="K17" t="s">
        <v>19</v>
      </c>
      <c r="L17">
        <f>COUNTIFS(G2:G78, FALSE, H2:H78, FALSE)</f>
        <v>15</v>
      </c>
      <c r="N17" t="s">
        <v>20</v>
      </c>
      <c r="O17">
        <f>COUNTIFS(G2:G78, TRUE, H2:H78, TRUE)</f>
        <v>50</v>
      </c>
      <c r="P17">
        <f>COUNTIFS(G2:G78, TRUE, H2:H78, FALSE)</f>
        <v>0</v>
      </c>
      <c r="Q17">
        <f>SUM(O17:P17)</f>
        <v>50</v>
      </c>
      <c r="T17" t="s">
        <v>58</v>
      </c>
      <c r="U17" s="71">
        <f>O17/(O17+O18)</f>
        <v>0.81967213114754101</v>
      </c>
    </row>
    <row r="18" spans="1:21">
      <c r="A18">
        <v>20155</v>
      </c>
      <c r="B18" s="1" t="s">
        <v>59</v>
      </c>
      <c r="C18" t="s">
        <v>60</v>
      </c>
      <c r="D18" t="b">
        <v>0</v>
      </c>
      <c r="E18" t="b">
        <v>0</v>
      </c>
      <c r="F18">
        <f t="shared" si="1"/>
        <v>1</v>
      </c>
      <c r="G18" t="b">
        <f t="shared" si="2"/>
        <v>0</v>
      </c>
      <c r="H18" t="b">
        <v>0</v>
      </c>
      <c r="I18">
        <f t="shared" si="0"/>
        <v>1</v>
      </c>
      <c r="K18" t="s">
        <v>23</v>
      </c>
      <c r="L18">
        <f>COUNTIFS(G2:G78, TRUE, H2:H78, FALSE)</f>
        <v>0</v>
      </c>
      <c r="N18" t="s">
        <v>24</v>
      </c>
      <c r="O18">
        <f>COUNTIFS(G2:G78, FALSE, H2:H78, TRUE)</f>
        <v>11</v>
      </c>
      <c r="P18">
        <f>COUNTIFS(G2:G78, FALSE, H2:H78, FALSE)</f>
        <v>15</v>
      </c>
      <c r="Q18">
        <f>SUM(O18:P18)</f>
        <v>26</v>
      </c>
      <c r="T18" t="s">
        <v>61</v>
      </c>
      <c r="U18" s="71">
        <f>O17/(O17+P17)</f>
        <v>1</v>
      </c>
    </row>
    <row r="19" spans="1:21">
      <c r="A19">
        <v>20284</v>
      </c>
      <c r="B19" s="1" t="s">
        <v>62</v>
      </c>
      <c r="C19" t="s">
        <v>63</v>
      </c>
      <c r="D19" t="b">
        <v>1</v>
      </c>
      <c r="E19" t="b">
        <v>1</v>
      </c>
      <c r="F19">
        <f t="shared" si="1"/>
        <v>1</v>
      </c>
      <c r="G19" t="b">
        <f t="shared" si="2"/>
        <v>1</v>
      </c>
      <c r="H19" t="b">
        <v>1</v>
      </c>
      <c r="I19">
        <f t="shared" si="0"/>
        <v>1</v>
      </c>
      <c r="K19" t="s">
        <v>27</v>
      </c>
      <c r="L19">
        <f>COUNTIFS(G2:G78, FALSE, H2:H78, TRUE)</f>
        <v>11</v>
      </c>
      <c r="O19">
        <f>SUM(O17:O18)</f>
        <v>61</v>
      </c>
      <c r="P19">
        <f>SUM(P17:P18)</f>
        <v>15</v>
      </c>
      <c r="Q19">
        <f>SUM(O19:P19)</f>
        <v>76</v>
      </c>
      <c r="T19" t="s">
        <v>64</v>
      </c>
      <c r="U19" s="71">
        <f>2*(U17*U18)/(U17+U18)</f>
        <v>0.90090090090090091</v>
      </c>
    </row>
    <row r="20" spans="1:21">
      <c r="A20">
        <v>24554</v>
      </c>
      <c r="B20" s="1" t="s">
        <v>65</v>
      </c>
      <c r="C20" t="s">
        <v>66</v>
      </c>
      <c r="D20" t="b">
        <v>1</v>
      </c>
      <c r="E20" t="b">
        <v>1</v>
      </c>
      <c r="F20">
        <f t="shared" si="1"/>
        <v>1</v>
      </c>
      <c r="G20" t="b">
        <f t="shared" si="2"/>
        <v>1</v>
      </c>
      <c r="H20" t="b">
        <v>1</v>
      </c>
      <c r="I20">
        <f t="shared" si="0"/>
        <v>1</v>
      </c>
      <c r="T20" t="s">
        <v>67</v>
      </c>
      <c r="U20" s="71">
        <f>O18/(O18+P18)</f>
        <v>0.42307692307692307</v>
      </c>
    </row>
    <row r="21" spans="1:21">
      <c r="A21">
        <v>26032</v>
      </c>
      <c r="B21" s="1" t="s">
        <v>68</v>
      </c>
      <c r="C21" t="s">
        <v>69</v>
      </c>
      <c r="D21" t="b">
        <v>1</v>
      </c>
      <c r="E21" t="b">
        <v>1</v>
      </c>
      <c r="F21">
        <f t="shared" si="1"/>
        <v>1</v>
      </c>
      <c r="G21" t="b">
        <f t="shared" si="2"/>
        <v>1</v>
      </c>
      <c r="H21" t="b">
        <v>1</v>
      </c>
      <c r="I21">
        <f t="shared" si="0"/>
        <v>1</v>
      </c>
      <c r="N21" t="s">
        <v>32</v>
      </c>
      <c r="O21">
        <f xml:space="preserve"> (O17 + P18) / SUM(O17:P18)</f>
        <v>0.85526315789473684</v>
      </c>
      <c r="T21" t="s">
        <v>70</v>
      </c>
      <c r="U21" s="71">
        <f>P17/(O17+P17)</f>
        <v>0</v>
      </c>
    </row>
    <row r="22" spans="1:21">
      <c r="A22">
        <v>32055</v>
      </c>
      <c r="B22" s="1" t="s">
        <v>71</v>
      </c>
      <c r="C22" t="s">
        <v>72</v>
      </c>
      <c r="D22" t="b">
        <v>0</v>
      </c>
      <c r="E22" t="b">
        <v>0</v>
      </c>
      <c r="F22">
        <f t="shared" si="1"/>
        <v>1</v>
      </c>
      <c r="G22" t="b">
        <f t="shared" si="2"/>
        <v>0</v>
      </c>
      <c r="H22" t="b">
        <v>0</v>
      </c>
      <c r="I22">
        <f t="shared" si="0"/>
        <v>1</v>
      </c>
      <c r="K22" t="s">
        <v>35</v>
      </c>
      <c r="N22" t="s">
        <v>36</v>
      </c>
      <c r="O22" cm="1">
        <f t="array" ref="O22">MMULT(O19:P19,Q17:Q18)/Q19^2</f>
        <v>0.59556786703601106</v>
      </c>
    </row>
    <row r="23" spans="1:21">
      <c r="A23">
        <v>32679</v>
      </c>
      <c r="B23" s="1" t="s">
        <v>73</v>
      </c>
      <c r="C23" t="s">
        <v>74</v>
      </c>
      <c r="D23" t="b">
        <v>1</v>
      </c>
      <c r="E23" t="b">
        <v>1</v>
      </c>
      <c r="F23">
        <f t="shared" si="1"/>
        <v>1</v>
      </c>
      <c r="G23" t="b">
        <f t="shared" si="2"/>
        <v>1</v>
      </c>
      <c r="H23" t="b">
        <v>1</v>
      </c>
      <c r="I23">
        <f t="shared" si="0"/>
        <v>1</v>
      </c>
      <c r="N23" t="s">
        <v>40</v>
      </c>
      <c r="O23">
        <f>(O21-O22)/(1-O22)</f>
        <v>0.64212328767123283</v>
      </c>
    </row>
    <row r="24" spans="1:21">
      <c r="A24">
        <v>37789</v>
      </c>
      <c r="B24" s="1" t="s">
        <v>75</v>
      </c>
      <c r="C24" t="s">
        <v>76</v>
      </c>
      <c r="D24" t="b">
        <v>0</v>
      </c>
      <c r="E24" t="b">
        <v>0</v>
      </c>
      <c r="F24">
        <f t="shared" si="1"/>
        <v>1</v>
      </c>
      <c r="G24" t="b">
        <f t="shared" si="2"/>
        <v>0</v>
      </c>
      <c r="H24" t="b">
        <v>1</v>
      </c>
      <c r="I24">
        <f t="shared" si="0"/>
        <v>0</v>
      </c>
      <c r="J24" s="67" t="s">
        <v>39</v>
      </c>
    </row>
    <row r="25" spans="1:21">
      <c r="A25">
        <v>37995</v>
      </c>
      <c r="B25" s="1" t="s">
        <v>77</v>
      </c>
      <c r="C25" t="s">
        <v>78</v>
      </c>
      <c r="D25" t="b">
        <v>1</v>
      </c>
      <c r="E25" t="b">
        <v>1</v>
      </c>
      <c r="F25">
        <f t="shared" si="1"/>
        <v>1</v>
      </c>
      <c r="G25" t="b">
        <f t="shared" si="2"/>
        <v>1</v>
      </c>
      <c r="H25" t="b">
        <v>1</v>
      </c>
      <c r="I25">
        <f t="shared" si="0"/>
        <v>1</v>
      </c>
      <c r="N25" t="s">
        <v>45</v>
      </c>
      <c r="O25">
        <f>COUNTIF(I2:I78,1)/Q19</f>
        <v>0.85526315789473684</v>
      </c>
    </row>
    <row r="26" spans="1:21">
      <c r="A26">
        <v>38012</v>
      </c>
      <c r="B26" s="1" t="s">
        <v>79</v>
      </c>
      <c r="C26" t="s">
        <v>80</v>
      </c>
      <c r="D26" t="b">
        <v>1</v>
      </c>
      <c r="E26" t="b">
        <v>1</v>
      </c>
      <c r="F26">
        <f t="shared" si="1"/>
        <v>1</v>
      </c>
      <c r="G26" t="b">
        <f t="shared" si="2"/>
        <v>1</v>
      </c>
      <c r="H26" t="b">
        <v>1</v>
      </c>
      <c r="I26">
        <f t="shared" si="0"/>
        <v>1</v>
      </c>
      <c r="N26" t="s">
        <v>45</v>
      </c>
      <c r="O26">
        <f>(L16+L17)/(SUM(L16:L19))</f>
        <v>0.85526315789473684</v>
      </c>
    </row>
    <row r="27" spans="1:21">
      <c r="A27">
        <v>38968</v>
      </c>
      <c r="B27" s="1" t="s">
        <v>81</v>
      </c>
      <c r="C27" t="s">
        <v>82</v>
      </c>
      <c r="D27" t="b">
        <v>1</v>
      </c>
      <c r="E27" t="b">
        <v>1</v>
      </c>
      <c r="F27">
        <f t="shared" si="1"/>
        <v>1</v>
      </c>
      <c r="G27" t="b">
        <f t="shared" si="2"/>
        <v>1</v>
      </c>
      <c r="H27" t="b">
        <v>1</v>
      </c>
      <c r="I27">
        <f t="shared" si="0"/>
        <v>1</v>
      </c>
      <c r="K27" t="s">
        <v>83</v>
      </c>
      <c r="L27" t="s">
        <v>84</v>
      </c>
    </row>
    <row r="28" spans="1:21">
      <c r="A28">
        <v>45326</v>
      </c>
      <c r="B28" s="1" t="s">
        <v>85</v>
      </c>
      <c r="C28" t="s">
        <v>86</v>
      </c>
      <c r="D28" t="b">
        <v>0</v>
      </c>
      <c r="E28" t="b">
        <v>0</v>
      </c>
      <c r="F28">
        <f t="shared" si="1"/>
        <v>1</v>
      </c>
      <c r="G28" t="b">
        <f t="shared" si="2"/>
        <v>0</v>
      </c>
      <c r="H28" t="b">
        <v>1</v>
      </c>
      <c r="I28">
        <f t="shared" si="0"/>
        <v>0</v>
      </c>
      <c r="J28" s="67" t="s">
        <v>39</v>
      </c>
    </row>
    <row r="29" spans="1:21">
      <c r="A29">
        <v>47149</v>
      </c>
      <c r="B29" s="1" t="s">
        <v>87</v>
      </c>
      <c r="C29" t="s">
        <v>88</v>
      </c>
      <c r="D29" t="b">
        <v>1</v>
      </c>
      <c r="E29" t="b">
        <v>1</v>
      </c>
      <c r="F29">
        <f t="shared" si="1"/>
        <v>1</v>
      </c>
      <c r="G29" t="b">
        <f t="shared" si="2"/>
        <v>1</v>
      </c>
      <c r="H29" t="b">
        <v>1</v>
      </c>
      <c r="I29">
        <f t="shared" si="0"/>
        <v>1</v>
      </c>
    </row>
    <row r="30" spans="1:21">
      <c r="A30">
        <v>47969</v>
      </c>
      <c r="B30" s="1" t="s">
        <v>89</v>
      </c>
      <c r="C30" t="s">
        <v>90</v>
      </c>
      <c r="D30" t="b">
        <v>1</v>
      </c>
      <c r="E30" t="b">
        <v>1</v>
      </c>
      <c r="F30">
        <f t="shared" si="1"/>
        <v>1</v>
      </c>
      <c r="G30" t="b">
        <f t="shared" si="2"/>
        <v>1</v>
      </c>
      <c r="H30" t="b">
        <v>1</v>
      </c>
      <c r="I30">
        <f t="shared" si="0"/>
        <v>1</v>
      </c>
    </row>
    <row r="31" spans="1:21">
      <c r="A31">
        <v>48198</v>
      </c>
      <c r="B31" s="1" t="s">
        <v>91</v>
      </c>
      <c r="C31" t="s">
        <v>92</v>
      </c>
      <c r="D31" t="b">
        <v>0</v>
      </c>
      <c r="E31" t="b">
        <v>0</v>
      </c>
      <c r="F31">
        <f t="shared" si="1"/>
        <v>1</v>
      </c>
      <c r="G31" t="b">
        <f t="shared" si="2"/>
        <v>0</v>
      </c>
      <c r="H31" t="b">
        <v>1</v>
      </c>
      <c r="I31">
        <f t="shared" si="0"/>
        <v>0</v>
      </c>
      <c r="J31" s="68"/>
    </row>
    <row r="32" spans="1:21">
      <c r="A32">
        <v>53309</v>
      </c>
      <c r="B32" s="1" t="s">
        <v>93</v>
      </c>
      <c r="C32" t="s">
        <v>94</v>
      </c>
      <c r="D32" t="b">
        <v>1</v>
      </c>
      <c r="E32" t="b">
        <v>1</v>
      </c>
      <c r="F32">
        <f t="shared" si="1"/>
        <v>1</v>
      </c>
      <c r="G32" t="b">
        <f t="shared" si="2"/>
        <v>1</v>
      </c>
      <c r="H32" t="b">
        <v>1</v>
      </c>
      <c r="I32">
        <f t="shared" si="0"/>
        <v>1</v>
      </c>
    </row>
    <row r="33" spans="1:10">
      <c r="A33">
        <v>54193</v>
      </c>
      <c r="B33" s="1" t="s">
        <v>95</v>
      </c>
      <c r="C33" t="s">
        <v>96</v>
      </c>
      <c r="D33" t="b">
        <v>1</v>
      </c>
      <c r="E33" t="b">
        <v>1</v>
      </c>
      <c r="F33">
        <f t="shared" si="1"/>
        <v>1</v>
      </c>
      <c r="G33" t="b">
        <f t="shared" si="2"/>
        <v>1</v>
      </c>
      <c r="H33" t="b">
        <v>1</v>
      </c>
      <c r="I33">
        <f t="shared" si="0"/>
        <v>1</v>
      </c>
    </row>
    <row r="34" spans="1:10">
      <c r="A34">
        <v>56266</v>
      </c>
      <c r="B34" s="1" t="s">
        <v>97</v>
      </c>
      <c r="C34" t="s">
        <v>98</v>
      </c>
      <c r="D34" t="b">
        <v>1</v>
      </c>
      <c r="E34" t="b">
        <v>1</v>
      </c>
      <c r="F34">
        <f t="shared" si="1"/>
        <v>1</v>
      </c>
      <c r="G34" t="b">
        <f t="shared" si="2"/>
        <v>1</v>
      </c>
      <c r="H34" t="b">
        <v>1</v>
      </c>
      <c r="I34">
        <f t="shared" ref="I34:I65" si="3">IF(G34=H34,1,0)</f>
        <v>1</v>
      </c>
    </row>
    <row r="35" spans="1:10">
      <c r="A35">
        <v>60988</v>
      </c>
      <c r="B35" s="1" t="s">
        <v>99</v>
      </c>
      <c r="C35" t="s">
        <v>100</v>
      </c>
      <c r="D35" t="b">
        <v>0</v>
      </c>
      <c r="E35" t="b">
        <v>0</v>
      </c>
      <c r="F35">
        <f t="shared" si="1"/>
        <v>1</v>
      </c>
      <c r="G35" t="b">
        <f t="shared" si="2"/>
        <v>0</v>
      </c>
      <c r="H35" t="b">
        <v>0</v>
      </c>
      <c r="I35">
        <f t="shared" si="3"/>
        <v>1</v>
      </c>
    </row>
    <row r="36" spans="1:10">
      <c r="A36">
        <v>66881</v>
      </c>
      <c r="B36" s="1" t="s">
        <v>101</v>
      </c>
      <c r="C36" t="s">
        <v>102</v>
      </c>
      <c r="D36" t="b">
        <v>1</v>
      </c>
      <c r="E36" t="b">
        <v>1</v>
      </c>
      <c r="F36">
        <f t="shared" si="1"/>
        <v>1</v>
      </c>
      <c r="G36" t="b">
        <f t="shared" si="2"/>
        <v>1</v>
      </c>
      <c r="H36" t="b">
        <v>1</v>
      </c>
      <c r="I36">
        <f t="shared" si="3"/>
        <v>1</v>
      </c>
    </row>
    <row r="37" spans="1:10">
      <c r="A37">
        <v>68976</v>
      </c>
      <c r="B37" s="1" t="s">
        <v>103</v>
      </c>
      <c r="C37" t="s">
        <v>104</v>
      </c>
      <c r="D37" t="b">
        <v>1</v>
      </c>
      <c r="E37" t="b">
        <v>1</v>
      </c>
      <c r="F37">
        <f t="shared" si="1"/>
        <v>1</v>
      </c>
      <c r="G37" t="b">
        <f t="shared" si="2"/>
        <v>1</v>
      </c>
      <c r="H37" t="b">
        <v>1</v>
      </c>
      <c r="I37">
        <f t="shared" si="3"/>
        <v>1</v>
      </c>
    </row>
    <row r="38" spans="1:10">
      <c r="A38">
        <v>70171</v>
      </c>
      <c r="B38" s="1" t="s">
        <v>105</v>
      </c>
      <c r="C38" t="s">
        <v>106</v>
      </c>
      <c r="D38" t="b">
        <v>0</v>
      </c>
      <c r="E38" t="b">
        <v>0</v>
      </c>
      <c r="F38">
        <f t="shared" si="1"/>
        <v>1</v>
      </c>
      <c r="G38" t="b">
        <f t="shared" si="2"/>
        <v>0</v>
      </c>
      <c r="H38" t="b">
        <v>1</v>
      </c>
      <c r="I38">
        <f t="shared" si="3"/>
        <v>0</v>
      </c>
      <c r="J38" s="68"/>
    </row>
    <row r="39" spans="1:10">
      <c r="A39">
        <v>73072</v>
      </c>
      <c r="B39" s="1" t="s">
        <v>107</v>
      </c>
      <c r="C39" t="s">
        <v>108</v>
      </c>
      <c r="D39" t="b">
        <v>0</v>
      </c>
      <c r="E39" t="b">
        <v>0</v>
      </c>
      <c r="F39">
        <f t="shared" si="1"/>
        <v>1</v>
      </c>
      <c r="G39" t="b">
        <f t="shared" si="2"/>
        <v>0</v>
      </c>
      <c r="H39" t="b">
        <v>0</v>
      </c>
      <c r="I39">
        <f t="shared" si="3"/>
        <v>1</v>
      </c>
    </row>
    <row r="40" spans="1:10">
      <c r="A40">
        <v>73427</v>
      </c>
      <c r="B40" s="1" t="s">
        <v>109</v>
      </c>
      <c r="C40" t="s">
        <v>110</v>
      </c>
      <c r="D40" t="b">
        <v>0</v>
      </c>
      <c r="E40" t="b">
        <v>0</v>
      </c>
      <c r="F40">
        <f>IF(D40=E40,1,0)</f>
        <v>1</v>
      </c>
      <c r="G40" t="b">
        <f t="shared" si="2"/>
        <v>0</v>
      </c>
      <c r="H40" t="b">
        <v>1</v>
      </c>
      <c r="I40">
        <f t="shared" si="3"/>
        <v>0</v>
      </c>
      <c r="J40" s="68"/>
    </row>
    <row r="41" spans="1:10">
      <c r="A41">
        <v>76390</v>
      </c>
      <c r="B41" s="1" t="s">
        <v>111</v>
      </c>
      <c r="C41" t="s">
        <v>112</v>
      </c>
      <c r="D41" t="b">
        <v>1</v>
      </c>
      <c r="E41" t="b">
        <v>1</v>
      </c>
      <c r="F41">
        <f t="shared" si="1"/>
        <v>1</v>
      </c>
      <c r="G41" t="b">
        <f t="shared" si="2"/>
        <v>1</v>
      </c>
      <c r="H41" t="b">
        <v>1</v>
      </c>
      <c r="I41">
        <f t="shared" si="3"/>
        <v>1</v>
      </c>
    </row>
    <row r="42" spans="1:10">
      <c r="A42">
        <v>76430</v>
      </c>
      <c r="B42" s="1" t="s">
        <v>113</v>
      </c>
      <c r="C42" t="s">
        <v>114</v>
      </c>
      <c r="D42" t="b">
        <v>1</v>
      </c>
      <c r="E42" t="b">
        <v>1</v>
      </c>
      <c r="F42">
        <f t="shared" si="1"/>
        <v>1</v>
      </c>
      <c r="G42" t="b">
        <f t="shared" si="2"/>
        <v>1</v>
      </c>
      <c r="H42" t="b">
        <v>1</v>
      </c>
      <c r="I42">
        <f t="shared" si="3"/>
        <v>1</v>
      </c>
    </row>
    <row r="43" spans="1:10">
      <c r="A43">
        <v>77003</v>
      </c>
      <c r="B43" s="1" t="s">
        <v>115</v>
      </c>
      <c r="C43" t="s">
        <v>116</v>
      </c>
      <c r="D43" t="b">
        <v>1</v>
      </c>
      <c r="E43" t="b">
        <v>1</v>
      </c>
      <c r="F43">
        <f t="shared" si="1"/>
        <v>1</v>
      </c>
      <c r="G43" t="b">
        <f t="shared" si="2"/>
        <v>1</v>
      </c>
      <c r="H43" t="b">
        <v>1</v>
      </c>
      <c r="I43">
        <f t="shared" si="3"/>
        <v>1</v>
      </c>
    </row>
    <row r="44" spans="1:10">
      <c r="A44" s="75">
        <v>77758</v>
      </c>
      <c r="B44" s="1" t="s">
        <v>117</v>
      </c>
      <c r="C44" t="s">
        <v>118</v>
      </c>
      <c r="D44" t="b">
        <v>0</v>
      </c>
      <c r="E44" t="b">
        <v>1</v>
      </c>
      <c r="F44">
        <f>IF(D44=E44,1,0)</f>
        <v>0</v>
      </c>
      <c r="G44" t="b">
        <v>1</v>
      </c>
      <c r="H44" t="b">
        <v>1</v>
      </c>
      <c r="I44">
        <f t="shared" si="3"/>
        <v>1</v>
      </c>
    </row>
    <row r="45" spans="1:10">
      <c r="A45">
        <v>80099</v>
      </c>
      <c r="B45" s="1" t="s">
        <v>119</v>
      </c>
      <c r="C45" t="s">
        <v>120</v>
      </c>
      <c r="D45" t="b">
        <v>1</v>
      </c>
      <c r="E45" t="b">
        <v>1</v>
      </c>
      <c r="F45">
        <f t="shared" si="1"/>
        <v>1</v>
      </c>
      <c r="G45" t="b">
        <f t="shared" si="2"/>
        <v>1</v>
      </c>
      <c r="H45" t="b">
        <v>1</v>
      </c>
      <c r="I45">
        <f t="shared" si="3"/>
        <v>1</v>
      </c>
    </row>
    <row r="46" spans="1:10">
      <c r="A46">
        <v>81120</v>
      </c>
      <c r="B46" s="1" t="s">
        <v>121</v>
      </c>
      <c r="C46" t="s">
        <v>122</v>
      </c>
      <c r="D46" t="b">
        <v>1</v>
      </c>
      <c r="E46" t="b">
        <v>1</v>
      </c>
      <c r="F46">
        <f t="shared" si="1"/>
        <v>1</v>
      </c>
      <c r="G46" t="b">
        <f t="shared" si="2"/>
        <v>1</v>
      </c>
      <c r="H46" t="b">
        <v>1</v>
      </c>
      <c r="I46">
        <f t="shared" si="3"/>
        <v>1</v>
      </c>
    </row>
    <row r="47" spans="1:10">
      <c r="A47">
        <v>82465</v>
      </c>
      <c r="B47" s="1" t="s">
        <v>123</v>
      </c>
      <c r="C47" t="s">
        <v>124</v>
      </c>
      <c r="D47" t="b">
        <v>1</v>
      </c>
      <c r="E47" t="b">
        <v>1</v>
      </c>
      <c r="F47">
        <f t="shared" si="1"/>
        <v>1</v>
      </c>
      <c r="G47" t="b">
        <f t="shared" si="2"/>
        <v>1</v>
      </c>
      <c r="H47" t="b">
        <v>1</v>
      </c>
      <c r="I47">
        <f t="shared" si="3"/>
        <v>1</v>
      </c>
    </row>
    <row r="48" spans="1:10">
      <c r="A48">
        <v>83022</v>
      </c>
      <c r="B48" s="1" t="s">
        <v>125</v>
      </c>
      <c r="C48" t="s">
        <v>126</v>
      </c>
      <c r="D48" t="b">
        <v>0</v>
      </c>
      <c r="E48" t="b">
        <v>0</v>
      </c>
      <c r="F48">
        <f t="shared" si="1"/>
        <v>1</v>
      </c>
      <c r="G48" t="b">
        <f t="shared" si="2"/>
        <v>0</v>
      </c>
      <c r="H48" t="b">
        <v>1</v>
      </c>
      <c r="I48">
        <f t="shared" si="3"/>
        <v>0</v>
      </c>
      <c r="J48" s="68"/>
    </row>
    <row r="49" spans="1:10">
      <c r="A49">
        <v>87984</v>
      </c>
      <c r="B49" s="1" t="s">
        <v>127</v>
      </c>
      <c r="C49" t="s">
        <v>128</v>
      </c>
      <c r="D49" t="b">
        <v>0</v>
      </c>
      <c r="E49" t="b">
        <v>0</v>
      </c>
      <c r="F49">
        <f t="shared" si="1"/>
        <v>1</v>
      </c>
      <c r="G49" t="b">
        <f t="shared" si="2"/>
        <v>0</v>
      </c>
      <c r="H49" t="b">
        <v>0</v>
      </c>
      <c r="I49">
        <f t="shared" si="3"/>
        <v>1</v>
      </c>
    </row>
    <row r="50" spans="1:10">
      <c r="A50">
        <v>88901</v>
      </c>
      <c r="B50" s="1" t="s">
        <v>129</v>
      </c>
      <c r="C50" t="s">
        <v>130</v>
      </c>
      <c r="D50" t="b">
        <v>1</v>
      </c>
      <c r="E50" t="b">
        <v>1</v>
      </c>
      <c r="F50">
        <f t="shared" si="1"/>
        <v>1</v>
      </c>
      <c r="G50" t="b">
        <f t="shared" si="2"/>
        <v>1</v>
      </c>
      <c r="H50" t="b">
        <v>1</v>
      </c>
      <c r="I50">
        <f t="shared" si="3"/>
        <v>1</v>
      </c>
    </row>
    <row r="51" spans="1:10">
      <c r="A51">
        <v>94177</v>
      </c>
      <c r="B51" s="1" t="s">
        <v>131</v>
      </c>
      <c r="C51" t="s">
        <v>132</v>
      </c>
      <c r="D51" t="b">
        <v>0</v>
      </c>
      <c r="E51" t="b">
        <v>0</v>
      </c>
      <c r="F51">
        <f t="shared" si="1"/>
        <v>1</v>
      </c>
      <c r="G51" t="b">
        <f t="shared" si="2"/>
        <v>0</v>
      </c>
      <c r="H51" t="b">
        <v>1</v>
      </c>
      <c r="I51">
        <f t="shared" si="3"/>
        <v>0</v>
      </c>
      <c r="J51" s="68"/>
    </row>
    <row r="52" spans="1:10">
      <c r="A52">
        <v>96761</v>
      </c>
      <c r="B52" s="1" t="s">
        <v>133</v>
      </c>
      <c r="C52" t="s">
        <v>134</v>
      </c>
      <c r="D52" t="b">
        <v>1</v>
      </c>
      <c r="E52" t="b">
        <v>1</v>
      </c>
      <c r="F52">
        <f t="shared" si="1"/>
        <v>1</v>
      </c>
      <c r="G52" t="b">
        <f t="shared" si="2"/>
        <v>1</v>
      </c>
      <c r="H52" t="b">
        <v>1</v>
      </c>
      <c r="I52">
        <f t="shared" si="3"/>
        <v>1</v>
      </c>
    </row>
    <row r="53" spans="1:10">
      <c r="A53">
        <v>101056</v>
      </c>
      <c r="B53" s="1" t="s">
        <v>135</v>
      </c>
      <c r="C53" t="s">
        <v>136</v>
      </c>
      <c r="D53" t="b">
        <v>1</v>
      </c>
      <c r="E53" t="b">
        <v>0</v>
      </c>
      <c r="F53">
        <f t="shared" si="1"/>
        <v>0</v>
      </c>
      <c r="G53" t="b">
        <v>1</v>
      </c>
      <c r="H53" t="b">
        <v>1</v>
      </c>
      <c r="I53">
        <f t="shared" si="3"/>
        <v>1</v>
      </c>
    </row>
    <row r="54" spans="1:10">
      <c r="A54">
        <v>104834</v>
      </c>
      <c r="B54" s="1" t="s">
        <v>137</v>
      </c>
      <c r="C54" t="s">
        <v>138</v>
      </c>
      <c r="D54" t="b">
        <v>1</v>
      </c>
      <c r="E54" t="b">
        <v>1</v>
      </c>
      <c r="F54">
        <f t="shared" si="1"/>
        <v>1</v>
      </c>
      <c r="G54" t="b">
        <f t="shared" si="2"/>
        <v>1</v>
      </c>
      <c r="H54" t="b">
        <v>1</v>
      </c>
      <c r="I54">
        <f t="shared" si="3"/>
        <v>1</v>
      </c>
    </row>
    <row r="55" spans="1:10">
      <c r="A55">
        <v>106334</v>
      </c>
      <c r="B55" s="1" t="s">
        <v>139</v>
      </c>
      <c r="C55" t="s">
        <v>140</v>
      </c>
      <c r="D55" t="b">
        <v>1</v>
      </c>
      <c r="E55" t="b">
        <v>1</v>
      </c>
      <c r="F55">
        <f t="shared" si="1"/>
        <v>1</v>
      </c>
      <c r="G55" t="b">
        <f t="shared" si="2"/>
        <v>1</v>
      </c>
      <c r="H55" t="b">
        <v>1</v>
      </c>
      <c r="I55">
        <f t="shared" si="3"/>
        <v>1</v>
      </c>
    </row>
    <row r="56" spans="1:10">
      <c r="A56">
        <v>106355</v>
      </c>
      <c r="B56" s="1" t="s">
        <v>141</v>
      </c>
      <c r="C56" t="s">
        <v>142</v>
      </c>
      <c r="D56" t="b">
        <v>1</v>
      </c>
      <c r="E56" t="b">
        <v>1</v>
      </c>
      <c r="F56">
        <f t="shared" si="1"/>
        <v>1</v>
      </c>
      <c r="G56" t="b">
        <f t="shared" si="2"/>
        <v>1</v>
      </c>
      <c r="H56" t="b">
        <v>1</v>
      </c>
      <c r="I56">
        <f t="shared" si="3"/>
        <v>1</v>
      </c>
    </row>
    <row r="57" spans="1:10">
      <c r="A57">
        <v>106477</v>
      </c>
      <c r="B57" s="1" t="s">
        <v>143</v>
      </c>
      <c r="C57" t="s">
        <v>144</v>
      </c>
      <c r="D57" t="b">
        <v>1</v>
      </c>
      <c r="E57" t="b">
        <v>1</v>
      </c>
      <c r="F57">
        <f t="shared" si="1"/>
        <v>1</v>
      </c>
      <c r="G57" t="b">
        <f t="shared" si="2"/>
        <v>1</v>
      </c>
      <c r="H57" t="b">
        <v>1</v>
      </c>
      <c r="I57">
        <f t="shared" si="3"/>
        <v>1</v>
      </c>
    </row>
    <row r="58" spans="1:10">
      <c r="A58">
        <v>108649</v>
      </c>
      <c r="B58" s="1" t="s">
        <v>145</v>
      </c>
      <c r="C58" t="s">
        <v>146</v>
      </c>
      <c r="D58" t="b">
        <v>0</v>
      </c>
      <c r="E58" t="b">
        <v>1</v>
      </c>
      <c r="F58">
        <f>IF(D58=E58,1,0)</f>
        <v>0</v>
      </c>
      <c r="G58" t="b">
        <v>1</v>
      </c>
      <c r="H58" t="b">
        <v>1</v>
      </c>
      <c r="I58">
        <f t="shared" si="3"/>
        <v>1</v>
      </c>
    </row>
    <row r="59" spans="1:10">
      <c r="A59">
        <v>109711</v>
      </c>
      <c r="B59" s="1" t="s">
        <v>147</v>
      </c>
      <c r="C59" t="s">
        <v>148</v>
      </c>
      <c r="D59" t="b">
        <v>1</v>
      </c>
      <c r="E59" t="b">
        <v>1</v>
      </c>
      <c r="F59">
        <f t="shared" si="1"/>
        <v>1</v>
      </c>
      <c r="G59" t="b">
        <f t="shared" si="2"/>
        <v>1</v>
      </c>
      <c r="H59" t="b">
        <v>1</v>
      </c>
      <c r="I59">
        <f t="shared" si="3"/>
        <v>1</v>
      </c>
    </row>
    <row r="60" spans="1:10">
      <c r="A60">
        <v>110171</v>
      </c>
      <c r="B60" s="1" t="s">
        <v>149</v>
      </c>
      <c r="C60" t="s">
        <v>150</v>
      </c>
      <c r="D60" t="b">
        <v>1</v>
      </c>
      <c r="E60" t="b">
        <v>1</v>
      </c>
      <c r="F60">
        <f t="shared" si="1"/>
        <v>1</v>
      </c>
      <c r="G60" t="b">
        <f t="shared" si="2"/>
        <v>1</v>
      </c>
      <c r="H60" t="b">
        <v>1</v>
      </c>
      <c r="I60">
        <f t="shared" si="3"/>
        <v>1</v>
      </c>
    </row>
    <row r="61" spans="1:10">
      <c r="A61">
        <v>110558</v>
      </c>
      <c r="B61" s="1" t="s">
        <v>151</v>
      </c>
      <c r="C61" t="s">
        <v>152</v>
      </c>
      <c r="D61" t="b">
        <v>0</v>
      </c>
      <c r="E61" t="b">
        <v>0</v>
      </c>
      <c r="F61">
        <f t="shared" si="1"/>
        <v>1</v>
      </c>
      <c r="G61" t="b">
        <f t="shared" si="2"/>
        <v>0</v>
      </c>
      <c r="H61" t="b">
        <v>0</v>
      </c>
      <c r="I61">
        <f t="shared" si="3"/>
        <v>1</v>
      </c>
    </row>
    <row r="62" spans="1:10">
      <c r="A62">
        <v>111985</v>
      </c>
      <c r="B62" s="1" t="s">
        <v>153</v>
      </c>
      <c r="C62" t="s">
        <v>154</v>
      </c>
      <c r="D62" t="b">
        <v>0</v>
      </c>
      <c r="E62" t="b">
        <v>0</v>
      </c>
      <c r="F62">
        <f t="shared" si="1"/>
        <v>1</v>
      </c>
      <c r="G62" t="b">
        <f t="shared" si="2"/>
        <v>0</v>
      </c>
      <c r="H62" t="b">
        <v>0</v>
      </c>
      <c r="I62">
        <f t="shared" si="3"/>
        <v>1</v>
      </c>
    </row>
    <row r="63" spans="1:10">
      <c r="A63">
        <v>112046</v>
      </c>
      <c r="B63" s="1" t="s">
        <v>155</v>
      </c>
      <c r="C63" t="s">
        <v>156</v>
      </c>
      <c r="D63" t="b">
        <v>1</v>
      </c>
      <c r="E63" t="b">
        <v>1</v>
      </c>
      <c r="F63">
        <f t="shared" si="1"/>
        <v>1</v>
      </c>
      <c r="G63" t="b">
        <f t="shared" si="2"/>
        <v>1</v>
      </c>
      <c r="H63" t="b">
        <v>1</v>
      </c>
      <c r="I63">
        <f t="shared" si="3"/>
        <v>1</v>
      </c>
    </row>
    <row r="64" spans="1:10">
      <c r="A64">
        <v>115853</v>
      </c>
      <c r="B64" s="1" t="s">
        <v>157</v>
      </c>
      <c r="C64" t="s">
        <v>158</v>
      </c>
      <c r="D64" t="b">
        <v>0</v>
      </c>
      <c r="E64" t="b">
        <v>1</v>
      </c>
      <c r="F64">
        <f t="shared" si="1"/>
        <v>0</v>
      </c>
      <c r="G64" t="b">
        <v>1</v>
      </c>
      <c r="H64" t="b">
        <v>1</v>
      </c>
      <c r="I64">
        <f t="shared" si="3"/>
        <v>1</v>
      </c>
    </row>
    <row r="65" spans="1:10">
      <c r="A65">
        <v>115929</v>
      </c>
      <c r="B65" s="1" t="s">
        <v>159</v>
      </c>
      <c r="C65" t="s">
        <v>160</v>
      </c>
      <c r="D65" t="b">
        <v>1</v>
      </c>
      <c r="E65" t="b">
        <v>1</v>
      </c>
      <c r="F65">
        <f t="shared" si="1"/>
        <v>1</v>
      </c>
      <c r="G65" t="b">
        <f t="shared" si="2"/>
        <v>1</v>
      </c>
      <c r="H65" t="b">
        <v>1</v>
      </c>
      <c r="I65">
        <f t="shared" si="3"/>
        <v>1</v>
      </c>
    </row>
    <row r="66" spans="1:10">
      <c r="A66">
        <v>116081</v>
      </c>
      <c r="B66" s="1" t="s">
        <v>161</v>
      </c>
      <c r="C66" t="s">
        <v>162</v>
      </c>
      <c r="D66" t="b">
        <v>1</v>
      </c>
      <c r="E66" t="b">
        <v>1</v>
      </c>
      <c r="F66">
        <f t="shared" si="1"/>
        <v>1</v>
      </c>
      <c r="G66" t="b">
        <f t="shared" si="2"/>
        <v>1</v>
      </c>
      <c r="H66" t="b">
        <v>1</v>
      </c>
      <c r="I66">
        <f t="shared" ref="I66:I77" si="4">IF(G66=H66,1,0)</f>
        <v>1</v>
      </c>
    </row>
    <row r="67" spans="1:10">
      <c r="A67">
        <v>116132</v>
      </c>
      <c r="B67" s="1" t="s">
        <v>163</v>
      </c>
      <c r="C67" t="s">
        <v>164</v>
      </c>
      <c r="D67" t="b">
        <v>0</v>
      </c>
      <c r="E67" t="b">
        <v>0</v>
      </c>
      <c r="F67">
        <f t="shared" ref="F67:F77" si="5">IF(D67=E67,1,0)</f>
        <v>1</v>
      </c>
      <c r="G67" t="b">
        <f t="shared" ref="G67:G77" si="6">IF(D67=E67,D67,0)</f>
        <v>0</v>
      </c>
      <c r="H67" t="b">
        <v>1</v>
      </c>
      <c r="I67">
        <f t="shared" si="4"/>
        <v>0</v>
      </c>
      <c r="J67" s="68"/>
    </row>
    <row r="68" spans="1:10">
      <c r="A68">
        <v>117484</v>
      </c>
      <c r="B68" s="1" t="s">
        <v>165</v>
      </c>
      <c r="C68" t="s">
        <v>166</v>
      </c>
      <c r="D68" t="b">
        <v>1</v>
      </c>
      <c r="E68" t="b">
        <v>1</v>
      </c>
      <c r="F68">
        <f t="shared" si="5"/>
        <v>1</v>
      </c>
      <c r="G68" t="b">
        <f t="shared" si="6"/>
        <v>1</v>
      </c>
      <c r="H68" t="b">
        <v>1</v>
      </c>
      <c r="I68">
        <f t="shared" si="4"/>
        <v>1</v>
      </c>
    </row>
    <row r="69" spans="1:10">
      <c r="A69">
        <v>117508</v>
      </c>
      <c r="B69" s="1" t="s">
        <v>167</v>
      </c>
      <c r="C69" t="s">
        <v>168</v>
      </c>
      <c r="D69" t="b">
        <v>1</v>
      </c>
      <c r="E69" t="b">
        <v>1</v>
      </c>
      <c r="F69">
        <f t="shared" si="5"/>
        <v>1</v>
      </c>
      <c r="G69" t="b">
        <f t="shared" si="6"/>
        <v>1</v>
      </c>
      <c r="H69" t="b">
        <v>1</v>
      </c>
      <c r="I69">
        <f t="shared" si="4"/>
        <v>1</v>
      </c>
    </row>
    <row r="70" spans="1:10">
      <c r="A70">
        <v>122207</v>
      </c>
      <c r="B70" s="1" t="s">
        <v>169</v>
      </c>
      <c r="C70" t="s">
        <v>170</v>
      </c>
      <c r="D70" t="b">
        <v>0</v>
      </c>
      <c r="E70" t="b">
        <v>0</v>
      </c>
      <c r="F70">
        <f t="shared" si="5"/>
        <v>1</v>
      </c>
      <c r="G70" t="b">
        <f t="shared" si="6"/>
        <v>0</v>
      </c>
      <c r="H70" t="b">
        <v>0</v>
      </c>
      <c r="I70">
        <f t="shared" si="4"/>
        <v>1</v>
      </c>
    </row>
    <row r="71" spans="1:10">
      <c r="A71">
        <v>123261</v>
      </c>
      <c r="B71" s="1" t="s">
        <v>171</v>
      </c>
      <c r="C71" t="s">
        <v>172</v>
      </c>
      <c r="D71" t="b">
        <v>1</v>
      </c>
      <c r="E71" t="b">
        <v>1</v>
      </c>
      <c r="F71">
        <f t="shared" si="5"/>
        <v>1</v>
      </c>
      <c r="G71" t="b">
        <f t="shared" si="6"/>
        <v>1</v>
      </c>
      <c r="H71" t="b">
        <v>1</v>
      </c>
      <c r="I71">
        <f t="shared" si="4"/>
        <v>1</v>
      </c>
    </row>
    <row r="72" spans="1:10">
      <c r="A72">
        <v>124780</v>
      </c>
      <c r="B72" s="1" t="s">
        <v>173</v>
      </c>
      <c r="C72" t="s">
        <v>174</v>
      </c>
      <c r="D72" t="b">
        <v>0</v>
      </c>
      <c r="E72" t="b">
        <v>0</v>
      </c>
      <c r="F72">
        <f t="shared" si="5"/>
        <v>1</v>
      </c>
      <c r="G72" t="b">
        <f t="shared" si="6"/>
        <v>0</v>
      </c>
      <c r="H72" t="b">
        <v>1</v>
      </c>
      <c r="I72">
        <f t="shared" si="4"/>
        <v>0</v>
      </c>
      <c r="J72" s="68"/>
    </row>
    <row r="73" spans="1:10">
      <c r="A73">
        <v>125629</v>
      </c>
      <c r="B73" s="1" t="s">
        <v>175</v>
      </c>
      <c r="C73" t="s">
        <v>176</v>
      </c>
      <c r="D73" t="b">
        <v>1</v>
      </c>
      <c r="E73" t="b">
        <v>1</v>
      </c>
      <c r="F73">
        <f t="shared" si="5"/>
        <v>1</v>
      </c>
      <c r="G73" t="b">
        <f t="shared" si="6"/>
        <v>1</v>
      </c>
      <c r="H73" t="b">
        <v>1</v>
      </c>
      <c r="I73">
        <f t="shared" si="4"/>
        <v>1</v>
      </c>
    </row>
    <row r="74" spans="1:10">
      <c r="A74">
        <v>126299</v>
      </c>
      <c r="B74" s="1" t="s">
        <v>177</v>
      </c>
      <c r="C74" t="s">
        <v>178</v>
      </c>
      <c r="D74" t="b">
        <v>0</v>
      </c>
      <c r="E74" t="b">
        <v>0</v>
      </c>
      <c r="F74">
        <f t="shared" si="5"/>
        <v>1</v>
      </c>
      <c r="G74" t="b">
        <f t="shared" si="6"/>
        <v>0</v>
      </c>
      <c r="H74" t="b">
        <v>0</v>
      </c>
      <c r="I74">
        <f t="shared" si="4"/>
        <v>1</v>
      </c>
    </row>
    <row r="75" spans="1:10">
      <c r="A75">
        <v>127376</v>
      </c>
      <c r="B75" s="1" t="s">
        <v>179</v>
      </c>
      <c r="C75" t="s">
        <v>180</v>
      </c>
      <c r="D75" t="b">
        <v>0</v>
      </c>
      <c r="E75" t="b">
        <v>0</v>
      </c>
      <c r="F75">
        <f t="shared" si="5"/>
        <v>1</v>
      </c>
      <c r="G75" t="b">
        <f t="shared" si="6"/>
        <v>0</v>
      </c>
      <c r="H75" t="b">
        <v>1</v>
      </c>
      <c r="I75">
        <f t="shared" si="4"/>
        <v>0</v>
      </c>
      <c r="J75" s="68"/>
    </row>
    <row r="76" spans="1:10">
      <c r="A76">
        <v>128447</v>
      </c>
      <c r="B76" s="1" t="s">
        <v>181</v>
      </c>
      <c r="C76" t="s">
        <v>182</v>
      </c>
      <c r="D76" t="b">
        <v>1</v>
      </c>
      <c r="E76" t="b">
        <v>0</v>
      </c>
      <c r="F76">
        <f t="shared" si="5"/>
        <v>0</v>
      </c>
      <c r="G76" s="8" t="b">
        <v>1</v>
      </c>
      <c r="H76" t="b">
        <v>1</v>
      </c>
      <c r="I76">
        <f t="shared" si="4"/>
        <v>1</v>
      </c>
    </row>
    <row r="77" spans="1:10">
      <c r="A77">
        <v>134921</v>
      </c>
      <c r="B77" s="1" t="s">
        <v>183</v>
      </c>
      <c r="C77" t="s">
        <v>184</v>
      </c>
      <c r="D77" t="b">
        <v>0</v>
      </c>
      <c r="E77" t="b">
        <v>0</v>
      </c>
      <c r="F77">
        <f t="shared" si="5"/>
        <v>1</v>
      </c>
      <c r="G77" t="b">
        <f t="shared" si="6"/>
        <v>0</v>
      </c>
      <c r="H77" t="b">
        <v>0</v>
      </c>
      <c r="I77">
        <f t="shared" si="4"/>
        <v>1</v>
      </c>
    </row>
  </sheetData>
  <conditionalFormatting sqref="B1:D77 F1:G1 K1">
    <cfRule type="cellIs" dxfId="76" priority="37" operator="equal">
      <formula>TRUE</formula>
    </cfRule>
  </conditionalFormatting>
  <conditionalFormatting sqref="D2:F77 H2:H77">
    <cfRule type="cellIs" dxfId="75" priority="33" operator="equal">
      <formula>TRUE</formula>
    </cfRule>
    <cfRule type="containsText" dxfId="74" priority="34" operator="containsText" text="False">
      <formula>NOT(ISERROR(SEARCH("False",D2)))</formula>
    </cfRule>
  </conditionalFormatting>
  <conditionalFormatting sqref="F2:F77">
    <cfRule type="cellIs" dxfId="73" priority="32" operator="equal">
      <formula>0</formula>
    </cfRule>
  </conditionalFormatting>
  <conditionalFormatting sqref="F1:G1 I1 K1 B1:D77">
    <cfRule type="cellIs" dxfId="72" priority="38" operator="equal">
      <formula>FALSE</formula>
    </cfRule>
  </conditionalFormatting>
  <conditionalFormatting sqref="G2:G77">
    <cfRule type="containsText" dxfId="71" priority="28" operator="containsText" text="True">
      <formula>NOT(ISERROR(SEARCH("True",G2)))</formula>
    </cfRule>
    <cfRule type="containsText" dxfId="70" priority="29" operator="containsText" text="False">
      <formula>NOT(ISERROR(SEARCH("False",G2)))</formula>
    </cfRule>
  </conditionalFormatting>
  <conditionalFormatting sqref="H2:H77">
    <cfRule type="cellIs" dxfId="69" priority="35" operator="equal">
      <formula>FALSE</formula>
    </cfRule>
  </conditionalFormatting>
  <conditionalFormatting sqref="I1:I77">
    <cfRule type="cellIs" dxfId="68" priority="2" operator="equal">
      <formula>TRUE</formula>
    </cfRule>
  </conditionalFormatting>
  <conditionalFormatting sqref="I2:I77">
    <cfRule type="cellIs" dxfId="67" priority="1" operator="equal">
      <formula>0</formula>
    </cfRule>
    <cfRule type="containsText" dxfId="66" priority="3" operator="containsText" text="False">
      <formula>NOT(ISERROR(SEARCH("False",I2)))</formula>
    </cfRule>
  </conditionalFormatting>
  <conditionalFormatting sqref="K14">
    <cfRule type="cellIs" dxfId="65" priority="4" operator="equal">
      <formula>TRUE</formula>
    </cfRule>
    <cfRule type="cellIs" dxfId="64" priority="5" operator="equal">
      <formula>FALSE</formula>
    </cfRule>
  </conditionalFormatting>
  <hyperlinks>
    <hyperlink ref="B2" r:id="rId1" xr:uid="{EDF9249E-3EE3-48BB-AA3B-09796CC638C7}"/>
    <hyperlink ref="B3" r:id="rId2" xr:uid="{2842A944-112C-4004-B070-6FC239486FCC}"/>
    <hyperlink ref="B4" r:id="rId3" xr:uid="{3E429540-8151-46DC-B9F9-EF54C4455947}"/>
    <hyperlink ref="B5" r:id="rId4" xr:uid="{114D9085-BF5F-489F-AC63-2F5E23EE8006}"/>
    <hyperlink ref="B6" r:id="rId5" xr:uid="{4BDACF1D-AE93-455A-87F4-CCC98136FE2D}"/>
    <hyperlink ref="B7" r:id="rId6" xr:uid="{3D6462E8-C9F3-4211-A416-76A24772741F}"/>
    <hyperlink ref="B8" r:id="rId7" xr:uid="{E30BD257-8600-4FD1-BD8B-FCF8329DB2A0}"/>
    <hyperlink ref="B9" r:id="rId8" xr:uid="{22A4DE30-AD38-4D32-9258-6A23CEE33C3E}"/>
    <hyperlink ref="B10" r:id="rId9" xr:uid="{797280B4-4406-4C78-AE27-265BAD609676}"/>
    <hyperlink ref="B11" r:id="rId10" xr:uid="{9F458539-3819-4D12-94EC-4D9B46E91881}"/>
    <hyperlink ref="B12" r:id="rId11" xr:uid="{D7916ACB-A03D-4D95-AC04-2730808F2C71}"/>
    <hyperlink ref="B13" r:id="rId12" xr:uid="{2D49D3F0-A34E-4F32-AFDE-7BD501F52092}"/>
    <hyperlink ref="B14" r:id="rId13" xr:uid="{D9862A59-73CB-4052-A012-C1554FBEC091}"/>
    <hyperlink ref="B15" r:id="rId14" xr:uid="{32AEDDD2-BC0F-40E7-BF0D-00D076EA2A92}"/>
    <hyperlink ref="B16" r:id="rId15" xr:uid="{364C2B88-7BEA-4F11-975F-B256B1FFCD73}"/>
    <hyperlink ref="B17" r:id="rId16" xr:uid="{4831F41C-D8E6-4636-BC51-0409F5D267B0}"/>
    <hyperlink ref="B18" r:id="rId17" xr:uid="{28E9ABF3-4297-453E-9203-A24353FB5506}"/>
    <hyperlink ref="B19" r:id="rId18" xr:uid="{E9FAC5E9-DA32-4572-965F-3CCE127C3E95}"/>
    <hyperlink ref="B20" r:id="rId19" xr:uid="{A6041F26-2BCA-4C50-9A1A-F9C8CCECD2B2}"/>
    <hyperlink ref="B21" r:id="rId20" xr:uid="{76EE2C0D-8580-406C-A108-32D4C5C6E627}"/>
    <hyperlink ref="B22" r:id="rId21" xr:uid="{925F5823-AD1D-4025-A3F4-D9EFB673AAE8}"/>
    <hyperlink ref="B23" r:id="rId22" xr:uid="{E79E9C6D-4749-438F-8BB3-B64861921353}"/>
    <hyperlink ref="B24" r:id="rId23" xr:uid="{D0460EE8-1957-4B98-883D-40B7C491205B}"/>
    <hyperlink ref="B25" r:id="rId24" xr:uid="{ECED18A2-E363-416C-9FB0-2280476F52D4}"/>
    <hyperlink ref="B26" r:id="rId25" xr:uid="{84F57C19-6969-4301-AE2E-A0CE4E861502}"/>
    <hyperlink ref="B27" r:id="rId26" xr:uid="{10AA3721-C1FF-41E8-979C-8E1A6B20594E}"/>
    <hyperlink ref="B28" r:id="rId27" xr:uid="{AEE8432B-8431-422B-A51D-0F24F5BD8BF6}"/>
    <hyperlink ref="B29" r:id="rId28" xr:uid="{A04F6085-E950-4929-B178-CFABE21749AA}"/>
    <hyperlink ref="B30" r:id="rId29" xr:uid="{DA352D4F-7921-40C5-9B19-FD394088DE3A}"/>
    <hyperlink ref="B31" r:id="rId30" xr:uid="{141076A9-C7F7-4DB9-9796-9F510644DAB1}"/>
    <hyperlink ref="B32" r:id="rId31" xr:uid="{D601D1A8-DFDD-46E2-90CE-9024AFEC3C0F}"/>
    <hyperlink ref="B33" r:id="rId32" xr:uid="{67FDD913-33B3-46B1-8830-CEAB09A759D3}"/>
    <hyperlink ref="B34" r:id="rId33" xr:uid="{8B78B6A0-F36F-4590-B8C4-9AD524BDCF68}"/>
    <hyperlink ref="B35" r:id="rId34" xr:uid="{0037238D-955E-4137-867F-F1C0E95982E1}"/>
    <hyperlink ref="B36" r:id="rId35" xr:uid="{5EAEF22D-B135-445D-98C2-8006526D796D}"/>
    <hyperlink ref="B37" r:id="rId36" xr:uid="{A68CF7E9-8467-4AF9-A0CB-525EA010B5E0}"/>
    <hyperlink ref="B38" r:id="rId37" xr:uid="{E901C110-6E27-4F0D-A843-68315C0D7AEF}"/>
    <hyperlink ref="B39" r:id="rId38" xr:uid="{F6C34972-8FE2-441A-AE32-03D5F789FAAA}"/>
    <hyperlink ref="B40" r:id="rId39" xr:uid="{7FC6C0DF-05D5-4E69-B1BB-DCABBAE7FC0A}"/>
    <hyperlink ref="B41" r:id="rId40" xr:uid="{EC255D63-F6B0-45DE-8B1C-CBC78DDEFC08}"/>
    <hyperlink ref="B42" r:id="rId41" xr:uid="{F9FA4544-2FFE-4E93-8F92-C52F20341400}"/>
    <hyperlink ref="B43" r:id="rId42" xr:uid="{F9DBF5F8-57CE-4F22-AB47-D31254757305}"/>
    <hyperlink ref="B44" r:id="rId43" xr:uid="{DFE21734-D265-472C-B1EC-51AE8F6361F7}"/>
    <hyperlink ref="B45" r:id="rId44" xr:uid="{6E2A2109-9FC6-4761-BB0D-C3ABC744CB85}"/>
    <hyperlink ref="B46" r:id="rId45" xr:uid="{C889ECD5-56A0-4C31-B5AE-3377657BADBC}"/>
    <hyperlink ref="B77" r:id="rId46" xr:uid="{19428B85-EE47-44BD-9535-119C21635D6B}"/>
    <hyperlink ref="B76" r:id="rId47" xr:uid="{1BB2BA15-D144-4AEF-8C54-5180AEC2CAEA}"/>
    <hyperlink ref="B75" r:id="rId48" xr:uid="{C36772F8-7967-4514-A8A7-D9B6FA1D5AB2}"/>
    <hyperlink ref="B74" r:id="rId49" xr:uid="{89427A7C-0DB6-4D44-A9CA-B428CEBC9D93}"/>
    <hyperlink ref="B73" r:id="rId50" xr:uid="{E6E3DCA3-0E90-49F9-A3D3-C70601767803}"/>
    <hyperlink ref="B72" r:id="rId51" xr:uid="{A67864AF-AE12-45D9-A8AD-F74BA7F39A96}"/>
    <hyperlink ref="B71" r:id="rId52" xr:uid="{C56550C2-C879-4695-B2BC-1DA4AD195E50}"/>
    <hyperlink ref="B70" r:id="rId53" xr:uid="{0CC38533-9C19-4D08-8BFB-D10D47F793C1}"/>
    <hyperlink ref="B69" r:id="rId54" xr:uid="{04237B93-8D29-4961-8626-AC84E23760B7}"/>
    <hyperlink ref="B68" r:id="rId55" xr:uid="{51F6013C-70D7-4D34-A43C-97B71AD0821C}"/>
    <hyperlink ref="B67" r:id="rId56" xr:uid="{8D96FC2E-691A-4413-8FA5-F7048ACA9C5C}"/>
    <hyperlink ref="B66" r:id="rId57" xr:uid="{C1BF80EB-36BE-42E3-96FC-7AAF5215EA41}"/>
    <hyperlink ref="B64" r:id="rId58" xr:uid="{CE369006-9F72-47A3-87CD-E4EA13DB26EE}"/>
    <hyperlink ref="B65" r:id="rId59" xr:uid="{234481A1-1017-4399-9EB4-76D7C43E241D}"/>
    <hyperlink ref="B63" r:id="rId60" xr:uid="{E3E4399A-9D67-438D-ADEF-2073B5B336FB}"/>
    <hyperlink ref="B62" r:id="rId61" xr:uid="{2EAF6B9D-DC6E-4AA1-B8D1-B250A10645DD}"/>
    <hyperlink ref="B61" r:id="rId62" xr:uid="{92544D54-A018-4091-A24B-4EE4DAF8A48E}"/>
    <hyperlink ref="B60" r:id="rId63" xr:uid="{6499A3D7-AA40-4506-B18B-53D7D03F436F}"/>
    <hyperlink ref="B59" r:id="rId64" xr:uid="{384280EC-8BD5-4820-B43B-6C735F119ED5}"/>
    <hyperlink ref="B58" r:id="rId65" xr:uid="{44755984-D757-45A0-B3EB-56DE1369979F}"/>
    <hyperlink ref="B57" r:id="rId66" xr:uid="{AE0077DF-CC09-4926-B44A-3314C31796E1}"/>
    <hyperlink ref="B56" r:id="rId67" xr:uid="{7BDD675C-8543-4694-B1C9-4B6C4F024CA5}"/>
    <hyperlink ref="B55" r:id="rId68" xr:uid="{7350DC76-1741-4174-AADD-D0108FB07A1E}"/>
    <hyperlink ref="B54" r:id="rId69" xr:uid="{AB80C87C-F9A4-4719-A650-318C44541F26}"/>
    <hyperlink ref="B53" r:id="rId70" xr:uid="{A35DCC90-F06D-47AD-9158-55630B8A1610}"/>
    <hyperlink ref="B52" r:id="rId71" xr:uid="{2BD94A5E-60E7-420A-B41D-C58A8C86AB2A}"/>
    <hyperlink ref="B47" r:id="rId72" xr:uid="{3BA520AF-369A-4721-996B-72D9BF57BB43}"/>
    <hyperlink ref="B48" r:id="rId73" xr:uid="{C54C4894-AB18-44BA-B82C-BBFA40E47A72}"/>
    <hyperlink ref="B49" r:id="rId74" xr:uid="{0E334787-2002-42CF-B2F9-7A626D4DBFE6}"/>
    <hyperlink ref="B50" r:id="rId75" xr:uid="{BA1C4641-52B5-4062-96B2-6BC325016401}"/>
    <hyperlink ref="B51" r:id="rId76" xr:uid="{F424356D-543A-4D44-9A6A-DE6BD9E9DEEA}"/>
  </hyperlinks>
  <pageMargins left="0.7" right="0.7" top="0.75" bottom="0.75" header="0.3" footer="0.3"/>
  <pageSetup orientation="portrait" r:id="rId77"/>
  <legacyDrawing r:id="rId7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B7FF-5187-4AFD-9D62-DF5CAFDC8A35}">
  <sheetPr codeName="Sheet2"/>
  <dimension ref="A1:V78"/>
  <sheetViews>
    <sheetView topLeftCell="A60" workbookViewId="0">
      <selection activeCell="M29" sqref="M29"/>
    </sheetView>
  </sheetViews>
  <sheetFormatPr defaultRowHeight="14.25"/>
  <cols>
    <col min="3" max="3" width="51" style="5" customWidth="1"/>
    <col min="11" max="11" width="12.1328125" customWidth="1"/>
    <col min="14" max="14" width="15" customWidth="1"/>
    <col min="15" max="16" width="14.86328125" customWidth="1"/>
  </cols>
  <sheetData>
    <row r="1" spans="1:22">
      <c r="A1" t="s">
        <v>0</v>
      </c>
      <c r="B1" s="2" t="s">
        <v>1</v>
      </c>
      <c r="C1" s="4" t="s">
        <v>2</v>
      </c>
      <c r="D1" s="3" t="s">
        <v>185</v>
      </c>
      <c r="E1" s="2" t="s">
        <v>3</v>
      </c>
      <c r="F1" s="3" t="s">
        <v>4</v>
      </c>
      <c r="G1" s="3" t="s">
        <v>5</v>
      </c>
      <c r="H1" s="6" t="s">
        <v>6</v>
      </c>
      <c r="I1" t="s">
        <v>7</v>
      </c>
      <c r="J1" s="3" t="s">
        <v>5</v>
      </c>
      <c r="L1" s="3" t="s">
        <v>8</v>
      </c>
    </row>
    <row r="2" spans="1:22">
      <c r="A2">
        <v>3111</v>
      </c>
      <c r="B2" s="1" t="s">
        <v>9</v>
      </c>
      <c r="C2" t="s">
        <v>10</v>
      </c>
      <c r="P2" t="s">
        <v>11</v>
      </c>
    </row>
    <row r="3" spans="1:22">
      <c r="A3">
        <v>3663</v>
      </c>
      <c r="B3" s="1" t="s">
        <v>12</v>
      </c>
      <c r="C3" t="s">
        <v>13</v>
      </c>
      <c r="E3" t="b">
        <v>1</v>
      </c>
      <c r="F3" t="b">
        <v>1</v>
      </c>
      <c r="G3">
        <f>IF(E3=F3,1,0)</f>
        <v>1</v>
      </c>
      <c r="H3" t="b">
        <f>IF(E3=F3,E3,0)</f>
        <v>1</v>
      </c>
      <c r="I3" t="b">
        <v>1</v>
      </c>
      <c r="J3">
        <f>IF(I3=H3,1,0)</f>
        <v>1</v>
      </c>
      <c r="L3" t="s">
        <v>14</v>
      </c>
      <c r="M3">
        <f>COUNTIFS(E2:E77, TRUE, F2:F77, TRUE)</f>
        <v>37</v>
      </c>
      <c r="P3" t="s">
        <v>15</v>
      </c>
      <c r="Q3" t="s">
        <v>16</v>
      </c>
    </row>
    <row r="4" spans="1:22">
      <c r="A4">
        <v>3710</v>
      </c>
      <c r="B4" s="1" t="s">
        <v>17</v>
      </c>
      <c r="C4" t="s">
        <v>18</v>
      </c>
      <c r="E4" t="b">
        <v>1</v>
      </c>
      <c r="F4" t="b">
        <v>1</v>
      </c>
      <c r="G4">
        <f>IF(E4=F4,1,0)</f>
        <v>1</v>
      </c>
      <c r="H4" t="b">
        <f>IF(E4=F4,E4,0)</f>
        <v>1</v>
      </c>
      <c r="I4" t="b">
        <v>1</v>
      </c>
      <c r="J4">
        <f t="shared" ref="J4:J7" si="0">IF(I4=H4,1,0)</f>
        <v>1</v>
      </c>
      <c r="L4" t="s">
        <v>19</v>
      </c>
      <c r="M4">
        <f>COUNTIFS(E2:E77, FALSE, F2:F77, FALSE)</f>
        <v>3</v>
      </c>
      <c r="O4" t="s">
        <v>20</v>
      </c>
      <c r="P4">
        <f>COUNTIFS(E2:E78, TRUE, F2:F78, TRUE)</f>
        <v>37</v>
      </c>
      <c r="Q4">
        <f>COUNTIFS(E2:E78, TRUE, F2:F78, FALSE)</f>
        <v>5</v>
      </c>
      <c r="R4">
        <f>SUM(P4:Q4)</f>
        <v>42</v>
      </c>
    </row>
    <row r="5" spans="1:22">
      <c r="A5">
        <v>3740</v>
      </c>
      <c r="B5" s="1" t="s">
        <v>21</v>
      </c>
      <c r="C5" t="s">
        <v>22</v>
      </c>
      <c r="E5" t="b">
        <v>1</v>
      </c>
      <c r="F5" t="b">
        <v>1</v>
      </c>
      <c r="G5">
        <f>IF(E5=F5,1,0)</f>
        <v>1</v>
      </c>
      <c r="H5" t="b">
        <f>IF(E5=F5,E5,0)</f>
        <v>1</v>
      </c>
      <c r="I5" t="b">
        <v>1</v>
      </c>
      <c r="J5">
        <f t="shared" si="0"/>
        <v>1</v>
      </c>
      <c r="L5" t="s">
        <v>23</v>
      </c>
      <c r="M5">
        <f>COUNTIFS(E2:E77, TRUE, F2:F77, FALSE)</f>
        <v>5</v>
      </c>
      <c r="O5" t="s">
        <v>24</v>
      </c>
      <c r="P5">
        <f>COUNTIFS(E2:E78, FALSE, F2:F78, TRUE)</f>
        <v>5</v>
      </c>
      <c r="Q5">
        <f>COUNTIFS(E2:E78, FALSE, F2:F78, FALSE)</f>
        <v>3</v>
      </c>
      <c r="R5">
        <f>SUM(P5:Q5)</f>
        <v>8</v>
      </c>
    </row>
    <row r="6" spans="1:22">
      <c r="A6">
        <v>3825</v>
      </c>
      <c r="B6" s="1" t="s">
        <v>25</v>
      </c>
      <c r="C6" t="s">
        <v>26</v>
      </c>
      <c r="E6" t="b">
        <v>1</v>
      </c>
      <c r="F6" t="b">
        <v>1</v>
      </c>
      <c r="G6">
        <f>IF(E6=F6,1,0)</f>
        <v>1</v>
      </c>
      <c r="H6" t="b">
        <f>IF(E6=F6,E6,0)</f>
        <v>1</v>
      </c>
      <c r="I6" t="b">
        <v>1</v>
      </c>
      <c r="J6">
        <f t="shared" si="0"/>
        <v>1</v>
      </c>
      <c r="L6" t="s">
        <v>27</v>
      </c>
      <c r="M6">
        <f>COUNTIFS(E2:E77, FALSE, F2:F77, TRUE)</f>
        <v>5</v>
      </c>
      <c r="P6">
        <f>SUM(P4:P5)</f>
        <v>42</v>
      </c>
      <c r="Q6">
        <f>SUM(Q4:Q5)</f>
        <v>8</v>
      </c>
      <c r="R6">
        <f>SUM(P6:Q6)</f>
        <v>50</v>
      </c>
    </row>
    <row r="7" spans="1:22">
      <c r="A7">
        <v>6486</v>
      </c>
      <c r="B7" s="1" t="s">
        <v>28</v>
      </c>
      <c r="C7" t="s">
        <v>29</v>
      </c>
      <c r="E7" t="b">
        <v>1</v>
      </c>
      <c r="F7" t="b">
        <v>1</v>
      </c>
      <c r="G7">
        <f>IF(E7=F7,1,0)</f>
        <v>1</v>
      </c>
      <c r="H7" t="b">
        <f>IF(E7=F7,E7,0)</f>
        <v>1</v>
      </c>
      <c r="I7" t="b">
        <v>1</v>
      </c>
      <c r="J7">
        <f t="shared" si="0"/>
        <v>1</v>
      </c>
    </row>
    <row r="8" spans="1:22">
      <c r="A8">
        <v>6702</v>
      </c>
      <c r="B8" s="1" t="s">
        <v>30</v>
      </c>
      <c r="C8" t="s">
        <v>31</v>
      </c>
      <c r="O8" t="s">
        <v>32</v>
      </c>
      <c r="P8">
        <f xml:space="preserve"> (P4 + Q5) / SUM(P4:Q5)</f>
        <v>0.8</v>
      </c>
    </row>
    <row r="9" spans="1:22">
      <c r="A9">
        <v>7241</v>
      </c>
      <c r="B9" s="1" t="s">
        <v>33</v>
      </c>
      <c r="C9" t="s">
        <v>34</v>
      </c>
      <c r="L9" t="s">
        <v>35</v>
      </c>
      <c r="O9" t="s">
        <v>36</v>
      </c>
      <c r="P9" cm="1">
        <f t="array" ref="P9">MMULT(P6:Q6,R4:R5)/R6^2</f>
        <v>0.73119999999999996</v>
      </c>
    </row>
    <row r="10" spans="1:22">
      <c r="A10">
        <v>9455</v>
      </c>
      <c r="B10" s="1" t="s">
        <v>37</v>
      </c>
      <c r="C10" t="s">
        <v>38</v>
      </c>
      <c r="I10" s="9" t="b">
        <v>1</v>
      </c>
      <c r="O10" t="s">
        <v>40</v>
      </c>
      <c r="P10">
        <f>(P8-P9)/(1-P9)</f>
        <v>0.25595238095238121</v>
      </c>
    </row>
    <row r="11" spans="1:22">
      <c r="A11">
        <v>10162</v>
      </c>
      <c r="B11" s="1" t="s">
        <v>41</v>
      </c>
      <c r="C11" t="s">
        <v>42</v>
      </c>
      <c r="E11" t="b">
        <v>1</v>
      </c>
      <c r="F11" t="b">
        <v>1</v>
      </c>
      <c r="G11">
        <f>IF(E11=F11,1,0)</f>
        <v>1</v>
      </c>
      <c r="H11" t="b">
        <f>IF(E11=F11,E11,0)</f>
        <v>1</v>
      </c>
      <c r="I11" t="b">
        <v>1</v>
      </c>
      <c r="J11">
        <f t="shared" ref="J11" si="1">IF(I11=H11,1,0)</f>
        <v>1</v>
      </c>
    </row>
    <row r="12" spans="1:22">
      <c r="A12">
        <v>10745</v>
      </c>
      <c r="B12" s="1" t="s">
        <v>43</v>
      </c>
      <c r="C12" t="s">
        <v>44</v>
      </c>
      <c r="O12" t="s">
        <v>45</v>
      </c>
      <c r="P12" s="72">
        <f>COUNTIF(G2:G77,1)/R6</f>
        <v>0.8</v>
      </c>
    </row>
    <row r="13" spans="1:22">
      <c r="A13">
        <v>11058</v>
      </c>
      <c r="B13" s="1" t="s">
        <v>46</v>
      </c>
      <c r="C13" t="s">
        <v>47</v>
      </c>
      <c r="O13" t="s">
        <v>45</v>
      </c>
      <c r="P13" s="72">
        <f>(M3+M4)/(SUM(M3:M6))</f>
        <v>0.8</v>
      </c>
    </row>
    <row r="14" spans="1:22">
      <c r="A14">
        <v>13717</v>
      </c>
      <c r="B14" s="1" t="s">
        <v>48</v>
      </c>
      <c r="C14" t="s">
        <v>49</v>
      </c>
      <c r="E14" t="b">
        <v>0</v>
      </c>
      <c r="F14" t="b">
        <v>0</v>
      </c>
      <c r="G14">
        <f>IF(E14=F14,1,0)</f>
        <v>1</v>
      </c>
      <c r="H14" t="b">
        <f>IF(E14=F14,E14,0)</f>
        <v>0</v>
      </c>
      <c r="I14" t="b">
        <v>0</v>
      </c>
      <c r="J14">
        <f t="shared" ref="J14:J37" si="2">IF(I14=H14,1,0)</f>
        <v>1</v>
      </c>
      <c r="L14" s="3" t="s">
        <v>50</v>
      </c>
    </row>
    <row r="15" spans="1:22">
      <c r="A15">
        <v>15042</v>
      </c>
      <c r="B15" s="1" t="s">
        <v>51</v>
      </c>
      <c r="C15" t="s">
        <v>52</v>
      </c>
      <c r="E15" t="b">
        <v>1</v>
      </c>
      <c r="F15" t="b">
        <v>1</v>
      </c>
      <c r="G15">
        <f>IF(E15=F15,1,0)</f>
        <v>1</v>
      </c>
      <c r="H15" t="b">
        <f>IF(E15=F15,E15,0)</f>
        <v>1</v>
      </c>
      <c r="I15" t="b">
        <v>1</v>
      </c>
      <c r="J15">
        <f t="shared" si="2"/>
        <v>1</v>
      </c>
      <c r="P15" t="s">
        <v>11</v>
      </c>
    </row>
    <row r="16" spans="1:22">
      <c r="A16">
        <v>16412</v>
      </c>
      <c r="B16" s="1" t="s">
        <v>53</v>
      </c>
      <c r="C16" t="s">
        <v>54</v>
      </c>
      <c r="E16" t="b">
        <v>1</v>
      </c>
      <c r="F16" t="b">
        <v>1</v>
      </c>
      <c r="G16">
        <f>IF(E16=F16,1,0)</f>
        <v>1</v>
      </c>
      <c r="H16" t="b">
        <f>IF(E16=F16,E16,0)</f>
        <v>1</v>
      </c>
      <c r="I16" t="b">
        <v>1</v>
      </c>
      <c r="J16">
        <f t="shared" si="2"/>
        <v>1</v>
      </c>
      <c r="L16" t="s">
        <v>14</v>
      </c>
      <c r="M16">
        <f>COUNTIFS(H2:H77, TRUE, I2:I77, TRUE)</f>
        <v>39</v>
      </c>
      <c r="P16" t="s">
        <v>15</v>
      </c>
      <c r="Q16" t="s">
        <v>16</v>
      </c>
      <c r="U16" t="s">
        <v>55</v>
      </c>
      <c r="V16" s="71">
        <f>(P17+Q18)/(P17+Q17+P18+Q18)</f>
        <v>0.86</v>
      </c>
    </row>
    <row r="17" spans="1:22">
      <c r="A17">
        <v>18168</v>
      </c>
      <c r="B17" s="1" t="s">
        <v>56</v>
      </c>
      <c r="C17" t="s">
        <v>57</v>
      </c>
      <c r="E17" t="b">
        <v>1</v>
      </c>
      <c r="F17" t="b">
        <v>1</v>
      </c>
      <c r="G17">
        <f>IF(E17=F17,1,0)</f>
        <v>1</v>
      </c>
      <c r="H17" t="b">
        <f>IF(E17=F17,E17,0)</f>
        <v>1</v>
      </c>
      <c r="I17" t="b">
        <v>1</v>
      </c>
      <c r="J17">
        <f t="shared" si="2"/>
        <v>1</v>
      </c>
      <c r="L17" t="s">
        <v>19</v>
      </c>
      <c r="M17">
        <f>COUNTIFS(H2:H78, FALSE, I2:I78, FALSE)</f>
        <v>4</v>
      </c>
      <c r="O17" t="s">
        <v>20</v>
      </c>
      <c r="P17">
        <f>COUNTIFS(H2:H78, TRUE, I2:I78, TRUE)</f>
        <v>39</v>
      </c>
      <c r="Q17">
        <f>COUNTIFS(H2:H78, TRUE, I2:I78, FALSE)</f>
        <v>6</v>
      </c>
      <c r="R17">
        <f>SUM(P17:Q17)</f>
        <v>45</v>
      </c>
      <c r="U17" t="s">
        <v>58</v>
      </c>
      <c r="V17" s="71">
        <f>P17/(P17+P18)</f>
        <v>0.97499999999999998</v>
      </c>
    </row>
    <row r="18" spans="1:22">
      <c r="A18">
        <v>20155</v>
      </c>
      <c r="B18" s="1" t="s">
        <v>59</v>
      </c>
      <c r="C18" t="s">
        <v>60</v>
      </c>
      <c r="L18" t="s">
        <v>23</v>
      </c>
      <c r="M18">
        <f>COUNTIFS(H2:H78, TRUE, I2:I78, FALSE)</f>
        <v>6</v>
      </c>
      <c r="O18" t="s">
        <v>24</v>
      </c>
      <c r="P18">
        <f>COUNTIFS(H2:H78, FALSE, I2:I78, TRUE)</f>
        <v>1</v>
      </c>
      <c r="Q18">
        <f>COUNTIFS(H2:H78, FALSE, I2:I78, FALSE)</f>
        <v>4</v>
      </c>
      <c r="R18">
        <f>SUM(P18:Q18)</f>
        <v>5</v>
      </c>
      <c r="U18" t="s">
        <v>61</v>
      </c>
      <c r="V18" s="71">
        <f>P17/(P17+Q17)</f>
        <v>0.8666666666666667</v>
      </c>
    </row>
    <row r="19" spans="1:22">
      <c r="A19">
        <v>20284</v>
      </c>
      <c r="B19" s="1" t="s">
        <v>62</v>
      </c>
      <c r="C19" t="s">
        <v>63</v>
      </c>
      <c r="E19" t="b">
        <v>0</v>
      </c>
      <c r="F19" t="b">
        <v>1</v>
      </c>
      <c r="G19">
        <f>IF(E19=F19,1,0)</f>
        <v>0</v>
      </c>
      <c r="H19" t="b">
        <v>1</v>
      </c>
      <c r="I19" t="b">
        <v>1</v>
      </c>
      <c r="J19">
        <f t="shared" si="2"/>
        <v>1</v>
      </c>
      <c r="L19" t="s">
        <v>27</v>
      </c>
      <c r="M19">
        <f>COUNTIFS(H2:H78, FALSE, I2:I78, TRUE)</f>
        <v>1</v>
      </c>
      <c r="P19">
        <f>SUM(P17:P18)</f>
        <v>40</v>
      </c>
      <c r="Q19">
        <f>SUM(Q17:Q18)</f>
        <v>10</v>
      </c>
      <c r="R19">
        <f>SUM(P19:Q19)</f>
        <v>50</v>
      </c>
      <c r="U19" t="s">
        <v>64</v>
      </c>
      <c r="V19" s="71">
        <f>2*(V17*V18)/(V17+V18)</f>
        <v>0.91764705882352937</v>
      </c>
    </row>
    <row r="20" spans="1:22">
      <c r="A20">
        <v>24554</v>
      </c>
      <c r="B20" s="1" t="s">
        <v>65</v>
      </c>
      <c r="C20" t="s">
        <v>66</v>
      </c>
      <c r="E20" t="b">
        <v>1</v>
      </c>
      <c r="F20" t="b">
        <v>1</v>
      </c>
      <c r="G20">
        <f>IF(E20=F20,1,0)</f>
        <v>1</v>
      </c>
      <c r="H20" t="b">
        <v>1</v>
      </c>
      <c r="I20" t="b">
        <v>1</v>
      </c>
      <c r="J20">
        <f t="shared" si="2"/>
        <v>1</v>
      </c>
      <c r="U20" t="s">
        <v>67</v>
      </c>
      <c r="V20" s="71">
        <f>P18/(P18+Q18)</f>
        <v>0.2</v>
      </c>
    </row>
    <row r="21" spans="1:22">
      <c r="A21">
        <v>26032</v>
      </c>
      <c r="B21" s="1" t="s">
        <v>68</v>
      </c>
      <c r="C21" t="s">
        <v>69</v>
      </c>
      <c r="E21" t="b">
        <v>1</v>
      </c>
      <c r="F21" t="b">
        <v>1</v>
      </c>
      <c r="G21">
        <f>IF(E21=F21,1,0)</f>
        <v>1</v>
      </c>
      <c r="H21" t="b">
        <f>IF(E21=F21,E21,0)</f>
        <v>1</v>
      </c>
      <c r="I21" t="b">
        <v>1</v>
      </c>
      <c r="J21">
        <f t="shared" si="2"/>
        <v>1</v>
      </c>
      <c r="O21" t="s">
        <v>32</v>
      </c>
      <c r="P21">
        <f xml:space="preserve"> (P17 + Q18) / SUM(P17:Q18)</f>
        <v>0.86</v>
      </c>
      <c r="U21" t="s">
        <v>70</v>
      </c>
      <c r="V21" s="71">
        <f>Q17/(P17+Q17)</f>
        <v>0.13333333333333333</v>
      </c>
    </row>
    <row r="22" spans="1:22">
      <c r="A22">
        <v>32055</v>
      </c>
      <c r="B22" s="1" t="s">
        <v>71</v>
      </c>
      <c r="C22" t="s">
        <v>72</v>
      </c>
      <c r="L22" t="s">
        <v>35</v>
      </c>
      <c r="O22" t="s">
        <v>36</v>
      </c>
      <c r="P22" cm="1">
        <f t="array" ref="P22">MMULT(P19:Q19,R17:R18)/R19^2</f>
        <v>0.74</v>
      </c>
    </row>
    <row r="23" spans="1:22">
      <c r="A23">
        <v>32679</v>
      </c>
      <c r="B23" s="1" t="s">
        <v>73</v>
      </c>
      <c r="C23" t="s">
        <v>74</v>
      </c>
      <c r="E23" t="b">
        <v>1</v>
      </c>
      <c r="F23" t="b">
        <v>1</v>
      </c>
      <c r="G23">
        <f>IF(E23=F23,1,0)</f>
        <v>1</v>
      </c>
      <c r="H23" t="b">
        <f>IF(E23=F23,E23,0)</f>
        <v>1</v>
      </c>
      <c r="I23" t="b">
        <v>0</v>
      </c>
      <c r="J23">
        <f t="shared" si="2"/>
        <v>0</v>
      </c>
      <c r="K23" s="68" t="s">
        <v>186</v>
      </c>
      <c r="O23" t="s">
        <v>40</v>
      </c>
      <c r="P23">
        <f>(P21-P22)/(1-P22)</f>
        <v>0.46153846153846151</v>
      </c>
    </row>
    <row r="24" spans="1:22">
      <c r="A24">
        <v>37789</v>
      </c>
      <c r="B24" s="1" t="s">
        <v>75</v>
      </c>
      <c r="C24" t="s">
        <v>76</v>
      </c>
      <c r="I24" t="b">
        <v>1</v>
      </c>
    </row>
    <row r="25" spans="1:22">
      <c r="A25">
        <v>37995</v>
      </c>
      <c r="B25" s="1" t="s">
        <v>77</v>
      </c>
      <c r="C25" t="s">
        <v>78</v>
      </c>
      <c r="E25" t="b">
        <v>1</v>
      </c>
      <c r="F25" t="b">
        <v>1</v>
      </c>
      <c r="G25">
        <f>IF(E25=F25,1,0)</f>
        <v>1</v>
      </c>
      <c r="H25" t="b">
        <f>IF(E25=F25,E25,0)</f>
        <v>1</v>
      </c>
      <c r="I25" t="b">
        <v>1</v>
      </c>
      <c r="J25">
        <f t="shared" si="2"/>
        <v>1</v>
      </c>
      <c r="O25" t="s">
        <v>45</v>
      </c>
      <c r="P25">
        <f>COUNTIF(J2:J77,1)/R19</f>
        <v>0.86</v>
      </c>
    </row>
    <row r="26" spans="1:22">
      <c r="A26">
        <v>38012</v>
      </c>
      <c r="B26" s="1" t="s">
        <v>79</v>
      </c>
      <c r="C26" t="s">
        <v>80</v>
      </c>
      <c r="E26" t="b">
        <v>1</v>
      </c>
      <c r="F26" t="b">
        <v>1</v>
      </c>
      <c r="G26">
        <f>IF(E26=F26,1,0)</f>
        <v>1</v>
      </c>
      <c r="H26" t="b">
        <f>IF(E26=F26,E26,0)</f>
        <v>1</v>
      </c>
      <c r="I26" t="b">
        <v>1</v>
      </c>
      <c r="J26">
        <f t="shared" si="2"/>
        <v>1</v>
      </c>
      <c r="O26" t="s">
        <v>45</v>
      </c>
      <c r="P26">
        <f>(M16+M17)/(SUM(M16:M19))</f>
        <v>0.86</v>
      </c>
    </row>
    <row r="27" spans="1:22">
      <c r="A27">
        <v>38968</v>
      </c>
      <c r="B27" s="1" t="s">
        <v>81</v>
      </c>
      <c r="C27" t="s">
        <v>82</v>
      </c>
      <c r="E27" t="b">
        <v>1</v>
      </c>
      <c r="F27" t="b">
        <v>1</v>
      </c>
      <c r="G27">
        <f>IF(E27=F27,1,0)</f>
        <v>1</v>
      </c>
      <c r="H27" t="b">
        <f>IF(E27=F27,E27,0)</f>
        <v>1</v>
      </c>
      <c r="I27" t="b">
        <v>1</v>
      </c>
      <c r="J27">
        <f t="shared" si="2"/>
        <v>1</v>
      </c>
    </row>
    <row r="28" spans="1:22">
      <c r="A28">
        <v>45326</v>
      </c>
      <c r="B28" s="1" t="s">
        <v>85</v>
      </c>
      <c r="C28" t="s">
        <v>86</v>
      </c>
      <c r="I28" t="b">
        <v>1</v>
      </c>
    </row>
    <row r="29" spans="1:22">
      <c r="A29">
        <v>47149</v>
      </c>
      <c r="B29" s="1" t="s">
        <v>87</v>
      </c>
      <c r="C29" t="s">
        <v>88</v>
      </c>
      <c r="E29" t="b">
        <v>1</v>
      </c>
      <c r="F29" t="b">
        <v>1</v>
      </c>
      <c r="G29">
        <f>IF(E29=F29,1,0)</f>
        <v>1</v>
      </c>
      <c r="H29" t="b">
        <f>IF(E29=F29,E29,0)</f>
        <v>1</v>
      </c>
      <c r="I29" t="b">
        <v>1</v>
      </c>
      <c r="J29">
        <f t="shared" si="2"/>
        <v>1</v>
      </c>
    </row>
    <row r="30" spans="1:22">
      <c r="A30">
        <v>47969</v>
      </c>
      <c r="B30" s="1" t="s">
        <v>89</v>
      </c>
      <c r="C30" t="s">
        <v>90</v>
      </c>
      <c r="E30" t="b">
        <v>1</v>
      </c>
      <c r="F30" t="b">
        <v>1</v>
      </c>
      <c r="G30">
        <f>IF(E30=F30,1,0)</f>
        <v>1</v>
      </c>
      <c r="H30" t="b">
        <f>IF(E30=F30,E30,0)</f>
        <v>1</v>
      </c>
      <c r="I30" t="b">
        <v>1</v>
      </c>
      <c r="J30">
        <f t="shared" si="2"/>
        <v>1</v>
      </c>
    </row>
    <row r="31" spans="1:22">
      <c r="A31">
        <v>48198</v>
      </c>
      <c r="B31" s="1" t="s">
        <v>91</v>
      </c>
      <c r="C31" t="s">
        <v>92</v>
      </c>
      <c r="I31" t="b">
        <v>0</v>
      </c>
    </row>
    <row r="32" spans="1:22">
      <c r="A32">
        <v>53309</v>
      </c>
      <c r="B32" s="1" t="s">
        <v>93</v>
      </c>
      <c r="C32" t="s">
        <v>94</v>
      </c>
      <c r="E32" t="b">
        <v>0</v>
      </c>
      <c r="F32" t="b">
        <v>1</v>
      </c>
      <c r="G32">
        <f>IF(E32=F32,1,0)</f>
        <v>0</v>
      </c>
      <c r="H32" t="b">
        <v>1</v>
      </c>
      <c r="I32" t="b">
        <v>1</v>
      </c>
      <c r="J32">
        <f t="shared" si="2"/>
        <v>1</v>
      </c>
    </row>
    <row r="33" spans="1:11">
      <c r="A33">
        <v>54193</v>
      </c>
      <c r="B33" s="1" t="s">
        <v>95</v>
      </c>
      <c r="C33" t="s">
        <v>96</v>
      </c>
      <c r="E33" t="b">
        <v>1</v>
      </c>
      <c r="F33" t="b">
        <v>1</v>
      </c>
      <c r="G33">
        <f>IF(E33=F33,1,0)</f>
        <v>1</v>
      </c>
      <c r="H33" t="b">
        <f>IF(E33=F33,E33,0)</f>
        <v>1</v>
      </c>
      <c r="I33" t="b">
        <v>1</v>
      </c>
      <c r="J33">
        <f t="shared" si="2"/>
        <v>1</v>
      </c>
    </row>
    <row r="34" spans="1:11">
      <c r="A34">
        <v>56266</v>
      </c>
      <c r="B34" s="1" t="s">
        <v>97</v>
      </c>
      <c r="C34" t="s">
        <v>98</v>
      </c>
      <c r="E34" t="b">
        <v>1</v>
      </c>
      <c r="F34" t="b">
        <v>0</v>
      </c>
      <c r="G34">
        <f>IF(E34=F34,1,0)</f>
        <v>0</v>
      </c>
      <c r="H34" t="b">
        <v>1</v>
      </c>
      <c r="I34" t="b">
        <v>1</v>
      </c>
      <c r="J34">
        <f t="shared" si="2"/>
        <v>1</v>
      </c>
    </row>
    <row r="35" spans="1:11">
      <c r="A35">
        <v>60988</v>
      </c>
      <c r="B35" s="1" t="s">
        <v>99</v>
      </c>
      <c r="C35" t="s">
        <v>100</v>
      </c>
      <c r="I35" t="b">
        <v>0</v>
      </c>
    </row>
    <row r="36" spans="1:11">
      <c r="A36">
        <v>66881</v>
      </c>
      <c r="B36" s="1" t="s">
        <v>101</v>
      </c>
      <c r="C36" t="s">
        <v>102</v>
      </c>
      <c r="E36" t="b">
        <v>1</v>
      </c>
      <c r="F36" t="b">
        <v>1</v>
      </c>
      <c r="G36">
        <f>IF(E36=F36,1,0)</f>
        <v>1</v>
      </c>
      <c r="H36" t="b">
        <f>IF(E36=F36,E36,0)</f>
        <v>1</v>
      </c>
      <c r="I36" t="b">
        <v>0</v>
      </c>
      <c r="J36">
        <f t="shared" si="2"/>
        <v>0</v>
      </c>
      <c r="K36" s="68" t="s">
        <v>186</v>
      </c>
    </row>
    <row r="37" spans="1:11">
      <c r="A37">
        <v>68976</v>
      </c>
      <c r="B37" s="1" t="s">
        <v>103</v>
      </c>
      <c r="C37" t="s">
        <v>104</v>
      </c>
      <c r="E37" t="b">
        <v>0</v>
      </c>
      <c r="F37" t="b">
        <v>1</v>
      </c>
      <c r="G37">
        <f>IF(E37=F37,1,0)</f>
        <v>0</v>
      </c>
      <c r="H37" t="b">
        <v>1</v>
      </c>
      <c r="I37" t="b">
        <v>1</v>
      </c>
      <c r="J37">
        <f t="shared" si="2"/>
        <v>1</v>
      </c>
    </row>
    <row r="38" spans="1:11">
      <c r="A38">
        <v>70171</v>
      </c>
      <c r="B38" s="1" t="s">
        <v>105</v>
      </c>
      <c r="C38" t="s">
        <v>106</v>
      </c>
      <c r="I38" t="b">
        <v>1</v>
      </c>
    </row>
    <row r="39" spans="1:11">
      <c r="A39">
        <v>73072</v>
      </c>
      <c r="B39" s="1" t="s">
        <v>107</v>
      </c>
      <c r="C39" t="s">
        <v>108</v>
      </c>
    </row>
    <row r="40" spans="1:11">
      <c r="A40">
        <v>73427</v>
      </c>
      <c r="B40" s="1" t="s">
        <v>109</v>
      </c>
      <c r="C40" t="s">
        <v>110</v>
      </c>
      <c r="I40" t="b">
        <v>0</v>
      </c>
    </row>
    <row r="41" spans="1:11">
      <c r="A41">
        <v>76390</v>
      </c>
      <c r="B41" s="1" t="s">
        <v>111</v>
      </c>
      <c r="C41" t="s">
        <v>112</v>
      </c>
      <c r="E41" t="b">
        <v>1</v>
      </c>
      <c r="F41" t="b">
        <v>1</v>
      </c>
      <c r="G41">
        <f t="shared" ref="G41:G47" si="3">IF(E41=F41,1,0)</f>
        <v>1</v>
      </c>
      <c r="H41" t="b">
        <f>IF(E41=F41,E41,0)</f>
        <v>1</v>
      </c>
      <c r="I41" t="b">
        <v>1</v>
      </c>
      <c r="J41">
        <f t="shared" ref="J41:J47" si="4">IF(I41=H41,1,0)</f>
        <v>1</v>
      </c>
    </row>
    <row r="42" spans="1:11">
      <c r="A42">
        <v>76430</v>
      </c>
      <c r="B42" s="1" t="s">
        <v>113</v>
      </c>
      <c r="C42" t="s">
        <v>114</v>
      </c>
      <c r="E42" t="b">
        <v>1</v>
      </c>
      <c r="F42" t="b">
        <v>1</v>
      </c>
      <c r="G42">
        <f t="shared" si="3"/>
        <v>1</v>
      </c>
      <c r="H42" t="b">
        <f>IF(E42=F42,E42,0)</f>
        <v>1</v>
      </c>
      <c r="I42" t="b">
        <v>1</v>
      </c>
      <c r="J42">
        <f t="shared" si="4"/>
        <v>1</v>
      </c>
    </row>
    <row r="43" spans="1:11">
      <c r="A43">
        <v>77003</v>
      </c>
      <c r="B43" s="1" t="s">
        <v>115</v>
      </c>
      <c r="C43" t="s">
        <v>116</v>
      </c>
      <c r="E43" t="b">
        <v>1</v>
      </c>
      <c r="F43" t="b">
        <v>1</v>
      </c>
      <c r="G43">
        <f t="shared" si="3"/>
        <v>1</v>
      </c>
      <c r="H43" t="b">
        <f>IF(E43=F43,E43,0)</f>
        <v>1</v>
      </c>
      <c r="I43" t="b">
        <v>1</v>
      </c>
      <c r="J43">
        <f t="shared" si="4"/>
        <v>1</v>
      </c>
    </row>
    <row r="44" spans="1:11">
      <c r="A44" s="75">
        <v>77758</v>
      </c>
      <c r="B44" s="1" t="s">
        <v>117</v>
      </c>
      <c r="C44" t="s">
        <v>118</v>
      </c>
      <c r="E44" t="b">
        <v>1</v>
      </c>
      <c r="F44" t="b">
        <v>1</v>
      </c>
      <c r="G44">
        <f t="shared" si="3"/>
        <v>1</v>
      </c>
      <c r="H44" t="b">
        <f>IF(E44=F44,E44,0)</f>
        <v>1</v>
      </c>
      <c r="I44" t="b">
        <v>0</v>
      </c>
      <c r="J44">
        <f t="shared" si="4"/>
        <v>0</v>
      </c>
      <c r="K44" s="68" t="s">
        <v>186</v>
      </c>
    </row>
    <row r="45" spans="1:11">
      <c r="A45">
        <v>80099</v>
      </c>
      <c r="B45" s="1" t="s">
        <v>119</v>
      </c>
      <c r="C45" t="s">
        <v>120</v>
      </c>
      <c r="E45" t="b">
        <v>1</v>
      </c>
      <c r="F45" t="b">
        <v>0</v>
      </c>
      <c r="G45">
        <f t="shared" si="3"/>
        <v>0</v>
      </c>
      <c r="H45" t="b">
        <v>0</v>
      </c>
      <c r="I45" t="b">
        <v>0</v>
      </c>
      <c r="J45">
        <f t="shared" si="4"/>
        <v>1</v>
      </c>
    </row>
    <row r="46" spans="1:11">
      <c r="A46">
        <v>81120</v>
      </c>
      <c r="B46" s="1" t="s">
        <v>121</v>
      </c>
      <c r="C46" t="s">
        <v>122</v>
      </c>
      <c r="E46" t="b">
        <v>1</v>
      </c>
      <c r="F46" t="b">
        <v>1</v>
      </c>
      <c r="G46">
        <f t="shared" si="3"/>
        <v>1</v>
      </c>
      <c r="H46" t="b">
        <v>1</v>
      </c>
      <c r="I46" t="b">
        <v>0</v>
      </c>
      <c r="J46">
        <f t="shared" si="4"/>
        <v>0</v>
      </c>
      <c r="K46" s="68"/>
    </row>
    <row r="47" spans="1:11">
      <c r="A47">
        <v>82465</v>
      </c>
      <c r="B47" s="1" t="s">
        <v>123</v>
      </c>
      <c r="C47" t="s">
        <v>124</v>
      </c>
      <c r="E47" t="b">
        <v>1</v>
      </c>
      <c r="F47" t="b">
        <v>1</v>
      </c>
      <c r="G47">
        <f t="shared" si="3"/>
        <v>1</v>
      </c>
      <c r="H47" t="b">
        <v>1</v>
      </c>
      <c r="I47" t="b">
        <v>1</v>
      </c>
      <c r="J47">
        <f t="shared" si="4"/>
        <v>1</v>
      </c>
    </row>
    <row r="48" spans="1:11">
      <c r="A48">
        <v>83022</v>
      </c>
      <c r="B48" s="1" t="s">
        <v>125</v>
      </c>
      <c r="C48" t="s">
        <v>126</v>
      </c>
      <c r="I48" t="b">
        <v>0</v>
      </c>
    </row>
    <row r="49" spans="1:11">
      <c r="A49">
        <v>87984</v>
      </c>
      <c r="B49" s="1" t="s">
        <v>127</v>
      </c>
      <c r="C49" t="s">
        <v>128</v>
      </c>
    </row>
    <row r="50" spans="1:11">
      <c r="A50">
        <v>88901</v>
      </c>
      <c r="B50" s="1" t="s">
        <v>129</v>
      </c>
      <c r="C50" t="s">
        <v>130</v>
      </c>
      <c r="E50" t="b">
        <v>1</v>
      </c>
      <c r="F50" t="b">
        <v>1</v>
      </c>
      <c r="G50">
        <f>IF(E50=F50,1,0)</f>
        <v>1</v>
      </c>
      <c r="H50" t="b">
        <f>IF(E50=F50,E50,0)</f>
        <v>1</v>
      </c>
      <c r="I50" t="b">
        <v>1</v>
      </c>
      <c r="J50">
        <f t="shared" ref="J50" si="5">IF(I50=H50,1,0)</f>
        <v>1</v>
      </c>
    </row>
    <row r="51" spans="1:11">
      <c r="A51">
        <v>94177</v>
      </c>
      <c r="B51" s="1" t="s">
        <v>131</v>
      </c>
      <c r="C51" t="s">
        <v>132</v>
      </c>
      <c r="I51" t="b">
        <v>0</v>
      </c>
    </row>
    <row r="52" spans="1:11">
      <c r="A52">
        <v>96761</v>
      </c>
      <c r="B52" s="1" t="s">
        <v>133</v>
      </c>
      <c r="C52" t="s">
        <v>134</v>
      </c>
      <c r="E52" t="b">
        <v>1</v>
      </c>
      <c r="F52" t="b">
        <v>1</v>
      </c>
      <c r="G52">
        <f t="shared" ref="G52:G60" si="6">IF(E52=F52,1,0)</f>
        <v>1</v>
      </c>
      <c r="H52" t="b">
        <f>IF(E52=F52,E52,0)</f>
        <v>1</v>
      </c>
      <c r="I52" t="b">
        <v>1</v>
      </c>
      <c r="J52">
        <f t="shared" ref="J52:J60" si="7">IF(I52=H52,1,0)</f>
        <v>1</v>
      </c>
    </row>
    <row r="53" spans="1:11">
      <c r="A53">
        <v>101056</v>
      </c>
      <c r="B53" s="1" t="s">
        <v>135</v>
      </c>
      <c r="C53" t="s">
        <v>136</v>
      </c>
      <c r="E53" t="b">
        <v>0</v>
      </c>
      <c r="F53" t="b">
        <v>0</v>
      </c>
      <c r="G53">
        <f t="shared" si="6"/>
        <v>1</v>
      </c>
      <c r="H53" t="b">
        <f>IF(E53=F53,E53,0)</f>
        <v>0</v>
      </c>
      <c r="I53" t="b">
        <v>1</v>
      </c>
      <c r="J53">
        <f t="shared" si="7"/>
        <v>0</v>
      </c>
      <c r="K53" s="68"/>
    </row>
    <row r="54" spans="1:11">
      <c r="A54">
        <v>104834</v>
      </c>
      <c r="B54" s="1" t="s">
        <v>137</v>
      </c>
      <c r="C54" t="s">
        <v>138</v>
      </c>
      <c r="E54" t="b">
        <v>0</v>
      </c>
      <c r="F54" t="b">
        <v>1</v>
      </c>
      <c r="G54">
        <f t="shared" si="6"/>
        <v>0</v>
      </c>
      <c r="H54" t="b">
        <v>1</v>
      </c>
      <c r="I54" t="b">
        <v>1</v>
      </c>
      <c r="J54">
        <f t="shared" si="7"/>
        <v>1</v>
      </c>
    </row>
    <row r="55" spans="1:11">
      <c r="A55">
        <v>106334</v>
      </c>
      <c r="B55" s="1" t="s">
        <v>139</v>
      </c>
      <c r="C55" t="s">
        <v>140</v>
      </c>
      <c r="E55" t="b">
        <v>1</v>
      </c>
      <c r="F55" t="b">
        <v>1</v>
      </c>
      <c r="G55">
        <f t="shared" si="6"/>
        <v>1</v>
      </c>
      <c r="H55" t="b">
        <f>IF(E55=F55,E55,0)</f>
        <v>1</v>
      </c>
      <c r="I55" t="b">
        <v>1</v>
      </c>
      <c r="J55">
        <f t="shared" si="7"/>
        <v>1</v>
      </c>
    </row>
    <row r="56" spans="1:11">
      <c r="A56">
        <v>106355</v>
      </c>
      <c r="B56" s="1" t="s">
        <v>141</v>
      </c>
      <c r="C56" t="s">
        <v>142</v>
      </c>
      <c r="E56" t="b">
        <v>1</v>
      </c>
      <c r="F56" t="b">
        <v>1</v>
      </c>
      <c r="G56">
        <f t="shared" si="6"/>
        <v>1</v>
      </c>
      <c r="H56" t="b">
        <f>IF(E56=F56,E56,0)</f>
        <v>1</v>
      </c>
      <c r="I56" t="b">
        <v>1</v>
      </c>
      <c r="J56">
        <f t="shared" si="7"/>
        <v>1</v>
      </c>
    </row>
    <row r="57" spans="1:11">
      <c r="A57">
        <v>106477</v>
      </c>
      <c r="B57" s="1" t="s">
        <v>143</v>
      </c>
      <c r="C57" t="s">
        <v>144</v>
      </c>
      <c r="E57" t="b">
        <v>1</v>
      </c>
      <c r="F57" t="b">
        <v>1</v>
      </c>
      <c r="G57">
        <f t="shared" si="6"/>
        <v>1</v>
      </c>
      <c r="H57" t="b">
        <f>IF(E57=F57,E57,0)</f>
        <v>1</v>
      </c>
      <c r="I57" t="b">
        <v>1</v>
      </c>
      <c r="J57">
        <f t="shared" si="7"/>
        <v>1</v>
      </c>
    </row>
    <row r="58" spans="1:11">
      <c r="A58">
        <v>108649</v>
      </c>
      <c r="B58" s="1" t="s">
        <v>145</v>
      </c>
      <c r="C58" t="s">
        <v>146</v>
      </c>
      <c r="E58" t="b">
        <v>1</v>
      </c>
      <c r="F58" t="b">
        <v>0</v>
      </c>
      <c r="G58">
        <f t="shared" si="6"/>
        <v>0</v>
      </c>
      <c r="H58" t="b">
        <v>1</v>
      </c>
      <c r="I58" t="b">
        <v>1</v>
      </c>
      <c r="J58">
        <f t="shared" si="7"/>
        <v>1</v>
      </c>
    </row>
    <row r="59" spans="1:11">
      <c r="A59">
        <v>109711</v>
      </c>
      <c r="B59" s="1" t="s">
        <v>147</v>
      </c>
      <c r="C59" t="s">
        <v>148</v>
      </c>
      <c r="E59" t="b">
        <v>1</v>
      </c>
      <c r="F59" t="b">
        <v>1</v>
      </c>
      <c r="G59">
        <f t="shared" si="6"/>
        <v>1</v>
      </c>
      <c r="H59" t="b">
        <v>1</v>
      </c>
      <c r="I59" t="b">
        <v>1</v>
      </c>
      <c r="J59">
        <f t="shared" si="7"/>
        <v>1</v>
      </c>
    </row>
    <row r="60" spans="1:11">
      <c r="A60">
        <v>110171</v>
      </c>
      <c r="B60" s="1" t="s">
        <v>149</v>
      </c>
      <c r="C60" t="s">
        <v>150</v>
      </c>
      <c r="E60" t="b">
        <v>1</v>
      </c>
      <c r="F60" t="b">
        <v>0</v>
      </c>
      <c r="G60">
        <f t="shared" si="6"/>
        <v>0</v>
      </c>
      <c r="H60" t="b">
        <v>1</v>
      </c>
      <c r="I60" t="b">
        <v>1</v>
      </c>
      <c r="J60">
        <f t="shared" si="7"/>
        <v>1</v>
      </c>
    </row>
    <row r="61" spans="1:11">
      <c r="A61">
        <v>110558</v>
      </c>
      <c r="B61" s="1" t="s">
        <v>151</v>
      </c>
      <c r="C61" t="s">
        <v>152</v>
      </c>
    </row>
    <row r="62" spans="1:11">
      <c r="A62">
        <v>111985</v>
      </c>
      <c r="B62" s="1" t="s">
        <v>153</v>
      </c>
      <c r="C62" t="s">
        <v>154</v>
      </c>
    </row>
    <row r="63" spans="1:11">
      <c r="A63">
        <v>112046</v>
      </c>
      <c r="B63" s="1" t="s">
        <v>155</v>
      </c>
      <c r="C63" t="s">
        <v>156</v>
      </c>
      <c r="E63" t="b">
        <v>1</v>
      </c>
      <c r="F63" t="b">
        <v>1</v>
      </c>
      <c r="G63">
        <f>IF(E63=F63,1,0)</f>
        <v>1</v>
      </c>
      <c r="H63" t="b">
        <f>IF(E63=F63,E63,0)</f>
        <v>1</v>
      </c>
      <c r="I63" t="b">
        <v>1</v>
      </c>
      <c r="J63">
        <f t="shared" ref="J63:J73" si="8">IF(I63=H63,1,0)</f>
        <v>1</v>
      </c>
    </row>
    <row r="64" spans="1:11">
      <c r="A64">
        <v>115853</v>
      </c>
      <c r="B64" s="1" t="s">
        <v>157</v>
      </c>
      <c r="C64" t="s">
        <v>158</v>
      </c>
      <c r="E64" t="b">
        <v>0</v>
      </c>
      <c r="F64" t="b">
        <v>1</v>
      </c>
      <c r="G64">
        <f>IF(E64=F64,1,0)</f>
        <v>0</v>
      </c>
      <c r="H64" t="b">
        <v>1</v>
      </c>
      <c r="I64" t="b">
        <v>1</v>
      </c>
      <c r="J64">
        <f t="shared" si="8"/>
        <v>1</v>
      </c>
    </row>
    <row r="65" spans="1:11">
      <c r="A65">
        <v>115929</v>
      </c>
      <c r="B65" s="1" t="s">
        <v>159</v>
      </c>
      <c r="C65" t="s">
        <v>160</v>
      </c>
      <c r="E65" t="b">
        <v>1</v>
      </c>
      <c r="F65" t="b">
        <v>1</v>
      </c>
      <c r="G65">
        <f>IF(E65=F65,1,0)</f>
        <v>1</v>
      </c>
      <c r="H65" t="b">
        <f>IF(E65=F65,E65,0)</f>
        <v>1</v>
      </c>
      <c r="I65" t="b">
        <v>1</v>
      </c>
      <c r="J65">
        <f t="shared" si="8"/>
        <v>1</v>
      </c>
    </row>
    <row r="66" spans="1:11">
      <c r="A66">
        <v>116081</v>
      </c>
      <c r="B66" s="1" t="s">
        <v>161</v>
      </c>
      <c r="C66" t="s">
        <v>162</v>
      </c>
      <c r="E66" t="b">
        <v>1</v>
      </c>
      <c r="F66" t="b">
        <v>1</v>
      </c>
      <c r="G66">
        <f>IF(E66=F66,1,0)</f>
        <v>1</v>
      </c>
      <c r="H66" t="b">
        <f>IF(E66=F66,E66,0)</f>
        <v>1</v>
      </c>
      <c r="I66" t="b">
        <v>1</v>
      </c>
      <c r="J66">
        <f t="shared" si="8"/>
        <v>1</v>
      </c>
    </row>
    <row r="67" spans="1:11">
      <c r="A67">
        <v>116132</v>
      </c>
      <c r="B67" s="1" t="s">
        <v>163</v>
      </c>
      <c r="C67" t="s">
        <v>164</v>
      </c>
      <c r="I67" t="b">
        <v>1</v>
      </c>
    </row>
    <row r="68" spans="1:11">
      <c r="A68">
        <v>117484</v>
      </c>
      <c r="B68" s="1" t="s">
        <v>165</v>
      </c>
      <c r="C68" t="s">
        <v>166</v>
      </c>
      <c r="E68" t="b">
        <v>1</v>
      </c>
      <c r="F68" t="b">
        <v>1</v>
      </c>
      <c r="G68">
        <f>IF(E68=F68,1,0)</f>
        <v>1</v>
      </c>
      <c r="H68" t="b">
        <v>1</v>
      </c>
      <c r="I68" t="b">
        <v>1</v>
      </c>
      <c r="J68">
        <f t="shared" si="8"/>
        <v>1</v>
      </c>
    </row>
    <row r="69" spans="1:11">
      <c r="A69">
        <v>117508</v>
      </c>
      <c r="B69" s="1" t="s">
        <v>167</v>
      </c>
      <c r="C69" t="s">
        <v>168</v>
      </c>
      <c r="E69" t="b">
        <v>1</v>
      </c>
      <c r="F69" t="b">
        <v>0</v>
      </c>
      <c r="G69">
        <f>IF(E69=F69,1,0)</f>
        <v>0</v>
      </c>
      <c r="H69" t="b">
        <v>0</v>
      </c>
      <c r="I69" t="b">
        <v>0</v>
      </c>
      <c r="J69">
        <f t="shared" si="8"/>
        <v>1</v>
      </c>
    </row>
    <row r="70" spans="1:11">
      <c r="A70">
        <v>122207</v>
      </c>
      <c r="B70" s="1" t="s">
        <v>169</v>
      </c>
      <c r="C70" t="s">
        <v>170</v>
      </c>
    </row>
    <row r="71" spans="1:11">
      <c r="A71">
        <v>123261</v>
      </c>
      <c r="B71" s="1" t="s">
        <v>171</v>
      </c>
      <c r="C71" t="s">
        <v>172</v>
      </c>
      <c r="E71" t="b">
        <v>0</v>
      </c>
      <c r="F71" t="b">
        <v>0</v>
      </c>
      <c r="G71">
        <f>IF(E71=F71,1,0)</f>
        <v>1</v>
      </c>
      <c r="H71" t="b">
        <f>IF(E71=F71,E71,0)</f>
        <v>0</v>
      </c>
      <c r="I71" t="b">
        <v>0</v>
      </c>
      <c r="J71">
        <f t="shared" si="8"/>
        <v>1</v>
      </c>
    </row>
    <row r="72" spans="1:11">
      <c r="A72">
        <v>124780</v>
      </c>
      <c r="B72" s="1" t="s">
        <v>173</v>
      </c>
      <c r="C72" t="s">
        <v>174</v>
      </c>
      <c r="I72" t="b">
        <v>1</v>
      </c>
    </row>
    <row r="73" spans="1:11">
      <c r="A73">
        <v>125629</v>
      </c>
      <c r="B73" s="1" t="s">
        <v>175</v>
      </c>
      <c r="C73" t="s">
        <v>176</v>
      </c>
      <c r="E73" t="b">
        <v>1</v>
      </c>
      <c r="F73" t="b">
        <v>1</v>
      </c>
      <c r="G73">
        <f>IF(E73=F73,1,0)</f>
        <v>1</v>
      </c>
      <c r="H73" t="b">
        <f>IF(E73=F73,E73,0)</f>
        <v>1</v>
      </c>
      <c r="I73" t="b">
        <v>0</v>
      </c>
      <c r="J73">
        <f t="shared" si="8"/>
        <v>0</v>
      </c>
      <c r="K73" s="68"/>
    </row>
    <row r="74" spans="1:11">
      <c r="A74">
        <v>126299</v>
      </c>
      <c r="B74" s="1" t="s">
        <v>177</v>
      </c>
      <c r="C74" t="s">
        <v>178</v>
      </c>
    </row>
    <row r="75" spans="1:11">
      <c r="A75">
        <v>127376</v>
      </c>
      <c r="B75" s="1" t="s">
        <v>179</v>
      </c>
      <c r="C75" t="s">
        <v>180</v>
      </c>
      <c r="I75" t="b">
        <v>0</v>
      </c>
    </row>
    <row r="76" spans="1:11">
      <c r="A76">
        <v>128447</v>
      </c>
      <c r="B76" s="1" t="s">
        <v>181</v>
      </c>
      <c r="C76" t="s">
        <v>182</v>
      </c>
      <c r="E76" t="b">
        <v>1</v>
      </c>
      <c r="F76" t="b">
        <v>1</v>
      </c>
      <c r="G76">
        <f>IF(E76=F76,1,0)</f>
        <v>1</v>
      </c>
      <c r="H76" t="b">
        <f>IF(E76=F76,E76,0)</f>
        <v>1</v>
      </c>
      <c r="I76" t="b">
        <v>0</v>
      </c>
      <c r="J76">
        <f t="shared" ref="J76" si="9">IF(I76=H76,1,0)</f>
        <v>0</v>
      </c>
      <c r="K76" s="68"/>
    </row>
    <row r="77" spans="1:11">
      <c r="A77">
        <v>134921</v>
      </c>
      <c r="B77" s="1" t="s">
        <v>183</v>
      </c>
      <c r="C77" t="s">
        <v>184</v>
      </c>
    </row>
    <row r="78" spans="1:11">
      <c r="C78"/>
    </row>
  </sheetData>
  <conditionalFormatting sqref="B1:C77">
    <cfRule type="cellIs" dxfId="63" priority="24" operator="equal">
      <formula>FALSE</formula>
    </cfRule>
  </conditionalFormatting>
  <conditionalFormatting sqref="B1:D77">
    <cfRule type="cellIs" dxfId="62" priority="23" operator="equal">
      <formula>TRUE</formula>
    </cfRule>
  </conditionalFormatting>
  <conditionalFormatting sqref="D79:D1048576 D1:D77">
    <cfRule type="containsText" dxfId="61" priority="48" operator="containsText" text="FALSE">
      <formula>NOT(ISERROR(SEARCH("FALSE",D1)))</formula>
    </cfRule>
  </conditionalFormatting>
  <conditionalFormatting sqref="D79:D1048576">
    <cfRule type="cellIs" dxfId="60" priority="47" operator="equal">
      <formula>TRUE</formula>
    </cfRule>
  </conditionalFormatting>
  <conditionalFormatting sqref="E1 G1:H1">
    <cfRule type="cellIs" dxfId="59" priority="60" operator="equal">
      <formula>TRUE</formula>
    </cfRule>
    <cfRule type="cellIs" dxfId="58" priority="61" operator="equal">
      <formula>FALSE</formula>
    </cfRule>
  </conditionalFormatting>
  <conditionalFormatting sqref="E2:G77 I2:I77">
    <cfRule type="containsText" dxfId="57" priority="49" operator="containsText" text="True">
      <formula>NOT(ISERROR(SEARCH("True",E2)))</formula>
    </cfRule>
    <cfRule type="containsText" dxfId="56" priority="50" operator="containsText" text="False">
      <formula>NOT(ISERROR(SEARCH("False",E2)))</formula>
    </cfRule>
  </conditionalFormatting>
  <conditionalFormatting sqref="H2:H23 H25:H39 H41:H45 H48:H53 H69:H71 H73:H77">
    <cfRule type="containsText" dxfId="55" priority="45" operator="containsText" text="True">
      <formula>NOT(ISERROR(SEARCH("True",H2)))</formula>
    </cfRule>
    <cfRule type="containsText" dxfId="54" priority="46" operator="containsText" text="False">
      <formula>NOT(ISERROR(SEARCH("False",H2)))</formula>
    </cfRule>
  </conditionalFormatting>
  <conditionalFormatting sqref="H24">
    <cfRule type="cellIs" dxfId="53" priority="39" operator="equal">
      <formula>TRUE</formula>
    </cfRule>
    <cfRule type="containsText" dxfId="52" priority="40" operator="containsText" text="False">
      <formula>NOT(ISERROR(SEARCH("False",H24)))</formula>
    </cfRule>
  </conditionalFormatting>
  <conditionalFormatting sqref="H40">
    <cfRule type="cellIs" dxfId="51" priority="43" operator="equal">
      <formula>TRUE</formula>
    </cfRule>
    <cfRule type="containsText" dxfId="50" priority="44" operator="containsText" text="False">
      <formula>NOT(ISERROR(SEARCH("False",H40)))</formula>
    </cfRule>
  </conditionalFormatting>
  <conditionalFormatting sqref="H46:H47">
    <cfRule type="cellIs" dxfId="49" priority="41" operator="equal">
      <formula>TRUE</formula>
    </cfRule>
    <cfRule type="containsText" dxfId="48" priority="42" operator="containsText" text="False">
      <formula>NOT(ISERROR(SEARCH("False",H46)))</formula>
    </cfRule>
  </conditionalFormatting>
  <conditionalFormatting sqref="H54">
    <cfRule type="cellIs" dxfId="47" priority="37" operator="equal">
      <formula>TRUE</formula>
    </cfRule>
  </conditionalFormatting>
  <conditionalFormatting sqref="H54:H57">
    <cfRule type="containsText" dxfId="46" priority="38" operator="containsText" text="False">
      <formula>NOT(ISERROR(SEARCH("False",H54)))</formula>
    </cfRule>
  </conditionalFormatting>
  <conditionalFormatting sqref="H55:H58">
    <cfRule type="containsText" dxfId="45" priority="5" operator="containsText" text="True">
      <formula>NOT(ISERROR(SEARCH("True",H55)))</formula>
    </cfRule>
  </conditionalFormatting>
  <conditionalFormatting sqref="H58">
    <cfRule type="containsText" dxfId="44" priority="6" operator="containsText" text="False">
      <formula>NOT(ISERROR(SEARCH("False",H58)))</formula>
    </cfRule>
  </conditionalFormatting>
  <conditionalFormatting sqref="H59">
    <cfRule type="cellIs" dxfId="43" priority="35" operator="equal">
      <formula>TRUE</formula>
    </cfRule>
    <cfRule type="containsText" dxfId="42" priority="36" operator="containsText" text="False">
      <formula>NOT(ISERROR(SEARCH("False",H59)))</formula>
    </cfRule>
  </conditionalFormatting>
  <conditionalFormatting sqref="H60">
    <cfRule type="containsText" dxfId="41" priority="4" operator="containsText" text="False">
      <formula>NOT(ISERROR(SEARCH("False",H60)))</formula>
    </cfRule>
  </conditionalFormatting>
  <conditionalFormatting sqref="H60:H67">
    <cfRule type="containsText" dxfId="40" priority="3" operator="containsText" text="True">
      <formula>NOT(ISERROR(SEARCH("True",H60)))</formula>
    </cfRule>
  </conditionalFormatting>
  <conditionalFormatting sqref="H61:H68">
    <cfRule type="containsText" dxfId="39" priority="32" operator="containsText" text="False">
      <formula>NOT(ISERROR(SEARCH("False",H61)))</formula>
    </cfRule>
  </conditionalFormatting>
  <conditionalFormatting sqref="H68">
    <cfRule type="cellIs" dxfId="38" priority="31" operator="equal">
      <formula>TRUE</formula>
    </cfRule>
  </conditionalFormatting>
  <conditionalFormatting sqref="H72">
    <cfRule type="cellIs" dxfId="37" priority="29" operator="equal">
      <formula>TRUE</formula>
    </cfRule>
    <cfRule type="containsText" dxfId="36" priority="30" operator="containsText" text="False">
      <formula>NOT(ISERROR(SEARCH("False",H72)))</formula>
    </cfRule>
  </conditionalFormatting>
  <conditionalFormatting sqref="J1">
    <cfRule type="cellIs" dxfId="35" priority="1" operator="equal">
      <formula>TRUE</formula>
    </cfRule>
    <cfRule type="cellIs" dxfId="34" priority="2" operator="equal">
      <formula>FALSE</formula>
    </cfRule>
  </conditionalFormatting>
  <conditionalFormatting sqref="J2:J76">
    <cfRule type="containsText" dxfId="33" priority="21" operator="containsText" text="True">
      <formula>NOT(ISERROR(SEARCH("True",J2)))</formula>
    </cfRule>
    <cfRule type="containsText" dxfId="32" priority="22" operator="containsText" text="False">
      <formula>NOT(ISERROR(SEARCH("False",J2)))</formula>
    </cfRule>
  </conditionalFormatting>
  <conditionalFormatting sqref="L1">
    <cfRule type="cellIs" dxfId="31" priority="27" operator="equal">
      <formula>TRUE</formula>
    </cfRule>
    <cfRule type="cellIs" dxfId="30" priority="28" operator="equal">
      <formula>FALSE</formula>
    </cfRule>
  </conditionalFormatting>
  <conditionalFormatting sqref="L14">
    <cfRule type="cellIs" dxfId="29" priority="25" operator="equal">
      <formula>TRUE</formula>
    </cfRule>
    <cfRule type="cellIs" dxfId="28" priority="26" operator="equal">
      <formula>FALSE</formula>
    </cfRule>
  </conditionalFormatting>
  <hyperlinks>
    <hyperlink ref="B51" r:id="rId1" xr:uid="{DE875C52-56D7-467A-ADFB-BE4F9B7E6632}"/>
    <hyperlink ref="B50" r:id="rId2" xr:uid="{500A3E8C-EE00-46D5-98E4-65924CB6FDE6}"/>
    <hyperlink ref="B49" r:id="rId3" xr:uid="{719147E5-13F4-47E8-B92D-34C72C4A271D}"/>
    <hyperlink ref="B48" r:id="rId4" xr:uid="{E78FBF8B-ED46-44AA-930B-2D10C3C6040F}"/>
    <hyperlink ref="B47" r:id="rId5" xr:uid="{3F8A0416-7769-4C1B-98CD-DC2F48BD6CF1}"/>
    <hyperlink ref="B52" r:id="rId6" xr:uid="{BFE3A325-08FA-465C-8397-3F4449125E86}"/>
    <hyperlink ref="B53" r:id="rId7" xr:uid="{7AAF2299-E98F-47BC-B254-EDA8F4042E10}"/>
    <hyperlink ref="B54" r:id="rId8" xr:uid="{CD17CDFB-B6C4-4597-8C6F-FE027790D231}"/>
    <hyperlink ref="B55" r:id="rId9" xr:uid="{DCBDA743-F77D-4EFE-9903-3E052929E424}"/>
    <hyperlink ref="B56" r:id="rId10" xr:uid="{F98E8F5D-3AF0-4241-9ECE-4997CA3BE9D7}"/>
    <hyperlink ref="B57" r:id="rId11" xr:uid="{B5BE71EE-64F5-4E7A-B862-96A4248405B0}"/>
    <hyperlink ref="B58" r:id="rId12" xr:uid="{5F5C32F9-BE03-41E7-93C2-98272F966D7C}"/>
    <hyperlink ref="B59" r:id="rId13" xr:uid="{92025716-DA59-49F3-ACB9-014E1838BA67}"/>
    <hyperlink ref="B60" r:id="rId14" xr:uid="{5448A11E-B759-47B9-9AB8-41F3918F6763}"/>
    <hyperlink ref="B61" r:id="rId15" xr:uid="{4C4CE6F2-7385-4F2F-BEFD-966973EB1DA0}"/>
    <hyperlink ref="B62" r:id="rId16" xr:uid="{1C77DAA7-D60F-406A-8EBA-C126B44B0058}"/>
    <hyperlink ref="B63" r:id="rId17" xr:uid="{55D4292B-B5B7-4BBB-B1DD-E4291C7445D2}"/>
    <hyperlink ref="B65" r:id="rId18" xr:uid="{2B582858-D03C-43C8-8723-ADC991D27EFB}"/>
    <hyperlink ref="B64" r:id="rId19" xr:uid="{C58CF054-C1FD-4D37-9CC6-E281E10F5704}"/>
    <hyperlink ref="B66" r:id="rId20" xr:uid="{23664E25-FB81-4D09-9C47-2496867EDA79}"/>
    <hyperlink ref="B67" r:id="rId21" xr:uid="{683E201C-5383-4ED2-869F-8F12A5862C72}"/>
    <hyperlink ref="B68" r:id="rId22" xr:uid="{478B0B54-5BBD-455F-A15C-126747995F47}"/>
    <hyperlink ref="B69" r:id="rId23" xr:uid="{73F136D3-2B36-43BB-A0FF-6F752C82E562}"/>
    <hyperlink ref="B70" r:id="rId24" xr:uid="{536AC73B-A159-4919-BC0F-AA94A8BF6EAC}"/>
    <hyperlink ref="B71" r:id="rId25" xr:uid="{EBA61D0A-0657-48C0-96BB-2671E0C60FEC}"/>
    <hyperlink ref="B72" r:id="rId26" xr:uid="{0D4FD334-E992-4942-B3AC-D0C3AC356BE4}"/>
    <hyperlink ref="B73" r:id="rId27" xr:uid="{303E997A-7712-454E-983F-23738D7E3261}"/>
    <hyperlink ref="B74" r:id="rId28" xr:uid="{FE29A6CA-F724-40B4-86A1-77F3579AF398}"/>
    <hyperlink ref="B75" r:id="rId29" xr:uid="{26E1297A-A517-4BDE-8819-2E4B2E236141}"/>
    <hyperlink ref="B76" r:id="rId30" xr:uid="{E7C21D86-94C7-4E48-A487-8D24E7437635}"/>
    <hyperlink ref="B77" r:id="rId31" xr:uid="{93767BDC-5249-4280-9726-ABF848019E6E}"/>
    <hyperlink ref="B46" r:id="rId32" xr:uid="{B74FB9D4-03F0-41E0-853D-A8868C04811A}"/>
    <hyperlink ref="B45" r:id="rId33" xr:uid="{99172458-7114-4626-BE19-04EFC4305653}"/>
    <hyperlink ref="B44" r:id="rId34" xr:uid="{B08F4D47-A5C0-4C53-87B7-E739BF802673}"/>
    <hyperlink ref="B43" r:id="rId35" xr:uid="{5D3D3FA8-DFF6-40FB-B10C-119555FC5EDB}"/>
    <hyperlink ref="B42" r:id="rId36" xr:uid="{CF47D727-09A1-4792-ADFA-22DC71139D36}"/>
    <hyperlink ref="B41" r:id="rId37" xr:uid="{040DC4C8-44AA-4A7D-8495-C41E289F5939}"/>
    <hyperlink ref="B40" r:id="rId38" xr:uid="{4A58D1E0-65EC-49CB-AE7C-DA723AEEE0A4}"/>
    <hyperlink ref="B39" r:id="rId39" xr:uid="{66CC861A-8B39-45C3-A2AD-C6C4DE94A8FD}"/>
    <hyperlink ref="B38" r:id="rId40" xr:uid="{1906614C-AADC-4006-BD35-D6D33A38ED9A}"/>
    <hyperlink ref="B37" r:id="rId41" xr:uid="{70E885F2-FA40-487C-9F50-82E90119B2EC}"/>
    <hyperlink ref="B36" r:id="rId42" xr:uid="{7EBB977A-8807-4DDA-9482-11CC74B07E08}"/>
    <hyperlink ref="B35" r:id="rId43" xr:uid="{C7993C2D-DD92-4BF3-A7A7-B6203A72A1D4}"/>
    <hyperlink ref="B34" r:id="rId44" xr:uid="{6189ABED-D80D-4FD7-9CFA-853C58EC293E}"/>
    <hyperlink ref="B33" r:id="rId45" xr:uid="{EC247588-03CC-4564-94E0-B443AA3DCCD7}"/>
    <hyperlink ref="B32" r:id="rId46" xr:uid="{8CF94819-0B8A-46BD-93FC-8F3C69D1BF15}"/>
    <hyperlink ref="B31" r:id="rId47" xr:uid="{3420C329-638A-4F96-BF3F-E2AC63A36BD4}"/>
    <hyperlink ref="B30" r:id="rId48" xr:uid="{4E018053-F376-4AEE-A37B-CA8DBEDB9744}"/>
    <hyperlink ref="B29" r:id="rId49" xr:uid="{7F0F7AA9-8612-494A-8112-D890B801B22B}"/>
    <hyperlink ref="B28" r:id="rId50" xr:uid="{286BBF15-A1F6-41AF-8678-824DFFD31355}"/>
    <hyperlink ref="B27" r:id="rId51" xr:uid="{F320C223-1E97-444C-9B52-8FFDBC54B942}"/>
    <hyperlink ref="B26" r:id="rId52" xr:uid="{9E0F5A6F-6E27-4C0C-845F-E7F17CCD7272}"/>
    <hyperlink ref="B25" r:id="rId53" xr:uid="{9E441449-30BD-4509-80E8-23127C0F3F6B}"/>
    <hyperlink ref="B24" r:id="rId54" xr:uid="{1C1D0BA0-0A3F-469D-A4DB-4FED1DC3554F}"/>
    <hyperlink ref="B23" r:id="rId55" xr:uid="{78BEE2C0-529D-4AFA-B7F8-AB4153A9B21E}"/>
    <hyperlink ref="B22" r:id="rId56" xr:uid="{779061CE-6AB6-40EF-84EB-4D546D4BED0B}"/>
    <hyperlink ref="B21" r:id="rId57" xr:uid="{F941F4FD-CAC8-4B46-A060-2F35E7D2C8F8}"/>
    <hyperlink ref="B20" r:id="rId58" xr:uid="{01C1AE00-1736-4690-8619-A6E30476E8BA}"/>
    <hyperlink ref="B19" r:id="rId59" xr:uid="{6A894D85-3640-41DD-99E8-2684D4C72632}"/>
    <hyperlink ref="B18" r:id="rId60" xr:uid="{FE3C6B5C-0E5A-4856-87CB-C61E662A2CCA}"/>
    <hyperlink ref="B17" r:id="rId61" xr:uid="{D19E4395-A61D-454B-90A1-AE47716490DE}"/>
    <hyperlink ref="B16" r:id="rId62" xr:uid="{6B058AC1-36C7-44A2-8135-A9DEB3C8ECE6}"/>
    <hyperlink ref="B15" r:id="rId63" xr:uid="{F3F9E64C-8A90-4993-8F3D-86248B4C9546}"/>
    <hyperlink ref="B14" r:id="rId64" xr:uid="{4CC87AAA-4615-4547-A087-104E15E96225}"/>
    <hyperlink ref="B13" r:id="rId65" xr:uid="{E886CCD1-C8D9-4C3E-BA71-70F7C395FB0E}"/>
    <hyperlink ref="B12" r:id="rId66" xr:uid="{689DA814-2C0E-494E-B761-48F0066830C4}"/>
    <hyperlink ref="B11" r:id="rId67" xr:uid="{CED90A51-1EE2-4948-8B3E-F0F011930B94}"/>
    <hyperlink ref="B10" r:id="rId68" xr:uid="{3E3775B4-4AB0-44C3-8E7F-23EE74027E30}"/>
    <hyperlink ref="B9" r:id="rId69" xr:uid="{E0EB21BF-3617-426A-BCE2-F9468CA309CD}"/>
    <hyperlink ref="B8" r:id="rId70" xr:uid="{B73A14A3-78E6-4969-B30A-02EE3D3C0951}"/>
    <hyperlink ref="B7" r:id="rId71" xr:uid="{6CB5DA50-97BD-46C2-BB00-54DF6798CE91}"/>
    <hyperlink ref="B6" r:id="rId72" xr:uid="{C23B12AC-13E8-4899-A9C3-D53502F6D2EE}"/>
    <hyperlink ref="B5" r:id="rId73" xr:uid="{D55465CE-FD29-4AA4-9EDD-B3721C74FD64}"/>
    <hyperlink ref="B4" r:id="rId74" xr:uid="{78EABF6C-1844-4866-83BC-1CAF1C5117ED}"/>
    <hyperlink ref="B3" r:id="rId75" xr:uid="{FA0421C6-29F0-4C7E-BB64-A51399244526}"/>
    <hyperlink ref="B2" r:id="rId76" display="https://web.archive.org/web/https:/www.wired.com/2010/09/apple-media-obsession/" xr:uid="{262567BB-52DF-4C88-8F00-9B9FBAEACC13}"/>
  </hyperlinks>
  <pageMargins left="0.7" right="0.7" top="0.75" bottom="0.75" header="0.3" footer="0.3"/>
  <pageSetup orientation="portrait" r:id="rId77"/>
  <legacyDrawing r:id="rId7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7BF09-DCEC-437B-A26B-B00951ABCAA0}">
  <sheetPr codeName="Sheet3"/>
  <dimension ref="A1:N77"/>
  <sheetViews>
    <sheetView topLeftCell="A64" zoomScaleNormal="100" workbookViewId="0">
      <selection activeCell="B34" sqref="B34"/>
    </sheetView>
  </sheetViews>
  <sheetFormatPr defaultRowHeight="14.25"/>
  <cols>
    <col min="1" max="1" width="10.86328125" style="70" bestFit="1" customWidth="1"/>
    <col min="3" max="3" width="65.265625" customWidth="1"/>
    <col min="6" max="6" width="17.3984375" customWidth="1"/>
    <col min="7" max="7" width="17.73046875" customWidth="1"/>
    <col min="13" max="13" width="13" customWidth="1"/>
    <col min="14" max="14" width="18.265625" bestFit="1" customWidth="1"/>
  </cols>
  <sheetData>
    <row r="1" spans="1:14">
      <c r="A1" s="70" t="s">
        <v>187</v>
      </c>
      <c r="B1" t="s">
        <v>1</v>
      </c>
      <c r="C1" t="s">
        <v>2</v>
      </c>
      <c r="D1" t="s">
        <v>185</v>
      </c>
      <c r="E1" t="s">
        <v>188</v>
      </c>
      <c r="F1" t="s">
        <v>189</v>
      </c>
      <c r="G1" t="s">
        <v>190</v>
      </c>
      <c r="H1" s="3" t="s">
        <v>5</v>
      </c>
      <c r="I1" s="3" t="s">
        <v>6</v>
      </c>
      <c r="J1" t="s">
        <v>7</v>
      </c>
    </row>
    <row r="2" spans="1:14">
      <c r="A2" s="70">
        <v>3663</v>
      </c>
      <c r="B2" s="1" t="s">
        <v>12</v>
      </c>
      <c r="C2" t="s">
        <v>13</v>
      </c>
      <c r="D2" t="b">
        <v>1</v>
      </c>
      <c r="E2" t="b">
        <v>1</v>
      </c>
      <c r="F2">
        <v>1</v>
      </c>
      <c r="G2">
        <v>1</v>
      </c>
      <c r="I2" s="69">
        <v>1</v>
      </c>
      <c r="J2" s="69">
        <v>25</v>
      </c>
      <c r="M2" t="s">
        <v>45</v>
      </c>
      <c r="N2">
        <f>(43/45)</f>
        <v>0.9555555555555556</v>
      </c>
    </row>
    <row r="3" spans="1:14">
      <c r="A3" s="70">
        <v>3710</v>
      </c>
      <c r="B3" s="1" t="s">
        <v>17</v>
      </c>
      <c r="C3" t="s">
        <v>18</v>
      </c>
      <c r="D3" t="b">
        <v>1</v>
      </c>
      <c r="E3" t="b">
        <v>1</v>
      </c>
      <c r="F3">
        <v>1</v>
      </c>
      <c r="G3">
        <v>1</v>
      </c>
      <c r="I3" s="69">
        <v>1</v>
      </c>
      <c r="J3" s="69">
        <v>25</v>
      </c>
    </row>
    <row r="4" spans="1:14">
      <c r="A4" s="70">
        <v>3740</v>
      </c>
      <c r="B4" s="1" t="s">
        <v>21</v>
      </c>
      <c r="C4" t="s">
        <v>22</v>
      </c>
      <c r="D4" t="b">
        <v>1</v>
      </c>
      <c r="E4" t="b">
        <v>1</v>
      </c>
      <c r="F4">
        <v>1</v>
      </c>
      <c r="G4">
        <v>1</v>
      </c>
      <c r="I4" s="69">
        <v>1</v>
      </c>
      <c r="J4" s="69">
        <v>25</v>
      </c>
      <c r="M4" t="s">
        <v>191</v>
      </c>
      <c r="N4">
        <v>0.96861045566472204</v>
      </c>
    </row>
    <row r="5" spans="1:14">
      <c r="A5" s="70">
        <v>3825</v>
      </c>
      <c r="B5" s="1" t="s">
        <v>25</v>
      </c>
      <c r="C5" t="s">
        <v>26</v>
      </c>
      <c r="D5" t="b">
        <v>1</v>
      </c>
      <c r="E5" t="b">
        <v>1</v>
      </c>
      <c r="F5">
        <v>1</v>
      </c>
      <c r="G5">
        <v>1</v>
      </c>
      <c r="I5" s="69">
        <v>1</v>
      </c>
      <c r="J5" s="69">
        <v>25</v>
      </c>
      <c r="M5" t="s">
        <v>192</v>
      </c>
      <c r="N5" s="76">
        <v>0.999999999999999</v>
      </c>
    </row>
    <row r="6" spans="1:14">
      <c r="A6" s="70">
        <v>6486</v>
      </c>
      <c r="B6" s="1" t="s">
        <v>28</v>
      </c>
      <c r="C6" t="s">
        <v>29</v>
      </c>
      <c r="D6" t="b">
        <v>1</v>
      </c>
      <c r="E6" t="b">
        <v>1</v>
      </c>
      <c r="F6">
        <v>1</v>
      </c>
      <c r="G6">
        <v>1</v>
      </c>
      <c r="I6" s="69">
        <v>1</v>
      </c>
      <c r="J6" s="69">
        <v>25</v>
      </c>
      <c r="M6" t="s">
        <v>193</v>
      </c>
      <c r="N6">
        <v>0.98405497428658095</v>
      </c>
    </row>
    <row r="7" spans="1:14">
      <c r="A7" s="70">
        <v>10162</v>
      </c>
      <c r="B7" s="16" t="s">
        <v>41</v>
      </c>
      <c r="C7" t="s">
        <v>42</v>
      </c>
      <c r="D7" t="b">
        <v>1</v>
      </c>
      <c r="E7" t="b">
        <v>1</v>
      </c>
      <c r="F7">
        <v>2</v>
      </c>
      <c r="G7">
        <v>2</v>
      </c>
      <c r="I7" s="69">
        <v>2</v>
      </c>
      <c r="J7" s="69">
        <v>582</v>
      </c>
      <c r="N7" s="7"/>
    </row>
    <row r="8" spans="1:14">
      <c r="A8" s="70">
        <v>15042</v>
      </c>
      <c r="B8" s="1" t="s">
        <v>51</v>
      </c>
      <c r="C8" t="s">
        <v>52</v>
      </c>
      <c r="D8" t="b">
        <v>1</v>
      </c>
      <c r="E8" t="b">
        <v>1</v>
      </c>
      <c r="F8">
        <v>1</v>
      </c>
      <c r="G8">
        <v>3</v>
      </c>
      <c r="H8" s="11" t="s">
        <v>194</v>
      </c>
      <c r="I8" s="10">
        <v>31</v>
      </c>
      <c r="J8" s="10">
        <v>25</v>
      </c>
      <c r="K8" t="s">
        <v>195</v>
      </c>
    </row>
    <row r="9" spans="1:14">
      <c r="A9" s="70">
        <v>16412</v>
      </c>
      <c r="B9" s="1" t="s">
        <v>53</v>
      </c>
      <c r="C9" t="s">
        <v>54</v>
      </c>
      <c r="D9" t="b">
        <v>1</v>
      </c>
      <c r="E9" t="b">
        <v>1</v>
      </c>
      <c r="F9">
        <v>3</v>
      </c>
      <c r="G9">
        <v>4</v>
      </c>
      <c r="I9" s="69">
        <v>3</v>
      </c>
      <c r="J9" s="69">
        <v>130</v>
      </c>
    </row>
    <row r="10" spans="1:14">
      <c r="A10" s="70">
        <v>18168</v>
      </c>
      <c r="B10" s="1" t="s">
        <v>56</v>
      </c>
      <c r="C10" t="s">
        <v>57</v>
      </c>
      <c r="D10" t="b">
        <v>1</v>
      </c>
      <c r="E10" t="b">
        <v>1</v>
      </c>
      <c r="F10">
        <v>4</v>
      </c>
      <c r="G10">
        <v>5</v>
      </c>
      <c r="I10" s="10">
        <v>4</v>
      </c>
      <c r="J10" s="10">
        <v>202</v>
      </c>
    </row>
    <row r="11" spans="1:14">
      <c r="A11" s="70">
        <v>20284</v>
      </c>
      <c r="B11" s="1" t="s">
        <v>62</v>
      </c>
      <c r="C11" t="s">
        <v>63</v>
      </c>
      <c r="D11" t="b">
        <v>1</v>
      </c>
      <c r="E11" t="b">
        <v>1</v>
      </c>
      <c r="F11">
        <v>5</v>
      </c>
      <c r="G11">
        <v>6</v>
      </c>
      <c r="I11" s="69">
        <v>5</v>
      </c>
      <c r="J11" s="69">
        <v>202</v>
      </c>
    </row>
    <row r="12" spans="1:14">
      <c r="A12" s="70">
        <v>24554</v>
      </c>
      <c r="B12" s="1" t="s">
        <v>65</v>
      </c>
      <c r="C12" t="s">
        <v>66</v>
      </c>
      <c r="D12" t="b">
        <v>1</v>
      </c>
      <c r="E12" t="b">
        <v>1</v>
      </c>
      <c r="F12">
        <v>5</v>
      </c>
      <c r="G12">
        <v>6</v>
      </c>
      <c r="I12" s="69">
        <v>5</v>
      </c>
      <c r="J12" s="69">
        <v>202</v>
      </c>
    </row>
    <row r="13" spans="1:14">
      <c r="A13" s="70">
        <v>26032</v>
      </c>
      <c r="B13" s="1" t="s">
        <v>68</v>
      </c>
      <c r="C13" t="s">
        <v>69</v>
      </c>
      <c r="D13" t="b">
        <v>1</v>
      </c>
      <c r="E13" t="b">
        <v>1</v>
      </c>
      <c r="F13">
        <v>6</v>
      </c>
      <c r="G13">
        <v>7</v>
      </c>
      <c r="I13" s="69">
        <v>6</v>
      </c>
      <c r="J13" s="69">
        <v>709</v>
      </c>
    </row>
    <row r="14" spans="1:14">
      <c r="A14" s="70">
        <v>32679</v>
      </c>
      <c r="B14" s="1" t="s">
        <v>73</v>
      </c>
      <c r="C14" t="s">
        <v>74</v>
      </c>
      <c r="D14" t="b">
        <v>1</v>
      </c>
      <c r="E14" t="b">
        <v>1</v>
      </c>
      <c r="F14">
        <v>7</v>
      </c>
      <c r="G14">
        <v>8</v>
      </c>
      <c r="I14" s="69">
        <v>7</v>
      </c>
      <c r="J14" s="69">
        <v>2560</v>
      </c>
    </row>
    <row r="15" spans="1:14">
      <c r="A15" s="70">
        <v>37995</v>
      </c>
      <c r="B15" s="1" t="s">
        <v>77</v>
      </c>
      <c r="C15" t="s">
        <v>78</v>
      </c>
      <c r="D15" t="b">
        <v>1</v>
      </c>
      <c r="E15" t="b">
        <v>1</v>
      </c>
      <c r="F15">
        <v>8</v>
      </c>
      <c r="G15">
        <v>9</v>
      </c>
      <c r="I15" s="69">
        <v>8</v>
      </c>
      <c r="J15" s="69">
        <v>293</v>
      </c>
    </row>
    <row r="16" spans="1:14">
      <c r="A16" s="70">
        <v>38012</v>
      </c>
      <c r="B16" s="1" t="s">
        <v>79</v>
      </c>
      <c r="C16" t="s">
        <v>80</v>
      </c>
      <c r="D16" t="b">
        <v>1</v>
      </c>
      <c r="E16" t="b">
        <v>1</v>
      </c>
      <c r="F16">
        <v>8</v>
      </c>
      <c r="G16">
        <v>9</v>
      </c>
      <c r="I16" s="69">
        <v>8</v>
      </c>
      <c r="J16" s="69">
        <v>293</v>
      </c>
    </row>
    <row r="17" spans="1:10">
      <c r="A17" s="70">
        <v>38968</v>
      </c>
      <c r="B17" s="1" t="s">
        <v>81</v>
      </c>
      <c r="C17" t="s">
        <v>82</v>
      </c>
      <c r="D17" t="b">
        <v>1</v>
      </c>
      <c r="E17" t="b">
        <v>1</v>
      </c>
      <c r="F17">
        <v>8</v>
      </c>
      <c r="G17">
        <v>9</v>
      </c>
      <c r="I17" s="69">
        <v>8</v>
      </c>
      <c r="J17" s="69">
        <v>293</v>
      </c>
    </row>
    <row r="18" spans="1:10">
      <c r="A18" s="70">
        <v>47149</v>
      </c>
      <c r="B18" s="1" t="s">
        <v>87</v>
      </c>
      <c r="C18" t="s">
        <v>88</v>
      </c>
      <c r="D18" t="b">
        <v>1</v>
      </c>
      <c r="E18" t="b">
        <v>1</v>
      </c>
      <c r="F18">
        <v>9</v>
      </c>
      <c r="G18">
        <v>10</v>
      </c>
      <c r="I18" s="69">
        <v>9</v>
      </c>
      <c r="J18" s="69">
        <v>1044</v>
      </c>
    </row>
    <row r="19" spans="1:10">
      <c r="A19" s="70">
        <v>47969</v>
      </c>
      <c r="B19" s="1" t="s">
        <v>89</v>
      </c>
      <c r="C19" t="s">
        <v>90</v>
      </c>
      <c r="D19" t="b">
        <v>1</v>
      </c>
      <c r="E19" t="b">
        <v>1</v>
      </c>
      <c r="F19">
        <v>10</v>
      </c>
      <c r="G19">
        <v>11</v>
      </c>
      <c r="I19" s="69">
        <v>10</v>
      </c>
      <c r="J19" s="69">
        <v>933</v>
      </c>
    </row>
    <row r="20" spans="1:10">
      <c r="A20" s="70">
        <v>53309</v>
      </c>
      <c r="B20" s="1" t="s">
        <v>93</v>
      </c>
      <c r="C20" t="s">
        <v>94</v>
      </c>
      <c r="D20" t="b">
        <v>1</v>
      </c>
      <c r="E20" t="b">
        <v>1</v>
      </c>
      <c r="F20">
        <v>11</v>
      </c>
      <c r="G20">
        <v>12</v>
      </c>
      <c r="I20" s="69">
        <v>11</v>
      </c>
      <c r="J20" s="69">
        <v>420</v>
      </c>
    </row>
    <row r="21" spans="1:10">
      <c r="A21" s="70">
        <v>54193</v>
      </c>
      <c r="B21" s="1" t="s">
        <v>95</v>
      </c>
      <c r="C21" t="s">
        <v>96</v>
      </c>
      <c r="D21" t="b">
        <v>1</v>
      </c>
      <c r="E21" t="b">
        <v>1</v>
      </c>
      <c r="F21">
        <v>12</v>
      </c>
      <c r="G21">
        <v>13</v>
      </c>
      <c r="I21" s="69">
        <v>12</v>
      </c>
      <c r="J21" s="69">
        <v>425</v>
      </c>
    </row>
    <row r="22" spans="1:10">
      <c r="A22" s="70">
        <v>56266</v>
      </c>
      <c r="B22" s="1" t="s">
        <v>97</v>
      </c>
      <c r="C22" t="s">
        <v>98</v>
      </c>
      <c r="D22" t="b">
        <v>1</v>
      </c>
      <c r="E22" s="10" t="b">
        <v>1</v>
      </c>
      <c r="F22">
        <v>13</v>
      </c>
      <c r="G22">
        <v>14</v>
      </c>
      <c r="I22" s="69">
        <v>13</v>
      </c>
      <c r="J22" s="69">
        <v>905</v>
      </c>
    </row>
    <row r="23" spans="1:10" ht="15.75" customHeight="1">
      <c r="A23" s="70">
        <v>66881</v>
      </c>
      <c r="B23" s="1" t="s">
        <v>101</v>
      </c>
      <c r="C23" t="s">
        <v>102</v>
      </c>
      <c r="D23" t="b">
        <v>1</v>
      </c>
      <c r="E23" t="b">
        <v>1</v>
      </c>
      <c r="F23">
        <v>14</v>
      </c>
      <c r="G23">
        <v>15</v>
      </c>
      <c r="I23" s="69">
        <v>14</v>
      </c>
      <c r="J23" s="69">
        <v>776</v>
      </c>
    </row>
    <row r="24" spans="1:10">
      <c r="A24" s="70">
        <v>68976</v>
      </c>
      <c r="B24" s="1" t="s">
        <v>103</v>
      </c>
      <c r="C24" t="s">
        <v>104</v>
      </c>
      <c r="D24" t="b">
        <v>1</v>
      </c>
      <c r="E24" t="b">
        <v>1</v>
      </c>
      <c r="F24">
        <v>15</v>
      </c>
      <c r="G24">
        <v>16</v>
      </c>
      <c r="I24" s="69">
        <v>15</v>
      </c>
      <c r="J24" s="69">
        <v>1269</v>
      </c>
    </row>
    <row r="25" spans="1:10">
      <c r="A25" s="70">
        <v>76390</v>
      </c>
      <c r="B25" s="1" t="s">
        <v>111</v>
      </c>
      <c r="C25" t="s">
        <v>112</v>
      </c>
      <c r="D25" t="b">
        <v>1</v>
      </c>
      <c r="E25" t="b">
        <v>1</v>
      </c>
      <c r="F25">
        <v>16</v>
      </c>
      <c r="G25">
        <v>17</v>
      </c>
      <c r="I25" s="69">
        <v>16</v>
      </c>
      <c r="J25" s="69">
        <v>1393</v>
      </c>
    </row>
    <row r="26" spans="1:10">
      <c r="A26" s="70">
        <v>76430</v>
      </c>
      <c r="B26" s="1" t="s">
        <v>113</v>
      </c>
      <c r="C26" t="s">
        <v>114</v>
      </c>
      <c r="D26" t="b">
        <v>1</v>
      </c>
      <c r="E26" t="b">
        <v>1</v>
      </c>
      <c r="F26">
        <v>16</v>
      </c>
      <c r="G26">
        <v>17</v>
      </c>
      <c r="I26" s="69">
        <v>16</v>
      </c>
      <c r="J26" s="69">
        <v>1393</v>
      </c>
    </row>
    <row r="27" spans="1:10">
      <c r="A27" s="70">
        <v>77003</v>
      </c>
      <c r="B27" s="1" t="s">
        <v>115</v>
      </c>
      <c r="C27" t="s">
        <v>116</v>
      </c>
      <c r="D27" t="b">
        <v>1</v>
      </c>
      <c r="E27" t="b">
        <v>1</v>
      </c>
      <c r="F27">
        <v>17</v>
      </c>
      <c r="G27">
        <v>18</v>
      </c>
      <c r="I27" s="69">
        <v>17</v>
      </c>
      <c r="J27" s="69">
        <v>2558</v>
      </c>
    </row>
    <row r="28" spans="1:10">
      <c r="A28" s="74">
        <v>77758</v>
      </c>
      <c r="B28" s="73" t="s">
        <v>117</v>
      </c>
      <c r="C28" t="s">
        <v>118</v>
      </c>
      <c r="D28" t="b">
        <v>1</v>
      </c>
      <c r="E28" t="b">
        <v>1</v>
      </c>
      <c r="F28">
        <v>18</v>
      </c>
      <c r="G28">
        <v>19</v>
      </c>
      <c r="I28" s="69">
        <v>18</v>
      </c>
      <c r="J28" s="69">
        <v>1464</v>
      </c>
    </row>
    <row r="29" spans="1:10">
      <c r="A29" s="70">
        <v>81120</v>
      </c>
      <c r="B29" s="1" t="s">
        <v>121</v>
      </c>
      <c r="C29" t="s">
        <v>122</v>
      </c>
      <c r="D29" t="b">
        <v>1</v>
      </c>
      <c r="E29" t="b">
        <v>1</v>
      </c>
      <c r="F29">
        <v>19</v>
      </c>
      <c r="G29">
        <v>20</v>
      </c>
      <c r="I29" s="69">
        <v>19</v>
      </c>
      <c r="J29" s="69">
        <v>2559</v>
      </c>
    </row>
    <row r="30" spans="1:10">
      <c r="A30" s="70">
        <v>82465</v>
      </c>
      <c r="B30" s="1" t="s">
        <v>123</v>
      </c>
      <c r="C30" t="s">
        <v>124</v>
      </c>
      <c r="D30" t="b">
        <v>1</v>
      </c>
      <c r="E30" t="b">
        <v>1</v>
      </c>
      <c r="F30">
        <v>20</v>
      </c>
      <c r="G30">
        <v>21</v>
      </c>
      <c r="I30" s="69">
        <v>20</v>
      </c>
      <c r="J30" s="69">
        <v>1477</v>
      </c>
    </row>
    <row r="31" spans="1:10">
      <c r="A31" s="70">
        <v>88901</v>
      </c>
      <c r="B31" s="1" t="s">
        <v>129</v>
      </c>
      <c r="C31" t="s">
        <v>130</v>
      </c>
      <c r="D31" t="b">
        <v>1</v>
      </c>
      <c r="E31" t="b">
        <v>1</v>
      </c>
      <c r="F31">
        <v>21</v>
      </c>
      <c r="G31">
        <v>22</v>
      </c>
      <c r="I31" s="69">
        <v>21</v>
      </c>
      <c r="J31" s="69">
        <v>2497</v>
      </c>
    </row>
    <row r="32" spans="1:10">
      <c r="A32" s="70">
        <v>96761</v>
      </c>
      <c r="B32" s="1" t="s">
        <v>133</v>
      </c>
      <c r="C32" t="s">
        <v>134</v>
      </c>
      <c r="D32" t="b">
        <v>1</v>
      </c>
      <c r="E32" t="b">
        <v>1</v>
      </c>
      <c r="F32">
        <v>22</v>
      </c>
      <c r="G32">
        <v>23</v>
      </c>
      <c r="I32" s="69">
        <v>22</v>
      </c>
      <c r="J32" s="69">
        <v>1752</v>
      </c>
    </row>
    <row r="33" spans="1:10">
      <c r="A33" s="70">
        <v>104834</v>
      </c>
      <c r="B33" s="1" t="s">
        <v>137</v>
      </c>
      <c r="C33" t="s">
        <v>138</v>
      </c>
      <c r="D33" t="b">
        <v>1</v>
      </c>
      <c r="E33" t="b">
        <v>1</v>
      </c>
      <c r="F33">
        <v>23</v>
      </c>
      <c r="G33">
        <v>24</v>
      </c>
      <c r="I33" s="69">
        <v>23</v>
      </c>
      <c r="J33" s="69">
        <v>1863</v>
      </c>
    </row>
    <row r="34" spans="1:10">
      <c r="A34" s="70">
        <v>106334</v>
      </c>
      <c r="B34" s="1" t="s">
        <v>139</v>
      </c>
      <c r="C34" t="s">
        <v>140</v>
      </c>
      <c r="D34" t="b">
        <v>1</v>
      </c>
      <c r="E34" t="b">
        <v>1</v>
      </c>
      <c r="F34">
        <v>24</v>
      </c>
      <c r="G34">
        <v>25</v>
      </c>
      <c r="I34" s="69">
        <v>24</v>
      </c>
      <c r="J34" s="69">
        <v>1871</v>
      </c>
    </row>
    <row r="35" spans="1:10">
      <c r="A35" s="70">
        <v>106355</v>
      </c>
      <c r="B35" s="1" t="s">
        <v>141</v>
      </c>
      <c r="C35" t="s">
        <v>142</v>
      </c>
      <c r="D35" t="b">
        <v>1</v>
      </c>
      <c r="E35" t="b">
        <v>1</v>
      </c>
      <c r="F35">
        <v>24</v>
      </c>
      <c r="G35">
        <v>25</v>
      </c>
      <c r="I35" s="69">
        <v>24</v>
      </c>
      <c r="J35" s="69">
        <v>1871</v>
      </c>
    </row>
    <row r="36" spans="1:10">
      <c r="A36" s="70">
        <v>106477</v>
      </c>
      <c r="B36" s="1" t="s">
        <v>143</v>
      </c>
      <c r="C36" t="s">
        <v>144</v>
      </c>
      <c r="D36" t="b">
        <v>1</v>
      </c>
      <c r="E36" t="b">
        <v>1</v>
      </c>
      <c r="F36">
        <v>24</v>
      </c>
      <c r="G36">
        <v>25</v>
      </c>
      <c r="I36" s="69">
        <v>24</v>
      </c>
      <c r="J36" s="69">
        <v>1871</v>
      </c>
    </row>
    <row r="37" spans="1:10">
      <c r="A37" s="70">
        <v>109711</v>
      </c>
      <c r="B37" s="1" t="s">
        <v>147</v>
      </c>
      <c r="C37" t="s">
        <v>148</v>
      </c>
      <c r="D37" t="b">
        <v>1</v>
      </c>
      <c r="E37" t="b">
        <v>1</v>
      </c>
      <c r="F37">
        <v>24</v>
      </c>
      <c r="G37">
        <v>27</v>
      </c>
      <c r="H37" s="11" t="s">
        <v>194</v>
      </c>
      <c r="I37" s="69">
        <v>24</v>
      </c>
      <c r="J37" s="69">
        <v>1871</v>
      </c>
    </row>
    <row r="38" spans="1:10">
      <c r="A38" s="70">
        <v>108649</v>
      </c>
      <c r="B38" s="1" t="s">
        <v>145</v>
      </c>
      <c r="C38" t="s">
        <v>146</v>
      </c>
      <c r="D38" t="b">
        <v>1</v>
      </c>
      <c r="E38" s="10" t="b">
        <v>1</v>
      </c>
      <c r="F38">
        <v>25</v>
      </c>
      <c r="G38">
        <v>26</v>
      </c>
      <c r="I38" s="69">
        <v>25</v>
      </c>
      <c r="J38" s="69">
        <v>1923</v>
      </c>
    </row>
    <row r="39" spans="1:10">
      <c r="A39" s="70">
        <v>110171</v>
      </c>
      <c r="B39" s="1" t="s">
        <v>149</v>
      </c>
      <c r="C39" t="s">
        <v>150</v>
      </c>
      <c r="D39" t="b">
        <v>1</v>
      </c>
      <c r="E39" s="10" t="b">
        <v>1</v>
      </c>
      <c r="F39">
        <v>25</v>
      </c>
      <c r="G39">
        <v>26</v>
      </c>
      <c r="I39" s="69">
        <v>25</v>
      </c>
      <c r="J39" s="69">
        <v>1923</v>
      </c>
    </row>
    <row r="40" spans="1:10">
      <c r="A40" s="70">
        <v>115853</v>
      </c>
      <c r="B40" s="1" t="s">
        <v>157</v>
      </c>
      <c r="C40" t="s">
        <v>158</v>
      </c>
      <c r="D40" t="b">
        <v>1</v>
      </c>
      <c r="E40" s="10" t="b">
        <v>1</v>
      </c>
      <c r="F40">
        <v>25</v>
      </c>
      <c r="G40">
        <v>26</v>
      </c>
      <c r="I40" s="69">
        <v>25</v>
      </c>
      <c r="J40" s="69">
        <v>1923</v>
      </c>
    </row>
    <row r="41" spans="1:10">
      <c r="A41" s="70">
        <v>112046</v>
      </c>
      <c r="B41" s="1" t="s">
        <v>155</v>
      </c>
      <c r="C41" t="s">
        <v>156</v>
      </c>
      <c r="D41" t="b">
        <v>1</v>
      </c>
      <c r="E41" t="b">
        <v>1</v>
      </c>
      <c r="F41">
        <v>26</v>
      </c>
      <c r="G41">
        <v>28</v>
      </c>
      <c r="I41" s="69">
        <v>26</v>
      </c>
      <c r="J41" s="69">
        <v>1957</v>
      </c>
    </row>
    <row r="42" spans="1:10">
      <c r="A42" s="70">
        <v>115929</v>
      </c>
      <c r="B42" s="1" t="s">
        <v>159</v>
      </c>
      <c r="C42" t="s">
        <v>160</v>
      </c>
      <c r="D42" t="b">
        <v>1</v>
      </c>
      <c r="E42" t="b">
        <v>1</v>
      </c>
      <c r="F42">
        <v>27</v>
      </c>
      <c r="G42">
        <v>29</v>
      </c>
      <c r="I42" s="69">
        <v>27</v>
      </c>
      <c r="J42" s="69">
        <v>2038</v>
      </c>
    </row>
    <row r="43" spans="1:10">
      <c r="A43" s="70">
        <v>116081</v>
      </c>
      <c r="B43" s="1" t="s">
        <v>161</v>
      </c>
      <c r="C43" t="s">
        <v>162</v>
      </c>
      <c r="D43" t="b">
        <v>1</v>
      </c>
      <c r="E43" t="b">
        <v>1</v>
      </c>
      <c r="F43">
        <v>27</v>
      </c>
      <c r="G43">
        <v>29</v>
      </c>
      <c r="I43" s="69">
        <v>27</v>
      </c>
      <c r="J43" s="69">
        <v>2038</v>
      </c>
    </row>
    <row r="44" spans="1:10">
      <c r="A44" s="70">
        <v>117484</v>
      </c>
      <c r="B44" s="1" t="s">
        <v>165</v>
      </c>
      <c r="C44" t="s">
        <v>166</v>
      </c>
      <c r="D44" t="b">
        <v>1</v>
      </c>
      <c r="E44" t="b">
        <v>1</v>
      </c>
      <c r="F44">
        <v>28</v>
      </c>
      <c r="G44">
        <v>30</v>
      </c>
      <c r="I44" s="69">
        <v>28</v>
      </c>
      <c r="J44" s="69">
        <v>2087</v>
      </c>
    </row>
    <row r="45" spans="1:10">
      <c r="A45" s="70">
        <v>125629</v>
      </c>
      <c r="B45" s="1" t="s">
        <v>175</v>
      </c>
      <c r="C45" t="s">
        <v>176</v>
      </c>
      <c r="D45" t="b">
        <v>1</v>
      </c>
      <c r="E45" t="b">
        <v>1</v>
      </c>
      <c r="F45">
        <v>29</v>
      </c>
      <c r="G45">
        <v>31</v>
      </c>
      <c r="I45" s="69">
        <v>29</v>
      </c>
      <c r="J45" s="69">
        <v>2557</v>
      </c>
    </row>
    <row r="46" spans="1:10">
      <c r="A46" s="70">
        <v>128447</v>
      </c>
      <c r="B46" s="1" t="s">
        <v>181</v>
      </c>
      <c r="C46" t="s">
        <v>182</v>
      </c>
      <c r="D46" s="10" t="b">
        <v>1</v>
      </c>
      <c r="E46" t="b">
        <v>1</v>
      </c>
      <c r="F46">
        <v>30</v>
      </c>
      <c r="G46">
        <v>32</v>
      </c>
      <c r="I46" s="69">
        <v>30</v>
      </c>
      <c r="J46" s="69">
        <v>2556</v>
      </c>
    </row>
    <row r="47" spans="1:10">
      <c r="A47" s="70">
        <v>3111</v>
      </c>
      <c r="B47" s="1" t="s">
        <v>196</v>
      </c>
      <c r="C47" t="s">
        <v>10</v>
      </c>
      <c r="D47" t="b">
        <v>0</v>
      </c>
    </row>
    <row r="48" spans="1:10">
      <c r="A48" s="70">
        <v>6702</v>
      </c>
      <c r="B48" s="1" t="s">
        <v>30</v>
      </c>
      <c r="C48" t="s">
        <v>31</v>
      </c>
      <c r="D48" t="b">
        <v>0</v>
      </c>
    </row>
    <row r="49" spans="1:5">
      <c r="A49" s="70">
        <v>7241</v>
      </c>
      <c r="B49" s="1" t="s">
        <v>33</v>
      </c>
      <c r="C49" t="s">
        <v>34</v>
      </c>
      <c r="D49" t="b">
        <v>0</v>
      </c>
    </row>
    <row r="50" spans="1:5">
      <c r="A50" s="70">
        <v>9455</v>
      </c>
      <c r="B50" s="1" t="s">
        <v>37</v>
      </c>
      <c r="C50" t="s">
        <v>38</v>
      </c>
      <c r="D50" t="b">
        <v>0</v>
      </c>
    </row>
    <row r="51" spans="1:5">
      <c r="A51" s="70">
        <v>10745</v>
      </c>
      <c r="B51" s="1" t="s">
        <v>43</v>
      </c>
      <c r="C51" t="s">
        <v>44</v>
      </c>
      <c r="D51" t="b">
        <v>0</v>
      </c>
    </row>
    <row r="52" spans="1:5">
      <c r="A52" s="70">
        <v>11058</v>
      </c>
      <c r="B52" s="1" t="s">
        <v>46</v>
      </c>
      <c r="C52" t="s">
        <v>47</v>
      </c>
      <c r="D52" t="b">
        <v>0</v>
      </c>
    </row>
    <row r="53" spans="1:5">
      <c r="A53" s="70">
        <v>13717</v>
      </c>
      <c r="B53" s="1" t="s">
        <v>48</v>
      </c>
      <c r="C53" t="s">
        <v>49</v>
      </c>
      <c r="D53" t="b">
        <v>1</v>
      </c>
      <c r="E53" t="b">
        <v>0</v>
      </c>
    </row>
    <row r="54" spans="1:5">
      <c r="A54" s="70">
        <v>20155</v>
      </c>
      <c r="B54" s="1" t="s">
        <v>59</v>
      </c>
      <c r="C54" t="s">
        <v>60</v>
      </c>
      <c r="D54" t="b">
        <v>0</v>
      </c>
    </row>
    <row r="55" spans="1:5">
      <c r="A55" s="70">
        <v>32055</v>
      </c>
      <c r="B55" s="1" t="s">
        <v>71</v>
      </c>
      <c r="C55" t="s">
        <v>72</v>
      </c>
      <c r="D55" t="b">
        <v>0</v>
      </c>
    </row>
    <row r="56" spans="1:5">
      <c r="A56" s="70">
        <v>37789</v>
      </c>
      <c r="B56" s="1" t="s">
        <v>75</v>
      </c>
      <c r="C56" t="s">
        <v>76</v>
      </c>
      <c r="D56" t="b">
        <v>0</v>
      </c>
    </row>
    <row r="57" spans="1:5">
      <c r="A57" s="70">
        <v>45326</v>
      </c>
      <c r="B57" s="1" t="s">
        <v>85</v>
      </c>
      <c r="C57" t="s">
        <v>86</v>
      </c>
      <c r="D57" t="b">
        <v>0</v>
      </c>
    </row>
    <row r="58" spans="1:5">
      <c r="A58" s="70">
        <v>48198</v>
      </c>
      <c r="B58" s="1" t="s">
        <v>91</v>
      </c>
      <c r="C58" t="s">
        <v>92</v>
      </c>
      <c r="D58" t="b">
        <v>0</v>
      </c>
    </row>
    <row r="59" spans="1:5">
      <c r="A59" s="70">
        <v>60988</v>
      </c>
      <c r="B59" s="1" t="s">
        <v>99</v>
      </c>
      <c r="C59" t="s">
        <v>100</v>
      </c>
      <c r="D59" t="b">
        <v>0</v>
      </c>
    </row>
    <row r="60" spans="1:5">
      <c r="A60" s="70">
        <v>70171</v>
      </c>
      <c r="B60" s="1" t="s">
        <v>105</v>
      </c>
      <c r="C60" t="s">
        <v>106</v>
      </c>
      <c r="D60" t="b">
        <v>0</v>
      </c>
    </row>
    <row r="61" spans="1:5">
      <c r="A61" s="70">
        <v>73072</v>
      </c>
      <c r="B61" s="1" t="s">
        <v>107</v>
      </c>
      <c r="C61" t="s">
        <v>108</v>
      </c>
      <c r="D61" t="b">
        <v>0</v>
      </c>
    </row>
    <row r="62" spans="1:5">
      <c r="A62" s="70">
        <v>73427</v>
      </c>
      <c r="B62" s="1" t="s">
        <v>109</v>
      </c>
      <c r="C62" t="s">
        <v>110</v>
      </c>
      <c r="D62" t="b">
        <v>0</v>
      </c>
    </row>
    <row r="63" spans="1:5">
      <c r="A63" s="70">
        <v>80099</v>
      </c>
      <c r="B63" s="1" t="s">
        <v>119</v>
      </c>
      <c r="C63" t="s">
        <v>120</v>
      </c>
      <c r="D63" t="b">
        <v>1</v>
      </c>
      <c r="E63" t="b">
        <v>0</v>
      </c>
    </row>
    <row r="64" spans="1:5">
      <c r="A64" s="70">
        <v>83022</v>
      </c>
      <c r="B64" s="1" t="s">
        <v>125</v>
      </c>
      <c r="C64" t="s">
        <v>126</v>
      </c>
      <c r="D64" t="b">
        <v>0</v>
      </c>
    </row>
    <row r="65" spans="1:5">
      <c r="A65" s="70">
        <v>87984</v>
      </c>
      <c r="B65" s="1" t="s">
        <v>127</v>
      </c>
      <c r="C65" t="s">
        <v>128</v>
      </c>
      <c r="D65" t="b">
        <v>0</v>
      </c>
    </row>
    <row r="66" spans="1:5">
      <c r="A66" s="70">
        <v>94177</v>
      </c>
      <c r="B66" s="1" t="s">
        <v>131</v>
      </c>
      <c r="C66" t="s">
        <v>132</v>
      </c>
      <c r="D66" t="b">
        <v>0</v>
      </c>
    </row>
    <row r="67" spans="1:5">
      <c r="A67" s="70">
        <v>101056</v>
      </c>
      <c r="B67" s="1" t="s">
        <v>135</v>
      </c>
      <c r="C67" t="s">
        <v>136</v>
      </c>
      <c r="D67" s="10" t="b">
        <v>1</v>
      </c>
      <c r="E67" t="b">
        <v>0</v>
      </c>
    </row>
    <row r="68" spans="1:5">
      <c r="A68" s="70">
        <v>110558</v>
      </c>
      <c r="B68" s="1" t="s">
        <v>151</v>
      </c>
      <c r="C68" t="s">
        <v>152</v>
      </c>
      <c r="D68" t="b">
        <v>0</v>
      </c>
    </row>
    <row r="69" spans="1:5">
      <c r="A69" s="70">
        <v>111985</v>
      </c>
      <c r="B69" s="1" t="s">
        <v>153</v>
      </c>
      <c r="C69" t="s">
        <v>154</v>
      </c>
      <c r="D69" t="b">
        <v>0</v>
      </c>
    </row>
    <row r="70" spans="1:5">
      <c r="A70" s="70">
        <v>116132</v>
      </c>
      <c r="B70" s="1" t="s">
        <v>163</v>
      </c>
      <c r="C70" t="s">
        <v>164</v>
      </c>
      <c r="D70" t="b">
        <v>0</v>
      </c>
    </row>
    <row r="71" spans="1:5">
      <c r="A71" s="70">
        <v>117508</v>
      </c>
      <c r="B71" s="1" t="s">
        <v>167</v>
      </c>
      <c r="C71" t="s">
        <v>168</v>
      </c>
      <c r="D71" t="b">
        <v>1</v>
      </c>
      <c r="E71" t="b">
        <v>0</v>
      </c>
    </row>
    <row r="72" spans="1:5">
      <c r="A72" s="70">
        <v>122207</v>
      </c>
      <c r="B72" s="1" t="s">
        <v>169</v>
      </c>
      <c r="C72" t="s">
        <v>170</v>
      </c>
      <c r="D72" t="b">
        <v>0</v>
      </c>
    </row>
    <row r="73" spans="1:5">
      <c r="A73" s="70">
        <v>123261</v>
      </c>
      <c r="B73" s="1" t="s">
        <v>171</v>
      </c>
      <c r="C73" t="s">
        <v>172</v>
      </c>
      <c r="D73" t="b">
        <v>1</v>
      </c>
      <c r="E73" t="b">
        <v>0</v>
      </c>
    </row>
    <row r="74" spans="1:5">
      <c r="A74" s="70">
        <v>124780</v>
      </c>
      <c r="B74" s="1" t="s">
        <v>173</v>
      </c>
      <c r="C74" t="s">
        <v>174</v>
      </c>
      <c r="D74" t="b">
        <v>0</v>
      </c>
    </row>
    <row r="75" spans="1:5">
      <c r="A75" s="70">
        <v>126299</v>
      </c>
      <c r="B75" s="1" t="s">
        <v>177</v>
      </c>
      <c r="C75" t="s">
        <v>178</v>
      </c>
      <c r="D75" t="b">
        <v>0</v>
      </c>
    </row>
    <row r="76" spans="1:5">
      <c r="A76" s="70">
        <v>127376</v>
      </c>
      <c r="B76" s="1" t="s">
        <v>179</v>
      </c>
      <c r="C76" t="s">
        <v>180</v>
      </c>
      <c r="D76" t="b">
        <v>0</v>
      </c>
    </row>
    <row r="77" spans="1:5">
      <c r="A77" s="70">
        <v>134921</v>
      </c>
      <c r="B77" s="1" t="s">
        <v>183</v>
      </c>
      <c r="C77" t="s">
        <v>184</v>
      </c>
      <c r="D77" t="b">
        <v>0</v>
      </c>
    </row>
  </sheetData>
  <sortState xmlns:xlrd2="http://schemas.microsoft.com/office/spreadsheetml/2017/richdata2" ref="A2:K77">
    <sortCondition ref="I2:I77"/>
  </sortState>
  <conditionalFormatting sqref="H1:I1">
    <cfRule type="cellIs" dxfId="27" priority="29" operator="equal">
      <formula>TRUE</formula>
    </cfRule>
    <cfRule type="cellIs" dxfId="26" priority="30" operator="equal">
      <formula>FALSE</formula>
    </cfRule>
  </conditionalFormatting>
  <conditionalFormatting sqref="K1:K76 H7:H77 J47:J77">
    <cfRule type="containsText" dxfId="25" priority="27" operator="containsText" text="True">
      <formula>NOT(ISERROR(SEARCH("True",H1)))</formula>
    </cfRule>
    <cfRule type="containsText" dxfId="24" priority="28" operator="containsText" text="False">
      <formula>NOT(ISERROR(SEARCH("False",H1)))</formula>
    </cfRule>
  </conditionalFormatting>
  <hyperlinks>
    <hyperlink ref="B47" r:id="rId1" xr:uid="{6B739B4C-4119-4842-8424-5E886F24B356}"/>
    <hyperlink ref="B2" r:id="rId2" xr:uid="{EBADEA58-8ABD-4BB8-A5EC-0C003CE12D38}"/>
    <hyperlink ref="B3" r:id="rId3" xr:uid="{1E283E1D-6BA8-4C47-8A6A-E837973EBFB8}"/>
    <hyperlink ref="B4" r:id="rId4" xr:uid="{C4086D57-9BC6-44D5-9D3F-9A4EE522B48C}"/>
    <hyperlink ref="B5" r:id="rId5" xr:uid="{78270DA5-BF4A-42CD-9A6B-1A61B9360FAD}"/>
    <hyperlink ref="B7" r:id="rId6" xr:uid="{DD233E8B-994D-4A3A-844B-2CF64965737E}"/>
    <hyperlink ref="B8" r:id="rId7" xr:uid="{4E8716B7-BAB0-489E-BBBF-6BD023042500}"/>
    <hyperlink ref="B9" r:id="rId8" xr:uid="{6BF2D6A3-9F00-4F4F-A62C-DDE42A898A42}"/>
    <hyperlink ref="B10" r:id="rId9" xr:uid="{AE47D8A7-4368-42A0-95B4-8B262D44CB60}"/>
    <hyperlink ref="B54" r:id="rId10" xr:uid="{FC9164A6-EC9B-4EC5-9A4A-131193F9F697}"/>
    <hyperlink ref="B56" r:id="rId11" xr:uid="{5644505C-EAD2-4A52-85C7-9CA9CCBDDA68}"/>
    <hyperlink ref="B23" r:id="rId12" xr:uid="{5A3709FC-D662-47E6-90DA-6711EF4CB5A1}"/>
    <hyperlink ref="B25" r:id="rId13" xr:uid="{82DF08BC-8302-46C6-99CC-47D77827FA92}"/>
    <hyperlink ref="B29" r:id="rId14" xr:uid="{1E5BD9AB-B9F6-4517-9388-630B8BEC9108}"/>
    <hyperlink ref="B30" r:id="rId15" xr:uid="{045C0A3B-FE04-41A8-9018-B0E9BADD4884}"/>
    <hyperlink ref="B31" r:id="rId16" xr:uid="{863482CC-99CB-45B7-9789-69FD2D529433}"/>
    <hyperlink ref="B34" r:id="rId17" xr:uid="{16D0243F-FCCF-49CF-93FC-0E188BE074D4}"/>
    <hyperlink ref="B38" r:id="rId18" xr:uid="{9AD36931-FC8A-4050-AFBE-0FBC1E760AB1}"/>
    <hyperlink ref="B40" r:id="rId19" xr:uid="{5215BE55-4E7B-4689-9EEB-598D2A598DAC}"/>
    <hyperlink ref="B70" r:id="rId20" xr:uid="{CC68D1CF-F798-4C1C-AC64-E878D4292018}"/>
    <hyperlink ref="B12" r:id="rId21" xr:uid="{3CFE5C63-5807-4320-B94C-BABA57A763A2}"/>
    <hyperlink ref="B15" r:id="rId22" xr:uid="{B7749AD7-948F-4973-98CF-00DBE319A14E}"/>
    <hyperlink ref="B16" r:id="rId23" xr:uid="{5A1BB054-CDB4-4BBD-846F-35875F40AE47}"/>
    <hyperlink ref="B37" r:id="rId24" xr:uid="{975581E1-C07D-421A-8EA8-23637A956A3D}"/>
    <hyperlink ref="B35" r:id="rId25" xr:uid="{EA8565B7-FA2E-46A3-8968-0F1A951D20CF}"/>
    <hyperlink ref="B36" r:id="rId26" xr:uid="{BE81E956-4DDD-4586-A0FC-E787178D2C06}"/>
    <hyperlink ref="B14" r:id="rId27" xr:uid="{CC237C0C-D467-450D-BD92-FEBB864703E9}"/>
    <hyperlink ref="B17" r:id="rId28" xr:uid="{12877925-D9CE-491D-8C74-8389C591AA1A}"/>
    <hyperlink ref="B18" r:id="rId29" xr:uid="{C171E799-30D5-4C33-91C7-D39EBCAC5508}"/>
    <hyperlink ref="B20" r:id="rId30" xr:uid="{B3849E92-673D-44C4-B0D2-6F03190771F9}"/>
    <hyperlink ref="B19" r:id="rId31" xr:uid="{CEBB9C3A-86AC-4EA8-911C-941CA629F47A}"/>
    <hyperlink ref="B21" r:id="rId32" xr:uid="{90A59F41-E3F1-4DC9-A0A1-395FF605D6E4}"/>
    <hyperlink ref="B22" r:id="rId33" xr:uid="{30AD7559-A7DC-4B11-B337-0625C7F2DD9F}"/>
    <hyperlink ref="B24" r:id="rId34" xr:uid="{AC6626F0-F803-41A6-987E-9557A27C2509}"/>
    <hyperlink ref="B26" r:id="rId35" xr:uid="{566DD7C3-5020-43EC-A2AB-DFD1898703B4}"/>
    <hyperlink ref="B27" r:id="rId36" xr:uid="{4DDB74A2-A660-4D5B-8A41-CDA63477E01F}"/>
    <hyperlink ref="B28" r:id="rId37" xr:uid="{2AAB99C1-B4B2-47F4-A258-B88D90E82D65}"/>
    <hyperlink ref="B11" r:id="rId38" xr:uid="{CAEE9B00-A3AD-4990-93D8-C975DD860547}"/>
    <hyperlink ref="B46" r:id="rId39" xr:uid="{9CDFD3D8-B565-45DA-9610-422182B96B8E}"/>
    <hyperlink ref="B45" r:id="rId40" xr:uid="{2719322B-8B51-4879-AD6A-43DFFB012BCC}"/>
    <hyperlink ref="B44" r:id="rId41" xr:uid="{D7E18044-8C26-4FA9-B983-819079D2C20A}"/>
    <hyperlink ref="B43" r:id="rId42" xr:uid="{61AFB43C-381E-4985-B506-75B63BBC095D}"/>
    <hyperlink ref="B42" r:id="rId43" xr:uid="{AA92867B-5E38-4B36-87F0-CBF0857ACF7A}"/>
    <hyperlink ref="B41" r:id="rId44" xr:uid="{8070890E-E99B-4774-9B55-6034DBD56446}"/>
    <hyperlink ref="B39" r:id="rId45" xr:uid="{A6202087-BF86-4B83-8E8E-1BF0B6060987}"/>
    <hyperlink ref="B33" r:id="rId46" xr:uid="{522EED95-DD0D-4246-BA04-1F9A540916E8}"/>
    <hyperlink ref="B32" r:id="rId47" xr:uid="{1F39CE03-4274-420D-9CCD-1CA04E2CB978}"/>
    <hyperlink ref="B13" r:id="rId48" xr:uid="{231076E3-556C-4C80-BA26-987EE42C30EA}"/>
  </hyperlinks>
  <pageMargins left="0.7" right="0.7" top="0.75" bottom="0.75" header="0.3" footer="0.3"/>
  <legacyDrawing r:id="rId4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E734-13AC-4B9B-910C-B21531C8DFF1}">
  <sheetPr codeName="Sheet4"/>
  <dimension ref="A1:U367"/>
  <sheetViews>
    <sheetView topLeftCell="A312" zoomScale="50" zoomScaleNormal="40" workbookViewId="0">
      <selection activeCell="W363" sqref="W363"/>
    </sheetView>
  </sheetViews>
  <sheetFormatPr defaultRowHeight="14.25"/>
  <cols>
    <col min="1" max="1" width="21.73046875" customWidth="1"/>
    <col min="2" max="2" width="16" customWidth="1"/>
    <col min="4" max="4" width="11.86328125" customWidth="1"/>
    <col min="14" max="14" width="11.73046875" customWidth="1"/>
    <col min="15" max="15" width="6.265625" customWidth="1"/>
  </cols>
  <sheetData>
    <row r="1" spans="2:17">
      <c r="C1" s="84" t="s">
        <v>197</v>
      </c>
      <c r="D1" s="84"/>
      <c r="E1" s="84"/>
      <c r="F1" s="84"/>
      <c r="G1" s="84"/>
      <c r="H1" s="84"/>
      <c r="I1" s="84"/>
      <c r="J1" s="84"/>
      <c r="K1" s="84"/>
      <c r="L1" s="84"/>
      <c r="M1" s="84"/>
    </row>
    <row r="2" spans="2:17">
      <c r="B2" t="s">
        <v>198</v>
      </c>
      <c r="C2" s="82" t="s">
        <v>199</v>
      </c>
      <c r="D2" t="s">
        <v>200</v>
      </c>
      <c r="E2" t="s">
        <v>201</v>
      </c>
      <c r="F2" t="s">
        <v>202</v>
      </c>
      <c r="G2" t="s">
        <v>203</v>
      </c>
      <c r="H2" t="s">
        <v>204</v>
      </c>
      <c r="I2" t="s">
        <v>205</v>
      </c>
      <c r="J2" t="s">
        <v>206</v>
      </c>
      <c r="K2" t="s">
        <v>207</v>
      </c>
      <c r="L2" t="s">
        <v>208</v>
      </c>
      <c r="M2" t="s">
        <v>209</v>
      </c>
      <c r="N2" t="s">
        <v>210</v>
      </c>
      <c r="O2" t="s">
        <v>211</v>
      </c>
      <c r="P2" t="s">
        <v>212</v>
      </c>
      <c r="Q2" t="s">
        <v>213</v>
      </c>
    </row>
    <row r="3" spans="2:17">
      <c r="B3">
        <v>1</v>
      </c>
      <c r="C3" s="82">
        <v>0</v>
      </c>
      <c r="D3">
        <v>0</v>
      </c>
      <c r="E3">
        <v>2</v>
      </c>
      <c r="F3">
        <v>0</v>
      </c>
      <c r="G3">
        <v>1</v>
      </c>
      <c r="H3">
        <v>0</v>
      </c>
      <c r="I3">
        <v>0</v>
      </c>
      <c r="J3">
        <v>1</v>
      </c>
      <c r="K3">
        <v>0</v>
      </c>
      <c r="L3">
        <v>10</v>
      </c>
      <c r="M3" t="b">
        <v>0</v>
      </c>
    </row>
    <row r="4" spans="2:17">
      <c r="B4">
        <v>2</v>
      </c>
      <c r="C4" s="82" t="b">
        <v>0</v>
      </c>
      <c r="D4">
        <v>0</v>
      </c>
      <c r="E4">
        <v>2</v>
      </c>
      <c r="F4">
        <v>0</v>
      </c>
      <c r="G4">
        <v>1</v>
      </c>
      <c r="H4">
        <v>0</v>
      </c>
      <c r="I4">
        <v>0</v>
      </c>
      <c r="J4">
        <v>1</v>
      </c>
      <c r="K4">
        <v>-1</v>
      </c>
      <c r="L4">
        <v>3</v>
      </c>
      <c r="M4" t="b">
        <v>0</v>
      </c>
    </row>
    <row r="5" spans="2:17">
      <c r="B5">
        <v>3</v>
      </c>
      <c r="C5" s="82" t="b">
        <v>0</v>
      </c>
      <c r="D5">
        <v>-1</v>
      </c>
      <c r="E5">
        <v>1</v>
      </c>
      <c r="F5">
        <v>0</v>
      </c>
      <c r="G5">
        <v>1</v>
      </c>
      <c r="H5">
        <v>0</v>
      </c>
      <c r="I5">
        <v>0</v>
      </c>
      <c r="J5">
        <v>3</v>
      </c>
      <c r="K5">
        <v>-1</v>
      </c>
      <c r="L5">
        <v>0</v>
      </c>
      <c r="M5" t="b">
        <v>0</v>
      </c>
    </row>
    <row r="6" spans="2:17">
      <c r="B6">
        <v>4</v>
      </c>
      <c r="C6" s="82">
        <v>0</v>
      </c>
      <c r="D6">
        <v>-1</v>
      </c>
      <c r="E6">
        <v>2</v>
      </c>
      <c r="F6">
        <v>0</v>
      </c>
      <c r="G6">
        <v>1</v>
      </c>
      <c r="H6">
        <v>0</v>
      </c>
      <c r="I6">
        <v>0</v>
      </c>
      <c r="J6">
        <v>-1</v>
      </c>
      <c r="K6">
        <v>-1</v>
      </c>
      <c r="L6">
        <v>12</v>
      </c>
      <c r="M6" t="b">
        <v>0</v>
      </c>
    </row>
    <row r="7" spans="2:17">
      <c r="B7">
        <v>5</v>
      </c>
      <c r="C7" s="82">
        <v>0</v>
      </c>
      <c r="D7">
        <v>-1</v>
      </c>
      <c r="E7">
        <v>-1</v>
      </c>
      <c r="F7">
        <v>0</v>
      </c>
      <c r="G7">
        <v>1</v>
      </c>
      <c r="H7">
        <v>0</v>
      </c>
      <c r="I7">
        <v>0</v>
      </c>
      <c r="J7">
        <v>-1</v>
      </c>
      <c r="K7">
        <v>1</v>
      </c>
      <c r="L7">
        <v>12</v>
      </c>
      <c r="M7" t="b">
        <v>0</v>
      </c>
    </row>
    <row r="9" spans="2:17">
      <c r="C9" s="82"/>
    </row>
    <row r="10" spans="2:17">
      <c r="B10">
        <v>1</v>
      </c>
      <c r="C10" t="b">
        <v>0</v>
      </c>
      <c r="D10">
        <v>0</v>
      </c>
      <c r="E10">
        <v>0</v>
      </c>
      <c r="F10">
        <v>0</v>
      </c>
      <c r="G10">
        <v>1</v>
      </c>
      <c r="H10">
        <v>2</v>
      </c>
      <c r="I10">
        <v>0</v>
      </c>
      <c r="J10">
        <v>1</v>
      </c>
      <c r="K10">
        <v>0</v>
      </c>
      <c r="L10">
        <v>10</v>
      </c>
      <c r="M10" t="b">
        <v>1</v>
      </c>
      <c r="N10">
        <v>4</v>
      </c>
      <c r="P10" t="b">
        <v>1</v>
      </c>
      <c r="Q10">
        <v>-1</v>
      </c>
    </row>
    <row r="11" spans="2:17">
      <c r="B11">
        <v>2</v>
      </c>
      <c r="C11" t="b">
        <v>0</v>
      </c>
      <c r="D11">
        <v>0</v>
      </c>
      <c r="E11">
        <v>0</v>
      </c>
      <c r="F11">
        <v>1</v>
      </c>
      <c r="G11">
        <v>1</v>
      </c>
      <c r="H11">
        <v>2</v>
      </c>
      <c r="I11">
        <v>0</v>
      </c>
      <c r="J11">
        <v>1</v>
      </c>
      <c r="K11">
        <v>1</v>
      </c>
      <c r="L11">
        <v>3</v>
      </c>
      <c r="M11" t="b">
        <v>0</v>
      </c>
    </row>
    <row r="12" spans="2:17">
      <c r="B12">
        <v>3</v>
      </c>
      <c r="C12" t="b">
        <v>0</v>
      </c>
      <c r="D12">
        <v>2</v>
      </c>
      <c r="E12">
        <v>2</v>
      </c>
      <c r="F12">
        <v>0</v>
      </c>
      <c r="G12">
        <v>1</v>
      </c>
      <c r="H12">
        <v>2</v>
      </c>
      <c r="I12">
        <v>1</v>
      </c>
      <c r="J12">
        <v>-1</v>
      </c>
      <c r="K12">
        <v>-1</v>
      </c>
      <c r="L12">
        <v>-1</v>
      </c>
      <c r="M12" t="b">
        <v>0</v>
      </c>
    </row>
    <row r="13" spans="2:17">
      <c r="B13">
        <v>4</v>
      </c>
      <c r="C13" t="b">
        <v>0</v>
      </c>
      <c r="D13">
        <v>2</v>
      </c>
      <c r="E13">
        <v>2</v>
      </c>
      <c r="F13">
        <v>2</v>
      </c>
      <c r="G13">
        <v>1</v>
      </c>
      <c r="H13">
        <v>-1</v>
      </c>
      <c r="I13">
        <v>1</v>
      </c>
      <c r="J13">
        <v>-1</v>
      </c>
      <c r="K13">
        <v>-1</v>
      </c>
      <c r="L13">
        <v>0</v>
      </c>
      <c r="M13" t="b">
        <v>0</v>
      </c>
    </row>
    <row r="14" spans="2:17">
      <c r="B14">
        <v>5</v>
      </c>
      <c r="C14" t="b">
        <v>0</v>
      </c>
      <c r="D14">
        <v>2</v>
      </c>
      <c r="E14">
        <v>2</v>
      </c>
      <c r="F14">
        <v>1</v>
      </c>
      <c r="G14">
        <v>1</v>
      </c>
      <c r="H14">
        <v>1</v>
      </c>
      <c r="I14">
        <v>1</v>
      </c>
      <c r="J14">
        <v>1</v>
      </c>
      <c r="K14">
        <v>1</v>
      </c>
      <c r="L14">
        <v>0</v>
      </c>
      <c r="M14" t="b">
        <v>0</v>
      </c>
    </row>
    <row r="16" spans="2:17">
      <c r="B16">
        <v>1</v>
      </c>
      <c r="C16" t="str">
        <f>IF(C3=C10,C3,"XXX")</f>
        <v>XXX</v>
      </c>
      <c r="D16">
        <f>IF(D3=D10,D3,"XXX")</f>
        <v>0</v>
      </c>
      <c r="E16" t="str">
        <f t="shared" ref="E16:M16" si="0">IF(E3=E10,E3,"XXX")</f>
        <v>XXX</v>
      </c>
      <c r="F16">
        <f t="shared" si="0"/>
        <v>0</v>
      </c>
      <c r="G16">
        <f t="shared" si="0"/>
        <v>1</v>
      </c>
      <c r="H16" t="str">
        <f t="shared" si="0"/>
        <v>XXX</v>
      </c>
      <c r="I16">
        <f t="shared" si="0"/>
        <v>0</v>
      </c>
      <c r="J16">
        <f t="shared" si="0"/>
        <v>1</v>
      </c>
      <c r="K16">
        <f t="shared" si="0"/>
        <v>0</v>
      </c>
      <c r="L16">
        <f t="shared" si="0"/>
        <v>10</v>
      </c>
      <c r="M16" t="str">
        <f t="shared" si="0"/>
        <v>XXX</v>
      </c>
    </row>
    <row r="17" spans="1:16">
      <c r="B17">
        <v>2</v>
      </c>
      <c r="C17" t="b">
        <f t="shared" ref="C17:C20" si="1">IF(C4=C11,C4,"XXX")</f>
        <v>0</v>
      </c>
      <c r="D17">
        <f t="shared" ref="D17:M20" si="2">IF(D4=D11,D4,"XXX")</f>
        <v>0</v>
      </c>
      <c r="E17" t="str">
        <f t="shared" si="2"/>
        <v>XXX</v>
      </c>
      <c r="F17" t="str">
        <f t="shared" si="2"/>
        <v>XXX</v>
      </c>
      <c r="G17">
        <f t="shared" si="2"/>
        <v>1</v>
      </c>
      <c r="H17" t="str">
        <f t="shared" si="2"/>
        <v>XXX</v>
      </c>
      <c r="I17">
        <f t="shared" si="2"/>
        <v>0</v>
      </c>
      <c r="J17">
        <f t="shared" si="2"/>
        <v>1</v>
      </c>
      <c r="K17" t="str">
        <f t="shared" si="2"/>
        <v>XXX</v>
      </c>
      <c r="L17">
        <f t="shared" si="2"/>
        <v>3</v>
      </c>
      <c r="M17" t="b">
        <f t="shared" si="2"/>
        <v>0</v>
      </c>
    </row>
    <row r="18" spans="1:16">
      <c r="B18">
        <v>3</v>
      </c>
      <c r="C18" t="b">
        <f t="shared" si="1"/>
        <v>0</v>
      </c>
      <c r="D18" s="13" t="str">
        <f t="shared" si="2"/>
        <v>XXX</v>
      </c>
      <c r="E18" t="str">
        <f t="shared" si="2"/>
        <v>XXX</v>
      </c>
      <c r="F18">
        <f t="shared" si="2"/>
        <v>0</v>
      </c>
      <c r="G18">
        <f t="shared" si="2"/>
        <v>1</v>
      </c>
      <c r="H18" t="str">
        <f t="shared" si="2"/>
        <v>XXX</v>
      </c>
      <c r="I18" t="str">
        <f t="shared" si="2"/>
        <v>XXX</v>
      </c>
      <c r="J18" t="str">
        <f t="shared" si="2"/>
        <v>XXX</v>
      </c>
      <c r="K18">
        <f t="shared" si="2"/>
        <v>-1</v>
      </c>
      <c r="L18" t="str">
        <f t="shared" si="2"/>
        <v>XXX</v>
      </c>
      <c r="M18" t="b">
        <f t="shared" si="2"/>
        <v>0</v>
      </c>
    </row>
    <row r="19" spans="1:16">
      <c r="B19">
        <v>4</v>
      </c>
      <c r="C19" t="str">
        <f t="shared" si="1"/>
        <v>XXX</v>
      </c>
      <c r="D19" t="str">
        <f t="shared" si="2"/>
        <v>XXX</v>
      </c>
      <c r="E19">
        <f t="shared" si="2"/>
        <v>2</v>
      </c>
      <c r="F19" t="str">
        <f t="shared" si="2"/>
        <v>XXX</v>
      </c>
      <c r="G19">
        <f t="shared" si="2"/>
        <v>1</v>
      </c>
      <c r="H19" t="str">
        <f t="shared" si="2"/>
        <v>XXX</v>
      </c>
      <c r="I19" t="str">
        <f t="shared" si="2"/>
        <v>XXX</v>
      </c>
      <c r="J19">
        <f t="shared" si="2"/>
        <v>-1</v>
      </c>
      <c r="K19">
        <f t="shared" si="2"/>
        <v>-1</v>
      </c>
      <c r="L19" t="str">
        <f t="shared" si="2"/>
        <v>XXX</v>
      </c>
      <c r="M19" t="b">
        <f t="shared" si="2"/>
        <v>0</v>
      </c>
    </row>
    <row r="20" spans="1:16">
      <c r="B20">
        <v>5</v>
      </c>
      <c r="C20" t="str">
        <f t="shared" si="1"/>
        <v>XXX</v>
      </c>
      <c r="D20" t="str">
        <f t="shared" si="2"/>
        <v>XXX</v>
      </c>
      <c r="E20" t="str">
        <f t="shared" si="2"/>
        <v>XXX</v>
      </c>
      <c r="F20" t="str">
        <f t="shared" si="2"/>
        <v>XXX</v>
      </c>
      <c r="G20">
        <f t="shared" si="2"/>
        <v>1</v>
      </c>
      <c r="H20" t="str">
        <f t="shared" si="2"/>
        <v>XXX</v>
      </c>
      <c r="I20" t="str">
        <f t="shared" si="2"/>
        <v>XXX</v>
      </c>
      <c r="J20" t="str">
        <f t="shared" si="2"/>
        <v>XXX</v>
      </c>
      <c r="K20">
        <f t="shared" si="2"/>
        <v>1</v>
      </c>
      <c r="L20" t="str">
        <f t="shared" si="2"/>
        <v>XXX</v>
      </c>
      <c r="M20" t="b">
        <f t="shared" si="2"/>
        <v>0</v>
      </c>
    </row>
    <row r="22" spans="1:16">
      <c r="D22" t="s">
        <v>214</v>
      </c>
      <c r="E22" t="s">
        <v>214</v>
      </c>
      <c r="F22" t="s">
        <v>214</v>
      </c>
      <c r="H22" t="s">
        <v>214</v>
      </c>
      <c r="I22" t="s">
        <v>214</v>
      </c>
      <c r="J22" t="s">
        <v>214</v>
      </c>
      <c r="K22" t="s">
        <v>214</v>
      </c>
      <c r="L22" t="s">
        <v>215</v>
      </c>
      <c r="O22" t="s">
        <v>216</v>
      </c>
      <c r="P22">
        <f>(55-COUNTIF(C16:M20,"XXX"))/55</f>
        <v>0.49090909090909091</v>
      </c>
    </row>
    <row r="24" spans="1:16">
      <c r="B24" t="s">
        <v>642</v>
      </c>
      <c r="C24" s="15"/>
      <c r="D24" s="10"/>
      <c r="E24" s="15"/>
      <c r="F24" s="15"/>
      <c r="G24" s="15"/>
      <c r="H24" s="14"/>
      <c r="I24" s="14"/>
      <c r="J24" s="10"/>
      <c r="K24" s="10"/>
      <c r="L24" s="14"/>
      <c r="M24" s="15"/>
    </row>
    <row r="25" spans="1:16">
      <c r="B25" t="s">
        <v>643</v>
      </c>
      <c r="C25" s="15"/>
      <c r="D25" s="14"/>
      <c r="E25" s="14"/>
      <c r="F25" s="15"/>
      <c r="G25" s="15"/>
      <c r="H25" s="14"/>
      <c r="I25" s="10"/>
      <c r="J25" s="10"/>
      <c r="K25" s="14"/>
      <c r="L25" s="14"/>
      <c r="M25" s="15"/>
    </row>
    <row r="27" spans="1:16">
      <c r="D27" s="15"/>
      <c r="E27" t="s">
        <v>217</v>
      </c>
    </row>
    <row r="28" spans="1:16">
      <c r="D28" s="14"/>
      <c r="E28" t="s">
        <v>218</v>
      </c>
    </row>
    <row r="29" spans="1:16">
      <c r="D29" s="10"/>
      <c r="E29" t="s">
        <v>219</v>
      </c>
    </row>
    <row r="32" spans="1:16">
      <c r="A32" t="s">
        <v>220</v>
      </c>
      <c r="B32" t="s">
        <v>643</v>
      </c>
      <c r="C32" s="15"/>
      <c r="D32" s="15"/>
      <c r="E32" s="14"/>
      <c r="F32" s="14"/>
      <c r="G32" s="15"/>
      <c r="H32" s="15"/>
      <c r="I32" s="14"/>
      <c r="J32" s="15"/>
      <c r="K32" s="15"/>
      <c r="L32" s="14"/>
      <c r="M32" s="15"/>
    </row>
    <row r="33" spans="1:15">
      <c r="B33" t="s">
        <v>642</v>
      </c>
      <c r="C33" s="15"/>
      <c r="D33" s="15"/>
      <c r="E33" s="14"/>
      <c r="F33" s="14"/>
      <c r="G33" s="15"/>
      <c r="H33" s="15"/>
      <c r="I33" s="14"/>
      <c r="J33" s="14"/>
      <c r="K33" s="15"/>
      <c r="L33" s="14"/>
      <c r="M33" s="15"/>
    </row>
    <row r="35" spans="1:15">
      <c r="A35" t="s">
        <v>221</v>
      </c>
      <c r="B35" t="s">
        <v>643</v>
      </c>
      <c r="C35" s="15"/>
      <c r="D35" s="14"/>
      <c r="E35" s="14"/>
      <c r="F35" s="15"/>
      <c r="G35" s="15"/>
      <c r="H35" s="14"/>
      <c r="I35" s="14"/>
      <c r="J35" s="15"/>
      <c r="K35" s="15"/>
      <c r="L35" s="15"/>
      <c r="M35" s="14"/>
    </row>
    <row r="36" spans="1:15">
      <c r="B36" t="s">
        <v>642</v>
      </c>
      <c r="C36" s="15"/>
      <c r="D36" s="14"/>
      <c r="E36" s="14"/>
      <c r="F36" s="14"/>
      <c r="G36" s="15"/>
      <c r="H36" s="14"/>
      <c r="I36" s="14"/>
      <c r="J36" s="14"/>
      <c r="K36" s="15"/>
      <c r="L36" s="15"/>
      <c r="M36" s="14"/>
    </row>
    <row r="38" spans="1:15">
      <c r="A38" t="s">
        <v>222</v>
      </c>
      <c r="B38" t="s">
        <v>643</v>
      </c>
      <c r="C38" s="15"/>
      <c r="D38" s="14"/>
      <c r="E38" s="15"/>
      <c r="F38" s="15"/>
      <c r="G38" s="15"/>
      <c r="H38" s="15"/>
      <c r="I38" s="14"/>
      <c r="J38" s="10"/>
      <c r="K38" s="10"/>
      <c r="L38" s="15"/>
      <c r="M38" s="15"/>
    </row>
    <row r="39" spans="1:15">
      <c r="B39" t="s">
        <v>642</v>
      </c>
      <c r="C39" s="15"/>
      <c r="D39" s="10"/>
      <c r="E39" s="15"/>
      <c r="F39" s="15"/>
      <c r="G39" s="15"/>
      <c r="H39" s="15"/>
      <c r="I39" s="15"/>
      <c r="J39" s="10"/>
      <c r="K39" s="10"/>
      <c r="L39" s="15"/>
      <c r="M39" s="15"/>
    </row>
    <row r="41" spans="1:15">
      <c r="B41" s="15"/>
      <c r="C41" t="s">
        <v>223</v>
      </c>
    </row>
    <row r="42" spans="1:15">
      <c r="B42" s="14"/>
      <c r="C42" t="s">
        <v>224</v>
      </c>
    </row>
    <row r="43" spans="1:15">
      <c r="B43" s="10"/>
      <c r="C43" t="s">
        <v>225</v>
      </c>
    </row>
    <row r="45" spans="1:15">
      <c r="C45" s="85" t="s">
        <v>226</v>
      </c>
      <c r="D45" s="85"/>
      <c r="E45" s="85"/>
      <c r="F45" s="85"/>
      <c r="G45" s="85"/>
      <c r="H45" s="85"/>
      <c r="I45" s="85"/>
      <c r="J45" s="85"/>
      <c r="K45" s="85"/>
      <c r="L45" s="85"/>
      <c r="M45" s="85"/>
      <c r="N45" s="85"/>
    </row>
    <row r="46" spans="1:15">
      <c r="C46" s="84" t="s">
        <v>227</v>
      </c>
      <c r="D46" s="84"/>
      <c r="E46" s="84"/>
      <c r="F46" s="84"/>
      <c r="G46" s="84"/>
      <c r="H46" s="84"/>
      <c r="I46" s="84"/>
      <c r="J46" s="84"/>
      <c r="K46" s="84"/>
      <c r="L46" s="84"/>
      <c r="M46" s="84"/>
      <c r="N46" s="84"/>
      <c r="O46" s="84"/>
    </row>
    <row r="47" spans="1:15">
      <c r="C47" s="82" t="s">
        <v>199</v>
      </c>
      <c r="D47" t="s">
        <v>200</v>
      </c>
      <c r="E47" t="s">
        <v>201</v>
      </c>
      <c r="F47" t="s">
        <v>202</v>
      </c>
      <c r="G47" t="s">
        <v>203</v>
      </c>
      <c r="H47" t="s">
        <v>204</v>
      </c>
      <c r="I47" t="s">
        <v>205</v>
      </c>
      <c r="J47" t="s">
        <v>206</v>
      </c>
      <c r="K47" t="s">
        <v>207</v>
      </c>
      <c r="L47" t="s">
        <v>213</v>
      </c>
      <c r="M47" t="s">
        <v>208</v>
      </c>
      <c r="N47" t="s">
        <v>228</v>
      </c>
      <c r="O47" t="s">
        <v>209</v>
      </c>
    </row>
    <row r="48" spans="1:15">
      <c r="C48" s="32">
        <v>0</v>
      </c>
      <c r="D48" s="32">
        <v>2</v>
      </c>
      <c r="E48" s="32">
        <v>2</v>
      </c>
      <c r="F48" s="32">
        <v>2</v>
      </c>
      <c r="G48" s="32">
        <v>1</v>
      </c>
      <c r="H48" s="32">
        <v>1</v>
      </c>
      <c r="I48" s="32">
        <v>0</v>
      </c>
      <c r="J48" s="32">
        <v>0</v>
      </c>
      <c r="K48" s="32">
        <v>1</v>
      </c>
      <c r="L48" s="32" t="s">
        <v>229</v>
      </c>
      <c r="M48" s="32">
        <v>1</v>
      </c>
      <c r="N48" s="32" t="s">
        <v>230</v>
      </c>
      <c r="O48" s="34" t="b">
        <v>1</v>
      </c>
    </row>
    <row r="49" spans="2:17">
      <c r="C49" s="33">
        <v>1</v>
      </c>
      <c r="D49" s="35">
        <v>0</v>
      </c>
      <c r="E49" s="35">
        <v>1</v>
      </c>
      <c r="F49" s="35">
        <v>0</v>
      </c>
      <c r="G49" s="35">
        <v>1</v>
      </c>
      <c r="H49" s="35">
        <v>0</v>
      </c>
      <c r="I49" s="35">
        <v>0</v>
      </c>
      <c r="J49" s="35">
        <v>1</v>
      </c>
      <c r="K49" s="35">
        <v>1</v>
      </c>
      <c r="L49" s="35">
        <v>3</v>
      </c>
      <c r="M49" s="35">
        <v>0</v>
      </c>
      <c r="N49" s="35" t="s">
        <v>231</v>
      </c>
      <c r="O49" s="36" t="b">
        <v>0</v>
      </c>
    </row>
    <row r="50" spans="2:17">
      <c r="C50" s="33">
        <v>1</v>
      </c>
      <c r="D50" s="33">
        <v>-1</v>
      </c>
      <c r="E50" s="33">
        <v>1</v>
      </c>
      <c r="F50" s="33">
        <v>0</v>
      </c>
      <c r="G50" s="33">
        <v>1</v>
      </c>
      <c r="H50" s="33">
        <v>0</v>
      </c>
      <c r="I50" s="33">
        <v>-1</v>
      </c>
      <c r="J50" s="33">
        <v>-1</v>
      </c>
      <c r="K50" s="33">
        <v>-1</v>
      </c>
      <c r="L50" s="33">
        <v>-1</v>
      </c>
      <c r="M50" s="33">
        <v>9</v>
      </c>
      <c r="N50" s="33">
        <v>6</v>
      </c>
      <c r="O50" s="33" t="b">
        <v>0</v>
      </c>
    </row>
    <row r="51" spans="2:17">
      <c r="C51" s="82"/>
    </row>
    <row r="53" spans="2:17">
      <c r="C53" t="s">
        <v>232</v>
      </c>
      <c r="D53">
        <v>2</v>
      </c>
      <c r="E53">
        <v>2</v>
      </c>
      <c r="F53">
        <v>0</v>
      </c>
      <c r="G53">
        <v>1</v>
      </c>
      <c r="H53">
        <v>1</v>
      </c>
      <c r="I53">
        <v>2</v>
      </c>
      <c r="J53">
        <v>-1</v>
      </c>
      <c r="K53">
        <v>-1</v>
      </c>
      <c r="L53">
        <v>1</v>
      </c>
      <c r="M53">
        <v>1</v>
      </c>
      <c r="N53" t="s">
        <v>233</v>
      </c>
      <c r="O53" t="b">
        <v>1</v>
      </c>
    </row>
    <row r="54" spans="2:17">
      <c r="C54" t="s">
        <v>232</v>
      </c>
      <c r="D54">
        <v>1</v>
      </c>
      <c r="E54">
        <v>1</v>
      </c>
      <c r="F54">
        <v>0</v>
      </c>
      <c r="G54">
        <v>3</v>
      </c>
      <c r="H54">
        <v>0</v>
      </c>
      <c r="I54">
        <v>3</v>
      </c>
      <c r="J54">
        <v>3</v>
      </c>
      <c r="K54">
        <v>-1</v>
      </c>
      <c r="L54">
        <v>-1</v>
      </c>
      <c r="M54">
        <v>-1</v>
      </c>
      <c r="N54">
        <v>3</v>
      </c>
      <c r="O54">
        <v>-1</v>
      </c>
    </row>
    <row r="55" spans="2:17">
      <c r="C55" t="s">
        <v>232</v>
      </c>
      <c r="D55">
        <v>1</v>
      </c>
      <c r="E55">
        <v>1</v>
      </c>
      <c r="F55">
        <v>0</v>
      </c>
      <c r="G55">
        <v>1</v>
      </c>
      <c r="H55">
        <v>0</v>
      </c>
      <c r="I55">
        <v>3</v>
      </c>
      <c r="J55">
        <v>3</v>
      </c>
      <c r="K55">
        <v>-1</v>
      </c>
      <c r="L55">
        <v>-1</v>
      </c>
      <c r="M55">
        <v>9</v>
      </c>
      <c r="N55">
        <v>6</v>
      </c>
      <c r="O55">
        <v>-1</v>
      </c>
    </row>
    <row r="57" spans="2:17" s="80" customFormat="1">
      <c r="B57" s="80">
        <v>28</v>
      </c>
      <c r="C57" s="86" t="s">
        <v>234</v>
      </c>
      <c r="D57" s="80">
        <f t="shared" ref="D57:O57" si="3">IF(D48=D53,D48,"XXX")</f>
        <v>2</v>
      </c>
      <c r="E57" s="80">
        <f t="shared" si="3"/>
        <v>2</v>
      </c>
      <c r="F57" s="87" t="str">
        <f t="shared" si="3"/>
        <v>XXX</v>
      </c>
      <c r="G57" s="80">
        <f t="shared" si="3"/>
        <v>1</v>
      </c>
      <c r="H57" s="80">
        <f t="shared" si="3"/>
        <v>1</v>
      </c>
      <c r="I57" s="87" t="str">
        <f t="shared" si="3"/>
        <v>XXX</v>
      </c>
      <c r="J57" s="87" t="str">
        <f>IF(J48=J53,J48,"XXX")</f>
        <v>XXX</v>
      </c>
      <c r="K57" s="87" t="str">
        <f t="shared" si="3"/>
        <v>XXX</v>
      </c>
      <c r="L57" s="87" t="str">
        <f t="shared" si="3"/>
        <v>XXX</v>
      </c>
      <c r="M57" s="80">
        <f t="shared" si="3"/>
        <v>1</v>
      </c>
      <c r="N57" s="87" t="str">
        <f t="shared" si="3"/>
        <v>XXX</v>
      </c>
      <c r="O57" s="87" t="b">
        <f t="shared" si="3"/>
        <v>1</v>
      </c>
    </row>
    <row r="58" spans="2:17">
      <c r="B58">
        <v>29</v>
      </c>
      <c r="C58" s="40" t="s">
        <v>234</v>
      </c>
      <c r="D58" s="39" t="str">
        <f t="shared" ref="D58:O58" si="4">IF(D49=D54,D49,"XXX")</f>
        <v>XXX</v>
      </c>
      <c r="E58">
        <f t="shared" si="4"/>
        <v>1</v>
      </c>
      <c r="F58">
        <f t="shared" si="4"/>
        <v>0</v>
      </c>
      <c r="G58" s="39" t="str">
        <f t="shared" si="4"/>
        <v>XXX</v>
      </c>
      <c r="H58">
        <f t="shared" si="4"/>
        <v>0</v>
      </c>
      <c r="I58" s="39" t="str">
        <f t="shared" si="4"/>
        <v>XXX</v>
      </c>
      <c r="J58" s="39" t="str">
        <f t="shared" si="4"/>
        <v>XXX</v>
      </c>
      <c r="K58" s="39" t="str">
        <f t="shared" si="4"/>
        <v>XXX</v>
      </c>
      <c r="L58" s="39" t="str">
        <f t="shared" si="4"/>
        <v>XXX</v>
      </c>
      <c r="M58" s="39" t="str">
        <f t="shared" si="4"/>
        <v>XXX</v>
      </c>
      <c r="N58" s="39" t="str">
        <f t="shared" si="4"/>
        <v>XXX</v>
      </c>
      <c r="O58" s="38" t="str">
        <f t="shared" si="4"/>
        <v>XXX</v>
      </c>
    </row>
    <row r="59" spans="2:17">
      <c r="B59">
        <v>30</v>
      </c>
      <c r="C59" s="40" t="s">
        <v>234</v>
      </c>
      <c r="D59" s="39" t="str">
        <f t="shared" ref="D59:O59" si="5">IF(D50=D55,D50,"XXX")</f>
        <v>XXX</v>
      </c>
      <c r="E59">
        <f t="shared" si="5"/>
        <v>1</v>
      </c>
      <c r="F59">
        <f t="shared" si="5"/>
        <v>0</v>
      </c>
      <c r="G59">
        <f t="shared" si="5"/>
        <v>1</v>
      </c>
      <c r="H59">
        <f t="shared" si="5"/>
        <v>0</v>
      </c>
      <c r="I59" s="39" t="str">
        <f t="shared" si="5"/>
        <v>XXX</v>
      </c>
      <c r="J59" s="39" t="str">
        <f t="shared" si="5"/>
        <v>XXX</v>
      </c>
      <c r="K59">
        <f t="shared" si="5"/>
        <v>-1</v>
      </c>
      <c r="L59">
        <f t="shared" si="5"/>
        <v>-1</v>
      </c>
      <c r="M59">
        <f t="shared" si="5"/>
        <v>9</v>
      </c>
      <c r="N59">
        <f t="shared" si="5"/>
        <v>6</v>
      </c>
      <c r="O59" s="38" t="str">
        <f t="shared" si="5"/>
        <v>XXX</v>
      </c>
    </row>
    <row r="61" spans="2:17">
      <c r="P61" t="s">
        <v>216</v>
      </c>
      <c r="Q61">
        <f>(39-COUNTIF(C57:O59,"XXX"))/39</f>
        <v>0.4358974358974359</v>
      </c>
    </row>
    <row r="65" spans="2:18">
      <c r="B65" t="s">
        <v>235</v>
      </c>
      <c r="C65" t="s">
        <v>236</v>
      </c>
      <c r="I65" t="s">
        <v>237</v>
      </c>
      <c r="K65" t="s">
        <v>238</v>
      </c>
      <c r="L65" t="s">
        <v>239</v>
      </c>
      <c r="P65" t="s">
        <v>240</v>
      </c>
    </row>
    <row r="66" spans="2:18">
      <c r="B66" t="s">
        <v>241</v>
      </c>
    </row>
    <row r="68" spans="2:18">
      <c r="C68" s="84" t="s">
        <v>242</v>
      </c>
      <c r="D68" s="84"/>
      <c r="E68" s="84"/>
      <c r="F68" s="84"/>
      <c r="G68" s="84"/>
      <c r="H68" s="84"/>
      <c r="I68" s="84"/>
      <c r="J68" s="84"/>
      <c r="K68" s="84"/>
      <c r="L68" s="84"/>
      <c r="M68" s="84"/>
      <c r="N68" s="84"/>
      <c r="O68" s="84"/>
    </row>
    <row r="69" spans="2:18">
      <c r="D69" t="s">
        <v>200</v>
      </c>
      <c r="E69" t="s">
        <v>201</v>
      </c>
      <c r="F69" t="s">
        <v>202</v>
      </c>
      <c r="G69" t="s">
        <v>203</v>
      </c>
      <c r="H69" t="s">
        <v>204</v>
      </c>
      <c r="I69" t="s">
        <v>205</v>
      </c>
      <c r="J69" t="s">
        <v>206</v>
      </c>
      <c r="K69" t="s">
        <v>207</v>
      </c>
      <c r="L69" t="s">
        <v>213</v>
      </c>
      <c r="M69" t="s">
        <v>208</v>
      </c>
      <c r="N69" t="s">
        <v>228</v>
      </c>
    </row>
    <row r="70" spans="2:18">
      <c r="C70" s="33">
        <v>1</v>
      </c>
      <c r="D70" s="33">
        <v>2</v>
      </c>
      <c r="E70" s="33">
        <v>1</v>
      </c>
      <c r="F70" s="33">
        <v>0</v>
      </c>
      <c r="G70" s="33">
        <v>1</v>
      </c>
      <c r="H70" s="33">
        <v>0</v>
      </c>
      <c r="I70" s="33">
        <v>0</v>
      </c>
      <c r="J70" s="33">
        <v>1</v>
      </c>
      <c r="K70" s="33">
        <v>0</v>
      </c>
      <c r="L70" s="33">
        <v>3</v>
      </c>
      <c r="M70" s="33" t="s">
        <v>243</v>
      </c>
      <c r="N70" s="33" t="s">
        <v>229</v>
      </c>
      <c r="O70" s="33">
        <v>0</v>
      </c>
      <c r="P70" s="33">
        <v>5</v>
      </c>
      <c r="Q70" s="33">
        <v>0</v>
      </c>
      <c r="R70" s="33">
        <v>0</v>
      </c>
    </row>
    <row r="71" spans="2:18">
      <c r="C71" s="33">
        <v>1</v>
      </c>
      <c r="D71" s="33">
        <v>0</v>
      </c>
      <c r="E71" s="33">
        <v>0</v>
      </c>
      <c r="F71" s="33">
        <v>0</v>
      </c>
      <c r="G71" s="33">
        <v>2</v>
      </c>
      <c r="H71" s="33">
        <v>1</v>
      </c>
      <c r="I71" s="33">
        <v>0</v>
      </c>
      <c r="J71" s="33">
        <v>1</v>
      </c>
      <c r="K71" s="33">
        <v>1</v>
      </c>
      <c r="L71" s="33">
        <v>4</v>
      </c>
      <c r="M71" s="33">
        <v>10</v>
      </c>
      <c r="N71" s="33" t="s">
        <v>244</v>
      </c>
      <c r="O71" s="33">
        <v>1</v>
      </c>
      <c r="P71" s="33"/>
      <c r="Q71" s="33"/>
      <c r="R71" s="33"/>
    </row>
    <row r="72" spans="2:18">
      <c r="C72" s="33">
        <v>2</v>
      </c>
      <c r="D72" s="33">
        <v>1</v>
      </c>
      <c r="E72" s="33">
        <v>1</v>
      </c>
      <c r="F72" s="33">
        <v>1</v>
      </c>
      <c r="G72" s="33">
        <v>1</v>
      </c>
      <c r="H72" s="33">
        <v>0</v>
      </c>
      <c r="I72" s="33">
        <v>-1</v>
      </c>
      <c r="J72" s="33">
        <v>-1</v>
      </c>
      <c r="K72" s="33">
        <v>1</v>
      </c>
      <c r="L72" s="33">
        <v>-1</v>
      </c>
      <c r="M72" s="33">
        <v>0</v>
      </c>
      <c r="N72" s="33">
        <v>3</v>
      </c>
      <c r="O72" s="33">
        <v>1</v>
      </c>
      <c r="P72" s="33"/>
      <c r="Q72" s="33"/>
      <c r="R72" s="33"/>
    </row>
    <row r="75" spans="2:18">
      <c r="C75">
        <v>0</v>
      </c>
      <c r="D75">
        <v>0</v>
      </c>
      <c r="E75">
        <v>2</v>
      </c>
      <c r="F75">
        <v>0</v>
      </c>
      <c r="G75">
        <v>2</v>
      </c>
      <c r="H75">
        <v>2</v>
      </c>
      <c r="I75">
        <v>1</v>
      </c>
      <c r="J75">
        <v>1</v>
      </c>
      <c r="K75">
        <v>1</v>
      </c>
      <c r="L75" t="s">
        <v>245</v>
      </c>
      <c r="M75" t="s">
        <v>246</v>
      </c>
      <c r="N75" t="s">
        <v>229</v>
      </c>
      <c r="O75">
        <v>0</v>
      </c>
      <c r="P75" t="s">
        <v>247</v>
      </c>
      <c r="Q75">
        <v>0</v>
      </c>
      <c r="R75">
        <v>0</v>
      </c>
    </row>
    <row r="76" spans="2:18">
      <c r="C76">
        <v>1</v>
      </c>
      <c r="D76">
        <v>0</v>
      </c>
      <c r="E76">
        <v>0</v>
      </c>
      <c r="F76">
        <v>0</v>
      </c>
      <c r="G76">
        <v>2</v>
      </c>
      <c r="H76">
        <v>1</v>
      </c>
      <c r="I76">
        <v>2</v>
      </c>
      <c r="J76">
        <v>2</v>
      </c>
      <c r="K76">
        <v>1</v>
      </c>
      <c r="L76">
        <v>0</v>
      </c>
      <c r="M76">
        <v>10</v>
      </c>
      <c r="N76" t="s">
        <v>244</v>
      </c>
      <c r="O76">
        <v>1</v>
      </c>
      <c r="P76">
        <v>5</v>
      </c>
      <c r="Q76">
        <v>0</v>
      </c>
      <c r="R76">
        <v>0</v>
      </c>
    </row>
    <row r="77" spans="2:18">
      <c r="C77">
        <v>1</v>
      </c>
      <c r="D77">
        <v>1</v>
      </c>
      <c r="E77">
        <v>1</v>
      </c>
      <c r="F77">
        <v>0</v>
      </c>
      <c r="G77">
        <v>1</v>
      </c>
      <c r="H77">
        <v>0</v>
      </c>
      <c r="I77">
        <v>3</v>
      </c>
      <c r="J77">
        <v>-1</v>
      </c>
      <c r="K77">
        <v>1</v>
      </c>
      <c r="L77">
        <v>5</v>
      </c>
      <c r="M77">
        <v>0</v>
      </c>
      <c r="N77">
        <v>3</v>
      </c>
      <c r="O77">
        <v>1</v>
      </c>
      <c r="P77">
        <v>5</v>
      </c>
      <c r="Q77">
        <v>0</v>
      </c>
      <c r="R77">
        <v>0</v>
      </c>
    </row>
    <row r="78" spans="2:18">
      <c r="B78" t="s">
        <v>198</v>
      </c>
    </row>
    <row r="79" spans="2:18">
      <c r="B79">
        <v>24</v>
      </c>
      <c r="C79" s="42" t="str">
        <f>IF(C70=C75,C70,"XXX")</f>
        <v>XXX</v>
      </c>
      <c r="D79" s="42" t="str">
        <f>IF(D70=D75,D70,"XXX")</f>
        <v>XXX</v>
      </c>
      <c r="E79" s="42" t="str">
        <f t="shared" ref="E79:O79" si="6">IF(E70=E75,E70,"XXX")</f>
        <v>XXX</v>
      </c>
      <c r="F79" s="41">
        <f t="shared" si="6"/>
        <v>0</v>
      </c>
      <c r="G79" s="42" t="str">
        <f t="shared" si="6"/>
        <v>XXX</v>
      </c>
      <c r="H79" s="42" t="str">
        <f t="shared" si="6"/>
        <v>XXX</v>
      </c>
      <c r="I79" s="42" t="str">
        <f t="shared" si="6"/>
        <v>XXX</v>
      </c>
      <c r="J79" s="41">
        <f t="shared" si="6"/>
        <v>1</v>
      </c>
      <c r="K79" s="42" t="str">
        <f t="shared" si="6"/>
        <v>XXX</v>
      </c>
      <c r="L79" s="42" t="str">
        <f t="shared" si="6"/>
        <v>XXX</v>
      </c>
      <c r="M79" s="41" t="str">
        <f t="shared" si="6"/>
        <v>XXX</v>
      </c>
      <c r="N79" s="41" t="str">
        <f t="shared" si="6"/>
        <v>1; 3</v>
      </c>
      <c r="O79" s="41">
        <f t="shared" si="6"/>
        <v>0</v>
      </c>
    </row>
    <row r="80" spans="2:18">
      <c r="B80">
        <v>25</v>
      </c>
      <c r="C80" s="41">
        <f t="shared" ref="C80:C81" si="7">IF(C71=C76,C71,"XXX")</f>
        <v>1</v>
      </c>
      <c r="D80" s="41">
        <f t="shared" ref="D80:O81" si="8">IF(D71=D76,D71,"XXX")</f>
        <v>0</v>
      </c>
      <c r="E80" s="41">
        <f t="shared" si="8"/>
        <v>0</v>
      </c>
      <c r="F80" s="41">
        <f t="shared" si="8"/>
        <v>0</v>
      </c>
      <c r="G80" s="41">
        <f t="shared" si="8"/>
        <v>2</v>
      </c>
      <c r="H80" s="41">
        <f t="shared" si="8"/>
        <v>1</v>
      </c>
      <c r="I80" s="42" t="str">
        <f t="shared" si="8"/>
        <v>XXX</v>
      </c>
      <c r="J80" s="42" t="str">
        <f t="shared" si="8"/>
        <v>XXX</v>
      </c>
      <c r="K80" s="41">
        <f t="shared" si="8"/>
        <v>1</v>
      </c>
      <c r="L80" s="42" t="str">
        <f t="shared" si="8"/>
        <v>XXX</v>
      </c>
      <c r="M80" s="41">
        <f t="shared" si="8"/>
        <v>10</v>
      </c>
      <c r="N80" s="41" t="str">
        <f t="shared" si="8"/>
        <v>3; 4</v>
      </c>
      <c r="O80" s="41">
        <f t="shared" si="8"/>
        <v>1</v>
      </c>
    </row>
    <row r="81" spans="2:21">
      <c r="B81">
        <v>26</v>
      </c>
      <c r="C81" s="42" t="str">
        <f t="shared" si="7"/>
        <v>XXX</v>
      </c>
      <c r="D81" s="41">
        <f t="shared" si="8"/>
        <v>1</v>
      </c>
      <c r="E81" s="41">
        <f t="shared" si="8"/>
        <v>1</v>
      </c>
      <c r="F81" s="41" t="str">
        <f t="shared" si="8"/>
        <v>XXX</v>
      </c>
      <c r="G81" s="41">
        <f t="shared" si="8"/>
        <v>1</v>
      </c>
      <c r="H81" s="41">
        <f t="shared" si="8"/>
        <v>0</v>
      </c>
      <c r="I81" s="41" t="str">
        <f t="shared" si="8"/>
        <v>XXX</v>
      </c>
      <c r="J81" s="41">
        <f t="shared" si="8"/>
        <v>-1</v>
      </c>
      <c r="K81" s="41">
        <f t="shared" si="8"/>
        <v>1</v>
      </c>
      <c r="L81" s="41" t="str">
        <f t="shared" si="8"/>
        <v>XXX</v>
      </c>
      <c r="M81" s="41">
        <f t="shared" si="8"/>
        <v>0</v>
      </c>
      <c r="N81" s="41">
        <f t="shared" si="8"/>
        <v>3</v>
      </c>
      <c r="O81" s="41">
        <f t="shared" si="8"/>
        <v>1</v>
      </c>
    </row>
    <row r="83" spans="2:21">
      <c r="P83" t="s">
        <v>216</v>
      </c>
      <c r="Q83">
        <f>(39-COUNTIF(C79:O81,"XXX"))/39</f>
        <v>0.58974358974358976</v>
      </c>
    </row>
    <row r="84" spans="2:21">
      <c r="C84" s="84" t="s">
        <v>248</v>
      </c>
      <c r="D84" s="84"/>
      <c r="E84" s="84"/>
      <c r="F84" s="84"/>
      <c r="G84" s="84"/>
      <c r="H84" s="84"/>
      <c r="I84" s="84"/>
      <c r="J84" s="84"/>
      <c r="K84" s="84"/>
      <c r="L84" s="84"/>
      <c r="M84" s="84"/>
      <c r="N84" s="84"/>
      <c r="O84" s="84"/>
    </row>
    <row r="85" spans="2:21">
      <c r="C85" t="s">
        <v>199</v>
      </c>
      <c r="D85" t="s">
        <v>200</v>
      </c>
      <c r="E85" t="s">
        <v>201</v>
      </c>
      <c r="F85" t="s">
        <v>202</v>
      </c>
      <c r="G85" t="s">
        <v>203</v>
      </c>
      <c r="H85" t="s">
        <v>204</v>
      </c>
      <c r="I85" t="s">
        <v>205</v>
      </c>
      <c r="J85" t="s">
        <v>206</v>
      </c>
      <c r="K85" t="s">
        <v>207</v>
      </c>
      <c r="L85" t="s">
        <v>213</v>
      </c>
      <c r="M85" t="s">
        <v>208</v>
      </c>
      <c r="N85" t="s">
        <v>228</v>
      </c>
    </row>
    <row r="86" spans="2:21">
      <c r="C86">
        <v>2</v>
      </c>
      <c r="D86">
        <v>2</v>
      </c>
      <c r="E86">
        <v>1</v>
      </c>
      <c r="F86">
        <v>0</v>
      </c>
      <c r="G86">
        <v>1</v>
      </c>
      <c r="H86">
        <v>0</v>
      </c>
      <c r="I86">
        <v>0</v>
      </c>
      <c r="J86">
        <v>0</v>
      </c>
      <c r="K86">
        <v>1</v>
      </c>
      <c r="L86">
        <v>5</v>
      </c>
      <c r="M86">
        <v>7</v>
      </c>
      <c r="N86">
        <v>6</v>
      </c>
      <c r="O86" t="b">
        <v>0</v>
      </c>
    </row>
    <row r="87" spans="2:21">
      <c r="C87">
        <v>0</v>
      </c>
      <c r="D87">
        <v>2</v>
      </c>
      <c r="E87">
        <v>2</v>
      </c>
      <c r="F87">
        <v>0</v>
      </c>
      <c r="G87">
        <v>1</v>
      </c>
      <c r="H87">
        <v>2</v>
      </c>
      <c r="I87">
        <v>0</v>
      </c>
      <c r="J87">
        <v>0</v>
      </c>
      <c r="K87">
        <v>1</v>
      </c>
      <c r="L87">
        <v>3</v>
      </c>
      <c r="M87">
        <v>0</v>
      </c>
      <c r="N87">
        <v>3</v>
      </c>
      <c r="O87" t="b">
        <v>0</v>
      </c>
    </row>
    <row r="88" spans="2:21">
      <c r="C88">
        <v>1</v>
      </c>
      <c r="D88">
        <v>0</v>
      </c>
      <c r="E88">
        <v>0</v>
      </c>
      <c r="F88">
        <v>1</v>
      </c>
      <c r="G88">
        <v>1</v>
      </c>
      <c r="H88">
        <v>1</v>
      </c>
      <c r="I88">
        <v>1</v>
      </c>
      <c r="J88">
        <v>2</v>
      </c>
      <c r="K88">
        <v>1</v>
      </c>
      <c r="L88">
        <v>3</v>
      </c>
      <c r="M88" t="s">
        <v>249</v>
      </c>
      <c r="N88" t="s">
        <v>244</v>
      </c>
      <c r="O88">
        <v>0</v>
      </c>
    </row>
    <row r="91" spans="2:21">
      <c r="C91">
        <v>2</v>
      </c>
      <c r="D91">
        <v>0</v>
      </c>
      <c r="E91">
        <v>1</v>
      </c>
      <c r="F91">
        <v>0</v>
      </c>
      <c r="G91">
        <v>1</v>
      </c>
      <c r="H91">
        <v>2</v>
      </c>
      <c r="I91">
        <v>1</v>
      </c>
      <c r="J91">
        <v>1</v>
      </c>
      <c r="K91">
        <v>1</v>
      </c>
      <c r="L91">
        <v>5</v>
      </c>
      <c r="M91">
        <v>3</v>
      </c>
      <c r="N91">
        <v>3</v>
      </c>
      <c r="O91" t="b">
        <v>0</v>
      </c>
    </row>
    <row r="92" spans="2:21">
      <c r="C92">
        <v>0</v>
      </c>
      <c r="D92">
        <v>0</v>
      </c>
      <c r="E92">
        <v>2</v>
      </c>
      <c r="F92">
        <v>0</v>
      </c>
      <c r="G92">
        <v>1</v>
      </c>
      <c r="H92">
        <v>0</v>
      </c>
      <c r="I92">
        <v>1</v>
      </c>
      <c r="J92">
        <v>-1</v>
      </c>
      <c r="K92">
        <v>1</v>
      </c>
      <c r="L92">
        <v>5</v>
      </c>
      <c r="M92" t="s">
        <v>250</v>
      </c>
      <c r="N92">
        <v>3</v>
      </c>
      <c r="O92" t="b">
        <v>0</v>
      </c>
    </row>
    <row r="93" spans="2:21">
      <c r="C93">
        <v>1</v>
      </c>
      <c r="D93">
        <v>0</v>
      </c>
      <c r="E93">
        <v>0</v>
      </c>
      <c r="F93">
        <v>0</v>
      </c>
      <c r="G93">
        <v>1</v>
      </c>
      <c r="H93">
        <v>1</v>
      </c>
      <c r="I93">
        <v>-1</v>
      </c>
      <c r="J93">
        <v>-1</v>
      </c>
      <c r="K93">
        <v>1</v>
      </c>
      <c r="L93">
        <v>4</v>
      </c>
      <c r="M93" t="s">
        <v>251</v>
      </c>
      <c r="N93">
        <v>3</v>
      </c>
      <c r="O93">
        <v>0</v>
      </c>
    </row>
    <row r="95" spans="2:21">
      <c r="B95">
        <v>21</v>
      </c>
      <c r="C95" s="41">
        <f>IF(C86=C91,C86,"XXX")</f>
        <v>2</v>
      </c>
      <c r="D95" s="47" t="str">
        <f t="shared" ref="D95:O95" si="9">IF(D86=D91,D86,"XXX")</f>
        <v>XXX</v>
      </c>
      <c r="E95" s="41">
        <f t="shared" si="9"/>
        <v>1</v>
      </c>
      <c r="F95" s="41">
        <f t="shared" si="9"/>
        <v>0</v>
      </c>
      <c r="G95" s="41">
        <f t="shared" si="9"/>
        <v>1</v>
      </c>
      <c r="H95" s="47" t="str">
        <f t="shared" si="9"/>
        <v>XXX</v>
      </c>
      <c r="I95" s="47" t="str">
        <f t="shared" si="9"/>
        <v>XXX</v>
      </c>
      <c r="J95" s="41" t="str">
        <f t="shared" si="9"/>
        <v>XXX</v>
      </c>
      <c r="K95" s="41">
        <f t="shared" si="9"/>
        <v>1</v>
      </c>
      <c r="L95" s="41">
        <f t="shared" si="9"/>
        <v>5</v>
      </c>
      <c r="M95" s="47" t="str">
        <f t="shared" si="9"/>
        <v>XXX</v>
      </c>
      <c r="N95" s="41" t="str">
        <f t="shared" si="9"/>
        <v>XXX</v>
      </c>
      <c r="O95" s="41" t="b">
        <f t="shared" si="9"/>
        <v>0</v>
      </c>
      <c r="Q95" t="s">
        <v>252</v>
      </c>
      <c r="S95" s="48" t="s">
        <v>253</v>
      </c>
      <c r="T95" t="s">
        <v>254</v>
      </c>
      <c r="U95" s="49">
        <v>0.71</v>
      </c>
    </row>
    <row r="96" spans="2:21">
      <c r="B96">
        <v>22</v>
      </c>
      <c r="C96" s="41">
        <f t="shared" ref="C96:O97" si="10">IF(C87=C92,C87,"XXX")</f>
        <v>0</v>
      </c>
      <c r="D96" s="47" t="str">
        <f t="shared" si="10"/>
        <v>XXX</v>
      </c>
      <c r="E96" s="41">
        <f t="shared" si="10"/>
        <v>2</v>
      </c>
      <c r="F96" s="41">
        <f t="shared" si="10"/>
        <v>0</v>
      </c>
      <c r="G96" s="41">
        <f t="shared" si="10"/>
        <v>1</v>
      </c>
      <c r="H96" s="47" t="str">
        <f t="shared" si="10"/>
        <v>XXX</v>
      </c>
      <c r="I96" s="41" t="str">
        <f t="shared" si="10"/>
        <v>XXX</v>
      </c>
      <c r="J96" s="41" t="str">
        <f t="shared" si="10"/>
        <v>XXX</v>
      </c>
      <c r="K96" s="41">
        <f t="shared" si="10"/>
        <v>1</v>
      </c>
      <c r="L96" s="47" t="str">
        <f t="shared" si="10"/>
        <v>XXX</v>
      </c>
      <c r="M96" s="41" t="str">
        <f>IF(M87=M92,M87,"XXX")</f>
        <v>XXX</v>
      </c>
      <c r="N96" s="41">
        <f t="shared" si="10"/>
        <v>3</v>
      </c>
      <c r="O96" s="41" t="b">
        <f t="shared" si="10"/>
        <v>0</v>
      </c>
      <c r="Q96" t="s">
        <v>255</v>
      </c>
      <c r="S96" s="54" t="s">
        <v>256</v>
      </c>
    </row>
    <row r="97" spans="1:19">
      <c r="B97">
        <v>23</v>
      </c>
      <c r="C97" s="41">
        <f t="shared" si="10"/>
        <v>1</v>
      </c>
      <c r="D97" s="41">
        <f t="shared" si="10"/>
        <v>0</v>
      </c>
      <c r="E97" s="41">
        <f t="shared" si="10"/>
        <v>0</v>
      </c>
      <c r="F97" s="41" t="str">
        <f t="shared" si="10"/>
        <v>XXX</v>
      </c>
      <c r="G97" s="41">
        <f t="shared" si="10"/>
        <v>1</v>
      </c>
      <c r="H97" s="41">
        <f t="shared" si="10"/>
        <v>1</v>
      </c>
      <c r="I97" s="47" t="str">
        <f t="shared" si="10"/>
        <v>XXX</v>
      </c>
      <c r="J97" s="47" t="str">
        <f t="shared" si="10"/>
        <v>XXX</v>
      </c>
      <c r="K97" s="41">
        <f t="shared" si="10"/>
        <v>1</v>
      </c>
      <c r="L97" s="41" t="str">
        <f t="shared" si="10"/>
        <v>XXX</v>
      </c>
      <c r="M97" s="41" t="str">
        <f t="shared" si="10"/>
        <v>XXX</v>
      </c>
      <c r="N97" s="47" t="str">
        <f t="shared" si="10"/>
        <v>XXX</v>
      </c>
      <c r="O97" s="41">
        <f t="shared" si="10"/>
        <v>0</v>
      </c>
      <c r="Q97" t="s">
        <v>257</v>
      </c>
      <c r="S97" s="54" t="s">
        <v>258</v>
      </c>
    </row>
    <row r="99" spans="1:19">
      <c r="P99" t="s">
        <v>216</v>
      </c>
      <c r="Q99">
        <f>(39-COUNTIF(C95:O97,"XXX"))/39</f>
        <v>0.53846153846153844</v>
      </c>
    </row>
    <row r="100" spans="1:19">
      <c r="A100" t="s">
        <v>259</v>
      </c>
      <c r="C100" s="44">
        <v>0.44444444444444442</v>
      </c>
      <c r="D100" s="44">
        <v>0.44444444444444442</v>
      </c>
      <c r="E100" s="44">
        <v>0.88888888888888884</v>
      </c>
      <c r="F100" s="44">
        <v>0.77777777777777779</v>
      </c>
      <c r="G100" s="44">
        <v>0.77777777777777779</v>
      </c>
      <c r="H100" s="45" t="s">
        <v>260</v>
      </c>
      <c r="I100" s="44">
        <v>0.1111111111111111</v>
      </c>
      <c r="J100" s="44">
        <v>0.22222222222222221</v>
      </c>
      <c r="K100" s="45" t="s">
        <v>260</v>
      </c>
      <c r="L100" s="45" t="s">
        <v>261</v>
      </c>
      <c r="M100" s="44">
        <v>0.55555555555555558</v>
      </c>
      <c r="N100" s="44">
        <v>0.55555555555555558</v>
      </c>
      <c r="O100" s="44">
        <v>0.77777777777777779</v>
      </c>
    </row>
    <row r="103" spans="1:19">
      <c r="A103" t="s">
        <v>220</v>
      </c>
      <c r="B103" t="s">
        <v>643</v>
      </c>
      <c r="C103" s="15"/>
      <c r="D103" s="14"/>
      <c r="E103" s="15"/>
      <c r="F103" s="15"/>
      <c r="G103" s="15"/>
      <c r="H103" s="15"/>
      <c r="I103" s="10"/>
      <c r="J103" s="14"/>
      <c r="K103" s="15"/>
      <c r="L103" s="14"/>
      <c r="M103" s="14"/>
      <c r="N103" s="14"/>
      <c r="O103" s="15"/>
    </row>
    <row r="104" spans="1:19">
      <c r="B104" t="s">
        <v>642</v>
      </c>
    </row>
    <row r="106" spans="1:19">
      <c r="A106" t="s">
        <v>221</v>
      </c>
      <c r="B106" t="s">
        <v>643</v>
      </c>
      <c r="C106" s="15"/>
      <c r="D106" s="15"/>
      <c r="E106" s="15"/>
      <c r="F106" s="15"/>
      <c r="G106" s="15"/>
      <c r="H106" s="15"/>
      <c r="I106" s="14"/>
      <c r="J106" s="15"/>
      <c r="K106" s="15"/>
      <c r="L106" s="15"/>
      <c r="M106" s="15"/>
      <c r="N106" s="15"/>
      <c r="O106" s="15"/>
    </row>
    <row r="107" spans="1:19">
      <c r="B107" t="s">
        <v>642</v>
      </c>
    </row>
    <row r="109" spans="1:19">
      <c r="A109" t="s">
        <v>222</v>
      </c>
      <c r="B109" t="s">
        <v>643</v>
      </c>
      <c r="C109" s="15"/>
      <c r="D109" s="14"/>
      <c r="E109" s="15"/>
      <c r="F109" s="15"/>
      <c r="G109" s="15"/>
      <c r="H109" s="15"/>
      <c r="I109" s="15"/>
      <c r="J109" s="10"/>
      <c r="K109" s="15"/>
      <c r="L109" s="14"/>
      <c r="M109" s="15"/>
      <c r="N109" s="15"/>
      <c r="O109" s="15"/>
    </row>
    <row r="110" spans="1:19">
      <c r="B110" t="s">
        <v>642</v>
      </c>
    </row>
    <row r="112" spans="1:19">
      <c r="A112" t="s">
        <v>262</v>
      </c>
      <c r="B112" t="s">
        <v>643</v>
      </c>
      <c r="C112" s="15"/>
      <c r="D112" s="14"/>
      <c r="E112" s="15"/>
      <c r="F112" s="15"/>
      <c r="G112" s="15"/>
      <c r="H112" s="15"/>
      <c r="I112" s="14"/>
      <c r="J112" s="10"/>
      <c r="K112" s="15"/>
      <c r="L112" s="14"/>
      <c r="M112" s="14"/>
      <c r="N112" s="15"/>
      <c r="O112" s="15"/>
    </row>
    <row r="113" spans="2:18">
      <c r="B113" t="s">
        <v>642</v>
      </c>
    </row>
    <row r="115" spans="2:18">
      <c r="B115" s="15"/>
      <c r="C115" t="s">
        <v>223</v>
      </c>
    </row>
    <row r="116" spans="2:18">
      <c r="B116" s="14"/>
      <c r="C116" t="s">
        <v>224</v>
      </c>
    </row>
    <row r="117" spans="2:18">
      <c r="B117" s="10"/>
      <c r="C117" t="s">
        <v>225</v>
      </c>
    </row>
    <row r="120" spans="2:18">
      <c r="C120" s="84" t="s">
        <v>263</v>
      </c>
      <c r="D120" s="84"/>
      <c r="E120" s="84"/>
      <c r="F120" s="84"/>
      <c r="G120" s="84"/>
      <c r="H120" s="84"/>
      <c r="I120" s="84"/>
      <c r="J120" s="84"/>
      <c r="K120" s="84"/>
      <c r="L120" s="84"/>
      <c r="M120" s="84"/>
      <c r="N120" s="84"/>
      <c r="O120" s="84"/>
    </row>
    <row r="121" spans="2:18">
      <c r="C121" t="s">
        <v>199</v>
      </c>
      <c r="D121" t="s">
        <v>200</v>
      </c>
      <c r="E121" t="s">
        <v>201</v>
      </c>
      <c r="F121" t="s">
        <v>202</v>
      </c>
      <c r="G121" t="s">
        <v>203</v>
      </c>
      <c r="H121" t="s">
        <v>204</v>
      </c>
      <c r="I121" t="s">
        <v>205</v>
      </c>
      <c r="J121" t="s">
        <v>206</v>
      </c>
      <c r="K121" t="s">
        <v>207</v>
      </c>
      <c r="L121" t="s">
        <v>213</v>
      </c>
      <c r="M121" t="s">
        <v>208</v>
      </c>
      <c r="N121" t="s">
        <v>228</v>
      </c>
      <c r="O121" t="s">
        <v>209</v>
      </c>
      <c r="P121" t="s">
        <v>210</v>
      </c>
      <c r="Q121" t="s">
        <v>211</v>
      </c>
      <c r="R121" t="s">
        <v>212</v>
      </c>
    </row>
    <row r="122" spans="2:18">
      <c r="C122" s="43">
        <v>-1</v>
      </c>
      <c r="D122" s="43">
        <v>2</v>
      </c>
      <c r="E122" s="43">
        <v>0</v>
      </c>
      <c r="F122" s="43">
        <v>2</v>
      </c>
      <c r="G122" s="43">
        <v>2</v>
      </c>
      <c r="H122" s="43">
        <v>1</v>
      </c>
      <c r="I122" s="43">
        <v>1</v>
      </c>
      <c r="J122" s="43">
        <v>-1</v>
      </c>
      <c r="K122" s="43">
        <v>1</v>
      </c>
      <c r="L122" s="43">
        <v>3</v>
      </c>
      <c r="M122" s="43">
        <v>1</v>
      </c>
      <c r="N122" s="43">
        <v>0</v>
      </c>
      <c r="O122" s="43">
        <v>0</v>
      </c>
    </row>
    <row r="123" spans="2:18">
      <c r="C123" s="43">
        <v>-1</v>
      </c>
      <c r="D123" s="43">
        <v>2</v>
      </c>
      <c r="E123" s="43">
        <v>2</v>
      </c>
      <c r="F123" s="43">
        <v>2</v>
      </c>
      <c r="G123" s="43">
        <v>1</v>
      </c>
      <c r="H123" s="43">
        <v>0</v>
      </c>
      <c r="I123" s="43">
        <v>0</v>
      </c>
      <c r="J123" s="43">
        <v>1</v>
      </c>
      <c r="K123" s="43">
        <v>1</v>
      </c>
      <c r="L123" s="43">
        <v>5</v>
      </c>
      <c r="M123" s="43">
        <v>0</v>
      </c>
      <c r="N123" s="43" t="s">
        <v>264</v>
      </c>
      <c r="O123" s="43">
        <v>1</v>
      </c>
    </row>
    <row r="124" spans="2:18">
      <c r="C124" s="43">
        <v>2</v>
      </c>
      <c r="D124" s="43">
        <v>1</v>
      </c>
      <c r="E124" s="43">
        <v>1</v>
      </c>
      <c r="F124" s="43">
        <v>0</v>
      </c>
      <c r="G124" s="43">
        <v>1</v>
      </c>
      <c r="H124" s="43">
        <v>1</v>
      </c>
      <c r="I124" s="43">
        <v>1</v>
      </c>
      <c r="J124" s="43">
        <v>0</v>
      </c>
      <c r="K124" s="43">
        <v>1</v>
      </c>
      <c r="L124" s="43">
        <v>5</v>
      </c>
      <c r="M124" s="43">
        <v>8</v>
      </c>
      <c r="N124" s="43" t="s">
        <v>244</v>
      </c>
      <c r="O124" s="43">
        <v>1</v>
      </c>
    </row>
    <row r="127" spans="2:18">
      <c r="C127">
        <v>0</v>
      </c>
      <c r="D127">
        <v>0</v>
      </c>
      <c r="E127">
        <v>0</v>
      </c>
      <c r="F127">
        <v>1</v>
      </c>
      <c r="G127">
        <v>2</v>
      </c>
      <c r="H127">
        <v>1</v>
      </c>
      <c r="I127">
        <v>1</v>
      </c>
      <c r="J127">
        <v>1</v>
      </c>
      <c r="K127">
        <v>1</v>
      </c>
      <c r="L127">
        <v>4</v>
      </c>
      <c r="M127">
        <v>1</v>
      </c>
      <c r="N127" t="s">
        <v>265</v>
      </c>
      <c r="O127">
        <v>0</v>
      </c>
      <c r="P127" t="s">
        <v>266</v>
      </c>
      <c r="Q127">
        <v>0</v>
      </c>
      <c r="R127">
        <v>0</v>
      </c>
    </row>
    <row r="128" spans="2:18">
      <c r="C128">
        <v>2</v>
      </c>
      <c r="D128">
        <v>2</v>
      </c>
      <c r="E128">
        <v>2</v>
      </c>
      <c r="F128">
        <v>0</v>
      </c>
      <c r="G128">
        <v>1</v>
      </c>
      <c r="H128">
        <v>2</v>
      </c>
      <c r="I128">
        <v>2</v>
      </c>
      <c r="J128">
        <v>2</v>
      </c>
      <c r="K128">
        <v>0</v>
      </c>
      <c r="L128">
        <v>3</v>
      </c>
      <c r="M128">
        <v>12</v>
      </c>
      <c r="N128" t="s">
        <v>264</v>
      </c>
      <c r="O128">
        <v>1</v>
      </c>
      <c r="P128">
        <v>5</v>
      </c>
      <c r="Q128">
        <v>0</v>
      </c>
      <c r="R128">
        <v>0</v>
      </c>
    </row>
    <row r="129" spans="2:21">
      <c r="C129">
        <v>2</v>
      </c>
      <c r="D129">
        <v>2</v>
      </c>
      <c r="E129">
        <v>2</v>
      </c>
      <c r="F129">
        <v>0</v>
      </c>
      <c r="G129">
        <v>1</v>
      </c>
      <c r="H129">
        <v>2</v>
      </c>
      <c r="I129">
        <v>2</v>
      </c>
      <c r="J129">
        <v>1</v>
      </c>
      <c r="K129">
        <v>1</v>
      </c>
      <c r="L129">
        <v>5</v>
      </c>
      <c r="M129" t="s">
        <v>267</v>
      </c>
      <c r="N129" t="s">
        <v>264</v>
      </c>
      <c r="O129">
        <v>1</v>
      </c>
      <c r="P129">
        <v>5</v>
      </c>
      <c r="Q129">
        <v>0</v>
      </c>
      <c r="R129">
        <v>0</v>
      </c>
    </row>
    <row r="131" spans="2:21">
      <c r="B131">
        <v>18</v>
      </c>
      <c r="C131" s="42" t="str">
        <f t="shared" ref="C131:D133" si="11">IF(C122=C127,C122,"XXX")</f>
        <v>XXX</v>
      </c>
      <c r="D131" s="41" t="str">
        <f t="shared" si="11"/>
        <v>XXX</v>
      </c>
      <c r="E131" s="41">
        <f t="shared" ref="E131:O131" si="12">IF(E122=E127,E122,"XXX")</f>
        <v>0</v>
      </c>
      <c r="F131" s="42" t="str">
        <f t="shared" si="12"/>
        <v>XXX</v>
      </c>
      <c r="G131" s="41">
        <f t="shared" si="12"/>
        <v>2</v>
      </c>
      <c r="H131" s="41">
        <f t="shared" si="12"/>
        <v>1</v>
      </c>
      <c r="I131" s="41">
        <f t="shared" si="12"/>
        <v>1</v>
      </c>
      <c r="J131" s="42" t="str">
        <f t="shared" si="12"/>
        <v>XXX</v>
      </c>
      <c r="K131" s="41">
        <f t="shared" si="12"/>
        <v>1</v>
      </c>
      <c r="L131" s="42" t="str">
        <f t="shared" si="12"/>
        <v>XXX</v>
      </c>
      <c r="M131" s="41">
        <f t="shared" si="12"/>
        <v>1</v>
      </c>
      <c r="N131" s="42" t="str">
        <f t="shared" si="12"/>
        <v>XXX</v>
      </c>
      <c r="O131" s="47">
        <f t="shared" si="12"/>
        <v>0</v>
      </c>
      <c r="Q131" t="s">
        <v>252</v>
      </c>
      <c r="S131" s="48" t="s">
        <v>268</v>
      </c>
      <c r="T131" t="s">
        <v>254</v>
      </c>
      <c r="U131" s="49">
        <v>0.77</v>
      </c>
    </row>
    <row r="132" spans="2:21">
      <c r="B132">
        <v>19</v>
      </c>
      <c r="C132" s="42" t="str">
        <f t="shared" si="11"/>
        <v>XXX</v>
      </c>
      <c r="D132" s="41">
        <f t="shared" si="11"/>
        <v>2</v>
      </c>
      <c r="E132" s="41">
        <f t="shared" ref="E132:O132" si="13">IF(E123=E128,E123,"XXX")</f>
        <v>2</v>
      </c>
      <c r="F132" s="42" t="str">
        <f t="shared" si="13"/>
        <v>XXX</v>
      </c>
      <c r="G132" s="41">
        <f t="shared" si="13"/>
        <v>1</v>
      </c>
      <c r="H132" s="42" t="str">
        <f t="shared" si="13"/>
        <v>XXX</v>
      </c>
      <c r="I132" s="41" t="str">
        <f t="shared" si="13"/>
        <v>XXX</v>
      </c>
      <c r="J132" s="42" t="str">
        <f t="shared" si="13"/>
        <v>XXX</v>
      </c>
      <c r="K132" s="41" t="str">
        <f t="shared" si="13"/>
        <v>XXX</v>
      </c>
      <c r="L132" s="42" t="str">
        <f t="shared" si="13"/>
        <v>XXX</v>
      </c>
      <c r="M132" s="42" t="str">
        <f t="shared" si="13"/>
        <v>XXX</v>
      </c>
      <c r="N132" s="41" t="str">
        <f t="shared" si="13"/>
        <v>3; 7</v>
      </c>
      <c r="O132" s="47">
        <f t="shared" si="13"/>
        <v>1</v>
      </c>
      <c r="Q132" t="s">
        <v>255</v>
      </c>
      <c r="S132" s="54" t="s">
        <v>269</v>
      </c>
    </row>
    <row r="133" spans="2:21">
      <c r="B133">
        <v>20</v>
      </c>
      <c r="C133" s="41">
        <f t="shared" si="11"/>
        <v>2</v>
      </c>
      <c r="D133" s="42" t="str">
        <f t="shared" si="11"/>
        <v>XXX</v>
      </c>
      <c r="E133" s="42" t="str">
        <f t="shared" ref="E133:O133" si="14">IF(E124=E129,E124,"XXX")</f>
        <v>XXX</v>
      </c>
      <c r="F133" s="41">
        <f t="shared" si="14"/>
        <v>0</v>
      </c>
      <c r="G133" s="41">
        <f t="shared" si="14"/>
        <v>1</v>
      </c>
      <c r="H133" s="42" t="str">
        <f t="shared" si="14"/>
        <v>XXX</v>
      </c>
      <c r="I133" s="42" t="str">
        <f t="shared" si="14"/>
        <v>XXX</v>
      </c>
      <c r="J133" s="41" t="str">
        <f t="shared" si="14"/>
        <v>XXX</v>
      </c>
      <c r="K133" s="41">
        <f t="shared" si="14"/>
        <v>1</v>
      </c>
      <c r="L133" s="41">
        <f t="shared" si="14"/>
        <v>5</v>
      </c>
      <c r="M133" s="41" t="str">
        <f t="shared" si="14"/>
        <v>XXX</v>
      </c>
      <c r="N133" s="41" t="str">
        <f t="shared" si="14"/>
        <v>XXX</v>
      </c>
      <c r="O133" s="47">
        <f t="shared" si="14"/>
        <v>1</v>
      </c>
      <c r="Q133" t="s">
        <v>257</v>
      </c>
      <c r="S133" s="54" t="s">
        <v>270</v>
      </c>
    </row>
    <row r="135" spans="2:21">
      <c r="P135" t="s">
        <v>216</v>
      </c>
      <c r="Q135">
        <f>(39-COUNTIF(C131:O133,"XXX"))/39</f>
        <v>0.46153846153846156</v>
      </c>
    </row>
    <row r="138" spans="2:21">
      <c r="B138" t="s">
        <v>271</v>
      </c>
      <c r="D138" t="s">
        <v>252</v>
      </c>
      <c r="E138">
        <v>39</v>
      </c>
      <c r="G138" t="s">
        <v>254</v>
      </c>
      <c r="I138">
        <v>58</v>
      </c>
      <c r="J138" s="49">
        <v>0.74</v>
      </c>
    </row>
    <row r="139" spans="2:21">
      <c r="D139" t="s">
        <v>272</v>
      </c>
      <c r="E139">
        <v>19</v>
      </c>
    </row>
    <row r="140" spans="2:21">
      <c r="D140" t="s">
        <v>273</v>
      </c>
      <c r="E140">
        <v>20</v>
      </c>
    </row>
    <row r="143" spans="2:21">
      <c r="C143" s="84" t="s">
        <v>274</v>
      </c>
      <c r="D143" s="84"/>
      <c r="E143" s="84"/>
      <c r="F143" s="84"/>
      <c r="G143" s="84"/>
      <c r="H143" s="84"/>
      <c r="I143" s="84"/>
      <c r="J143" s="84"/>
      <c r="K143" s="84"/>
      <c r="L143" s="84"/>
      <c r="M143" s="84"/>
      <c r="N143" s="84"/>
      <c r="O143" s="84"/>
    </row>
    <row r="144" spans="2:21">
      <c r="B144" s="43">
        <v>15</v>
      </c>
      <c r="C144" s="43">
        <v>2</v>
      </c>
      <c r="D144" s="43">
        <v>-1</v>
      </c>
      <c r="E144" s="43">
        <v>1</v>
      </c>
      <c r="F144" s="43">
        <v>0</v>
      </c>
      <c r="G144" s="43">
        <v>1</v>
      </c>
      <c r="H144" s="43">
        <v>0</v>
      </c>
      <c r="I144" s="43">
        <v>-1</v>
      </c>
      <c r="J144" s="43">
        <v>-1</v>
      </c>
      <c r="K144" s="43">
        <v>-1</v>
      </c>
      <c r="L144" s="43">
        <v>5</v>
      </c>
      <c r="M144" s="43" t="s">
        <v>275</v>
      </c>
      <c r="N144" s="43" t="s">
        <v>276</v>
      </c>
      <c r="O144" s="43">
        <v>1</v>
      </c>
    </row>
    <row r="145" spans="2:17">
      <c r="B145" s="43">
        <v>16</v>
      </c>
      <c r="C145" s="43">
        <v>0</v>
      </c>
      <c r="D145" s="43">
        <v>2</v>
      </c>
      <c r="E145" s="43">
        <v>2</v>
      </c>
      <c r="F145" s="43">
        <v>0</v>
      </c>
      <c r="G145" s="43">
        <v>1</v>
      </c>
      <c r="H145" s="43">
        <v>2</v>
      </c>
      <c r="I145" s="43">
        <v>2</v>
      </c>
      <c r="J145" s="43">
        <v>2</v>
      </c>
      <c r="K145" s="43">
        <v>1</v>
      </c>
      <c r="L145" s="43">
        <v>5</v>
      </c>
      <c r="M145" s="43">
        <v>11</v>
      </c>
      <c r="N145" s="43" t="s">
        <v>277</v>
      </c>
      <c r="O145" s="43">
        <v>0</v>
      </c>
    </row>
    <row r="146" spans="2:17">
      <c r="B146" s="43">
        <v>17</v>
      </c>
      <c r="C146" s="43">
        <v>1</v>
      </c>
      <c r="D146" s="43">
        <v>0</v>
      </c>
      <c r="E146" s="43">
        <v>0</v>
      </c>
      <c r="F146" s="43">
        <v>1</v>
      </c>
      <c r="G146" s="43">
        <v>1</v>
      </c>
      <c r="H146" s="43">
        <v>1</v>
      </c>
      <c r="I146" s="43">
        <v>-1</v>
      </c>
      <c r="J146" s="43">
        <v>-1</v>
      </c>
      <c r="K146" s="43">
        <v>1</v>
      </c>
      <c r="L146" s="43">
        <v>3</v>
      </c>
      <c r="M146" s="43">
        <v>1</v>
      </c>
      <c r="N146" s="43" t="s">
        <v>277</v>
      </c>
      <c r="O146" s="43">
        <v>0</v>
      </c>
    </row>
    <row r="149" spans="2:17">
      <c r="B149" s="43">
        <v>15</v>
      </c>
      <c r="C149">
        <v>2</v>
      </c>
      <c r="D149">
        <v>-1</v>
      </c>
      <c r="E149">
        <v>1</v>
      </c>
      <c r="F149">
        <v>0</v>
      </c>
      <c r="G149">
        <v>1</v>
      </c>
      <c r="H149">
        <v>0</v>
      </c>
      <c r="I149">
        <v>-1</v>
      </c>
      <c r="J149">
        <v>-1</v>
      </c>
      <c r="K149">
        <v>-1</v>
      </c>
      <c r="L149">
        <v>5</v>
      </c>
      <c r="M149" t="s">
        <v>275</v>
      </c>
      <c r="N149">
        <v>3</v>
      </c>
      <c r="O149">
        <v>1</v>
      </c>
    </row>
    <row r="150" spans="2:17">
      <c r="B150" s="43">
        <v>16</v>
      </c>
      <c r="C150">
        <v>1</v>
      </c>
      <c r="D150">
        <v>2</v>
      </c>
      <c r="E150">
        <v>2</v>
      </c>
      <c r="F150">
        <v>0</v>
      </c>
      <c r="G150">
        <v>1</v>
      </c>
      <c r="H150">
        <v>2</v>
      </c>
      <c r="I150">
        <v>2</v>
      </c>
      <c r="J150">
        <v>2</v>
      </c>
      <c r="K150">
        <v>1</v>
      </c>
      <c r="L150">
        <v>5</v>
      </c>
      <c r="M150">
        <v>11</v>
      </c>
      <c r="N150">
        <v>3</v>
      </c>
      <c r="O150">
        <v>0</v>
      </c>
    </row>
    <row r="151" spans="2:17">
      <c r="B151" s="43">
        <v>17</v>
      </c>
      <c r="C151">
        <v>1</v>
      </c>
      <c r="D151">
        <v>0</v>
      </c>
      <c r="E151">
        <v>0</v>
      </c>
      <c r="F151">
        <v>1</v>
      </c>
      <c r="G151">
        <v>1</v>
      </c>
      <c r="H151">
        <v>1</v>
      </c>
      <c r="I151">
        <v>-1</v>
      </c>
      <c r="J151">
        <v>-1</v>
      </c>
      <c r="K151">
        <v>1</v>
      </c>
      <c r="L151">
        <v>3</v>
      </c>
      <c r="M151">
        <v>1</v>
      </c>
      <c r="N151" t="s">
        <v>244</v>
      </c>
      <c r="O151">
        <v>0</v>
      </c>
    </row>
    <row r="153" spans="2:17">
      <c r="B153" s="43">
        <v>15</v>
      </c>
      <c r="C153" s="41">
        <f t="shared" ref="C153:O155" si="15">IF(C144=C149,C144,"XXX")</f>
        <v>2</v>
      </c>
      <c r="D153" s="41">
        <f t="shared" si="15"/>
        <v>-1</v>
      </c>
      <c r="E153" s="41">
        <f t="shared" si="15"/>
        <v>1</v>
      </c>
      <c r="F153" s="41">
        <f t="shared" si="15"/>
        <v>0</v>
      </c>
      <c r="G153" s="41">
        <f t="shared" si="15"/>
        <v>1</v>
      </c>
      <c r="H153" s="41">
        <f t="shared" si="15"/>
        <v>0</v>
      </c>
      <c r="I153" s="41">
        <f t="shared" si="15"/>
        <v>-1</v>
      </c>
      <c r="J153" s="41">
        <f t="shared" si="15"/>
        <v>-1</v>
      </c>
      <c r="K153" s="41">
        <f t="shared" si="15"/>
        <v>-1</v>
      </c>
      <c r="L153" s="41">
        <f t="shared" si="15"/>
        <v>5</v>
      </c>
      <c r="M153" s="41" t="str">
        <f t="shared" si="15"/>
        <v>0; 7; 11</v>
      </c>
      <c r="N153" s="39" t="s">
        <v>278</v>
      </c>
      <c r="O153" s="41">
        <f t="shared" si="15"/>
        <v>1</v>
      </c>
    </row>
    <row r="154" spans="2:17">
      <c r="B154" s="43">
        <v>16</v>
      </c>
      <c r="C154" s="39" t="s">
        <v>279</v>
      </c>
      <c r="D154" s="41">
        <f t="shared" si="15"/>
        <v>2</v>
      </c>
      <c r="E154" s="41">
        <f t="shared" si="15"/>
        <v>2</v>
      </c>
      <c r="F154" s="41">
        <f t="shared" si="15"/>
        <v>0</v>
      </c>
      <c r="G154" s="41">
        <f t="shared" si="15"/>
        <v>1</v>
      </c>
      <c r="H154" s="41">
        <f t="shared" si="15"/>
        <v>2</v>
      </c>
      <c r="I154" s="41">
        <f t="shared" si="15"/>
        <v>2</v>
      </c>
      <c r="J154" s="41">
        <f t="shared" si="15"/>
        <v>2</v>
      </c>
      <c r="K154" s="41">
        <f t="shared" si="15"/>
        <v>1</v>
      </c>
      <c r="L154" s="41">
        <f t="shared" si="15"/>
        <v>5</v>
      </c>
      <c r="M154" s="41">
        <f t="shared" si="15"/>
        <v>11</v>
      </c>
      <c r="N154" s="39" t="s">
        <v>280</v>
      </c>
      <c r="O154" s="41">
        <f t="shared" si="15"/>
        <v>0</v>
      </c>
    </row>
    <row r="155" spans="2:17">
      <c r="B155" s="43">
        <v>17</v>
      </c>
      <c r="C155" s="41">
        <f t="shared" si="15"/>
        <v>1</v>
      </c>
      <c r="D155" s="41">
        <f t="shared" si="15"/>
        <v>0</v>
      </c>
      <c r="E155" s="41">
        <f t="shared" si="15"/>
        <v>0</v>
      </c>
      <c r="F155" s="41">
        <f t="shared" si="15"/>
        <v>1</v>
      </c>
      <c r="G155" s="41">
        <f t="shared" si="15"/>
        <v>1</v>
      </c>
      <c r="H155" s="41">
        <f t="shared" si="15"/>
        <v>1</v>
      </c>
      <c r="I155" s="41">
        <f t="shared" si="15"/>
        <v>-1</v>
      </c>
      <c r="J155" s="41">
        <f t="shared" si="15"/>
        <v>-1</v>
      </c>
      <c r="K155" s="41">
        <f t="shared" si="15"/>
        <v>1</v>
      </c>
      <c r="L155" s="41">
        <f t="shared" si="15"/>
        <v>3</v>
      </c>
      <c r="M155" s="41">
        <f t="shared" si="15"/>
        <v>1</v>
      </c>
      <c r="N155" s="39" t="s">
        <v>280</v>
      </c>
      <c r="O155" s="41">
        <f t="shared" si="15"/>
        <v>0</v>
      </c>
    </row>
    <row r="157" spans="2:17">
      <c r="P157" t="s">
        <v>216</v>
      </c>
      <c r="Q157">
        <f>(39-COUNTIF(C153:O155,"XXX*"))/39</f>
        <v>0.89743589743589747</v>
      </c>
    </row>
    <row r="160" spans="2:17">
      <c r="C160" s="84" t="s">
        <v>281</v>
      </c>
      <c r="D160" s="84"/>
      <c r="E160" s="84"/>
      <c r="F160" s="84"/>
      <c r="G160" s="84"/>
      <c r="H160" s="84"/>
      <c r="I160" s="84"/>
      <c r="J160" s="84"/>
      <c r="K160" s="84"/>
      <c r="L160" s="84"/>
      <c r="M160" s="84"/>
      <c r="N160" s="84"/>
      <c r="O160" s="84"/>
    </row>
    <row r="161" spans="2:15">
      <c r="C161" t="s">
        <v>199</v>
      </c>
      <c r="D161" t="s">
        <v>200</v>
      </c>
      <c r="E161" t="s">
        <v>201</v>
      </c>
      <c r="F161" t="s">
        <v>202</v>
      </c>
      <c r="G161" t="s">
        <v>203</v>
      </c>
      <c r="H161" t="s">
        <v>204</v>
      </c>
      <c r="I161" t="s">
        <v>205</v>
      </c>
      <c r="J161" t="s">
        <v>206</v>
      </c>
      <c r="K161" t="s">
        <v>207</v>
      </c>
      <c r="L161" t="s">
        <v>213</v>
      </c>
      <c r="M161" t="s">
        <v>208</v>
      </c>
      <c r="N161" t="s">
        <v>228</v>
      </c>
      <c r="O161" t="s">
        <v>209</v>
      </c>
    </row>
    <row r="162" spans="2:15">
      <c r="B162" s="51">
        <v>6</v>
      </c>
      <c r="C162" s="51">
        <v>2</v>
      </c>
      <c r="D162" s="51">
        <v>2</v>
      </c>
      <c r="E162" s="51">
        <v>2</v>
      </c>
      <c r="F162" s="51">
        <v>2</v>
      </c>
      <c r="G162" s="51">
        <v>2</v>
      </c>
      <c r="H162" s="52">
        <v>2</v>
      </c>
      <c r="I162" s="51">
        <v>-1</v>
      </c>
      <c r="J162" s="52">
        <v>2</v>
      </c>
      <c r="K162" s="51">
        <v>1</v>
      </c>
      <c r="L162" s="51">
        <v>5</v>
      </c>
      <c r="M162" s="51" t="s">
        <v>282</v>
      </c>
      <c r="N162" s="51" t="s">
        <v>277</v>
      </c>
      <c r="O162" s="51">
        <v>0</v>
      </c>
    </row>
    <row r="163" spans="2:15">
      <c r="B163" s="51">
        <v>7</v>
      </c>
      <c r="C163" s="51">
        <v>2</v>
      </c>
      <c r="D163" s="51">
        <v>2</v>
      </c>
      <c r="E163" s="51">
        <v>2</v>
      </c>
      <c r="F163" s="51">
        <v>2</v>
      </c>
      <c r="G163" s="51">
        <v>1</v>
      </c>
      <c r="H163" s="51">
        <v>0</v>
      </c>
      <c r="I163" s="51">
        <v>-1</v>
      </c>
      <c r="J163" s="51">
        <v>-1</v>
      </c>
      <c r="K163" s="51">
        <v>1</v>
      </c>
      <c r="L163" s="51">
        <v>5</v>
      </c>
      <c r="M163" s="51" t="s">
        <v>283</v>
      </c>
      <c r="N163" s="51" t="s">
        <v>277</v>
      </c>
      <c r="O163" s="51">
        <v>1</v>
      </c>
    </row>
    <row r="164" spans="2:15">
      <c r="B164" s="51">
        <v>8</v>
      </c>
      <c r="C164" s="51">
        <v>0</v>
      </c>
      <c r="D164" s="51">
        <v>2</v>
      </c>
      <c r="E164" s="51">
        <v>2</v>
      </c>
      <c r="F164" s="51">
        <v>0</v>
      </c>
      <c r="G164" s="51">
        <v>2</v>
      </c>
      <c r="H164" s="51">
        <v>2</v>
      </c>
      <c r="I164" s="51">
        <v>-1</v>
      </c>
      <c r="J164" s="51">
        <v>-1</v>
      </c>
      <c r="K164" s="51">
        <v>1</v>
      </c>
      <c r="L164" s="52" t="s">
        <v>284</v>
      </c>
      <c r="M164" s="51" t="s">
        <v>285</v>
      </c>
      <c r="N164" s="51" t="s">
        <v>277</v>
      </c>
      <c r="O164" s="51">
        <v>0</v>
      </c>
    </row>
    <row r="165" spans="2:15">
      <c r="B165" s="37">
        <v>9</v>
      </c>
      <c r="C165" s="52">
        <v>0</v>
      </c>
      <c r="D165" s="37">
        <v>0</v>
      </c>
      <c r="E165" s="37">
        <v>0</v>
      </c>
      <c r="F165" s="37">
        <v>1</v>
      </c>
      <c r="G165" s="52">
        <v>2</v>
      </c>
      <c r="H165" s="37">
        <v>1</v>
      </c>
      <c r="I165" s="37">
        <v>2</v>
      </c>
      <c r="J165" s="37">
        <v>2</v>
      </c>
      <c r="K165" s="37">
        <v>1</v>
      </c>
      <c r="L165" s="37">
        <v>1</v>
      </c>
      <c r="M165" s="37">
        <v>1</v>
      </c>
      <c r="N165" s="37" t="s">
        <v>286</v>
      </c>
      <c r="O165" s="37">
        <v>0</v>
      </c>
    </row>
    <row r="166" spans="2:15">
      <c r="B166" s="37">
        <v>10</v>
      </c>
      <c r="C166" s="37">
        <v>0</v>
      </c>
      <c r="D166" s="37">
        <v>2</v>
      </c>
      <c r="E166" s="37">
        <v>2</v>
      </c>
      <c r="F166" s="37">
        <v>2</v>
      </c>
      <c r="G166" s="37">
        <v>2</v>
      </c>
      <c r="H166" s="37">
        <v>2</v>
      </c>
      <c r="I166" s="37">
        <v>-1</v>
      </c>
      <c r="J166" s="37">
        <v>-1</v>
      </c>
      <c r="K166" s="37">
        <v>1</v>
      </c>
      <c r="L166" s="52">
        <v>1</v>
      </c>
      <c r="M166" s="52" t="s">
        <v>287</v>
      </c>
      <c r="N166" s="37">
        <v>7</v>
      </c>
      <c r="O166" s="37">
        <v>1</v>
      </c>
    </row>
    <row r="167" spans="2:15">
      <c r="B167" s="37">
        <v>11</v>
      </c>
      <c r="C167" s="37">
        <v>0</v>
      </c>
      <c r="D167" s="37">
        <v>1</v>
      </c>
      <c r="E167" s="37">
        <v>1</v>
      </c>
      <c r="F167" s="37">
        <v>2</v>
      </c>
      <c r="G167" s="37">
        <v>1</v>
      </c>
      <c r="H167" s="37">
        <v>0</v>
      </c>
      <c r="I167" s="37">
        <v>-1</v>
      </c>
      <c r="J167" s="37">
        <v>-1</v>
      </c>
      <c r="K167" s="37">
        <v>1</v>
      </c>
      <c r="L167" s="37">
        <v>5</v>
      </c>
      <c r="M167" s="37" t="s">
        <v>250</v>
      </c>
      <c r="N167" s="37" t="s">
        <v>276</v>
      </c>
      <c r="O167" s="37">
        <v>1</v>
      </c>
    </row>
    <row r="168" spans="2:15">
      <c r="B168" s="37">
        <v>12</v>
      </c>
      <c r="C168" s="37">
        <v>1</v>
      </c>
      <c r="D168" s="37">
        <v>2</v>
      </c>
      <c r="E168" s="37">
        <v>2</v>
      </c>
      <c r="F168" s="37">
        <v>2</v>
      </c>
      <c r="G168" s="37">
        <v>1</v>
      </c>
      <c r="H168" s="37">
        <v>2</v>
      </c>
      <c r="I168" s="37">
        <v>-1</v>
      </c>
      <c r="J168" s="37">
        <v>-1</v>
      </c>
      <c r="K168" s="37">
        <v>1</v>
      </c>
      <c r="L168" s="37">
        <v>5</v>
      </c>
      <c r="M168" s="52" t="s">
        <v>283</v>
      </c>
      <c r="N168" s="37">
        <v>3</v>
      </c>
      <c r="O168" s="37">
        <v>1</v>
      </c>
    </row>
    <row r="169" spans="2:15">
      <c r="B169" s="37">
        <v>13</v>
      </c>
      <c r="C169" s="52">
        <v>0</v>
      </c>
      <c r="D169" s="37">
        <v>2</v>
      </c>
      <c r="E169" s="37">
        <v>1</v>
      </c>
      <c r="F169" s="37">
        <v>-1</v>
      </c>
      <c r="G169" s="37">
        <v>1</v>
      </c>
      <c r="H169" s="37">
        <v>0</v>
      </c>
      <c r="I169" s="37">
        <v>-1</v>
      </c>
      <c r="J169" s="37">
        <v>1</v>
      </c>
      <c r="K169" s="37">
        <v>1</v>
      </c>
      <c r="L169" s="37">
        <v>0</v>
      </c>
      <c r="M169" s="52" t="s">
        <v>287</v>
      </c>
      <c r="N169" s="52" t="s">
        <v>288</v>
      </c>
      <c r="O169" s="37">
        <v>1</v>
      </c>
    </row>
    <row r="170" spans="2:15">
      <c r="B170" s="37">
        <v>14</v>
      </c>
      <c r="C170" s="37">
        <v>1</v>
      </c>
      <c r="D170" s="37">
        <v>2</v>
      </c>
      <c r="E170" s="37">
        <v>0</v>
      </c>
      <c r="F170" s="37">
        <v>-1</v>
      </c>
      <c r="G170" s="37">
        <v>1</v>
      </c>
      <c r="H170" s="37">
        <v>1</v>
      </c>
      <c r="I170" s="52">
        <v>2</v>
      </c>
      <c r="J170" s="37">
        <v>2</v>
      </c>
      <c r="K170" s="37">
        <v>1</v>
      </c>
      <c r="L170" s="37">
        <v>3</v>
      </c>
      <c r="M170" s="37">
        <v>10</v>
      </c>
      <c r="N170" s="37">
        <v>3</v>
      </c>
      <c r="O170" s="37">
        <v>1</v>
      </c>
    </row>
    <row r="173" spans="2:15">
      <c r="B173" s="37">
        <v>6</v>
      </c>
      <c r="C173" s="43">
        <v>2</v>
      </c>
      <c r="D173" s="43">
        <v>2</v>
      </c>
      <c r="E173" s="43">
        <v>2</v>
      </c>
      <c r="F173" s="43">
        <v>2</v>
      </c>
      <c r="G173" s="43">
        <v>2</v>
      </c>
      <c r="H173" s="43">
        <v>2</v>
      </c>
      <c r="I173" s="43">
        <v>2</v>
      </c>
      <c r="J173" s="43">
        <v>2</v>
      </c>
      <c r="K173" s="43">
        <v>2</v>
      </c>
      <c r="L173" s="43">
        <v>5</v>
      </c>
      <c r="M173" s="43" t="s">
        <v>289</v>
      </c>
      <c r="N173" s="43" t="s">
        <v>290</v>
      </c>
      <c r="O173" s="43">
        <v>0</v>
      </c>
    </row>
    <row r="174" spans="2:15">
      <c r="B174" s="37">
        <v>7</v>
      </c>
      <c r="C174" s="43">
        <v>2</v>
      </c>
      <c r="D174" s="43">
        <v>2</v>
      </c>
      <c r="E174" s="43">
        <v>2</v>
      </c>
      <c r="F174" s="43">
        <v>2</v>
      </c>
      <c r="G174" s="43">
        <v>1</v>
      </c>
      <c r="H174" s="43">
        <v>0</v>
      </c>
      <c r="I174" s="43">
        <v>1</v>
      </c>
      <c r="J174" s="43">
        <v>0</v>
      </c>
      <c r="K174" s="43">
        <v>1</v>
      </c>
      <c r="L174" s="43">
        <v>5</v>
      </c>
      <c r="M174" s="43" t="s">
        <v>283</v>
      </c>
      <c r="N174" s="43" t="s">
        <v>277</v>
      </c>
      <c r="O174" s="43">
        <v>1</v>
      </c>
    </row>
    <row r="175" spans="2:15">
      <c r="B175" s="37">
        <v>8</v>
      </c>
      <c r="C175" s="43">
        <v>0</v>
      </c>
      <c r="D175" s="43">
        <v>2</v>
      </c>
      <c r="E175" s="43">
        <v>2</v>
      </c>
      <c r="F175" s="43">
        <v>0</v>
      </c>
      <c r="G175" s="43">
        <v>2</v>
      </c>
      <c r="H175" s="43">
        <v>2</v>
      </c>
      <c r="I175" s="43">
        <v>2</v>
      </c>
      <c r="J175" s="43">
        <v>2</v>
      </c>
      <c r="K175" s="43">
        <v>1</v>
      </c>
      <c r="L175" s="43" t="s">
        <v>284</v>
      </c>
      <c r="M175" s="43">
        <v>12</v>
      </c>
      <c r="N175" s="43" t="s">
        <v>277</v>
      </c>
      <c r="O175" s="43">
        <v>0</v>
      </c>
    </row>
    <row r="176" spans="2:15">
      <c r="B176" s="37">
        <v>9</v>
      </c>
      <c r="C176" s="43">
        <v>0</v>
      </c>
      <c r="D176" s="43">
        <v>0</v>
      </c>
      <c r="E176" s="43">
        <v>0</v>
      </c>
      <c r="F176" s="43">
        <v>1</v>
      </c>
      <c r="G176" s="43">
        <v>2</v>
      </c>
      <c r="H176" s="43">
        <v>1</v>
      </c>
      <c r="I176" s="43">
        <v>2</v>
      </c>
      <c r="J176" s="43">
        <v>2</v>
      </c>
      <c r="K176" s="43">
        <v>1</v>
      </c>
      <c r="L176" s="43" t="s">
        <v>229</v>
      </c>
      <c r="M176" s="43">
        <v>1</v>
      </c>
      <c r="N176" s="43" t="s">
        <v>286</v>
      </c>
      <c r="O176" s="43">
        <v>0</v>
      </c>
    </row>
    <row r="177" spans="2:15">
      <c r="B177" s="37">
        <v>10</v>
      </c>
      <c r="C177" s="43">
        <v>0</v>
      </c>
      <c r="D177" s="43">
        <v>2</v>
      </c>
      <c r="E177" s="43">
        <v>2</v>
      </c>
      <c r="F177" s="43">
        <v>2</v>
      </c>
      <c r="G177" s="43">
        <v>2</v>
      </c>
      <c r="H177" s="43">
        <v>2</v>
      </c>
      <c r="I177" s="43">
        <v>-1</v>
      </c>
      <c r="J177" s="43">
        <v>0</v>
      </c>
      <c r="K177" s="43">
        <v>1</v>
      </c>
      <c r="L177" s="43">
        <v>1</v>
      </c>
      <c r="M177" s="43" t="s">
        <v>287</v>
      </c>
      <c r="N177" s="43">
        <v>7</v>
      </c>
      <c r="O177" s="43">
        <v>1</v>
      </c>
    </row>
    <row r="178" spans="2:15">
      <c r="B178" s="37">
        <v>11</v>
      </c>
      <c r="C178" s="43">
        <v>0</v>
      </c>
      <c r="D178" s="43">
        <v>0</v>
      </c>
      <c r="E178" s="43">
        <v>0</v>
      </c>
      <c r="F178" s="43">
        <v>1</v>
      </c>
      <c r="G178" s="43">
        <v>1</v>
      </c>
      <c r="H178" s="43">
        <v>0</v>
      </c>
      <c r="I178" s="43">
        <v>-1</v>
      </c>
      <c r="J178" s="43">
        <v>1</v>
      </c>
      <c r="K178" s="43">
        <v>0</v>
      </c>
      <c r="L178" s="43">
        <v>5</v>
      </c>
      <c r="M178" s="43" t="s">
        <v>250</v>
      </c>
      <c r="N178" s="43" t="s">
        <v>276</v>
      </c>
      <c r="O178" s="43">
        <v>1</v>
      </c>
    </row>
    <row r="179" spans="2:15">
      <c r="B179" s="37">
        <v>12</v>
      </c>
      <c r="C179" s="43">
        <v>1</v>
      </c>
      <c r="D179" s="43">
        <v>2</v>
      </c>
      <c r="E179" s="43">
        <v>2</v>
      </c>
      <c r="F179" s="43">
        <v>2</v>
      </c>
      <c r="G179" s="43">
        <v>1</v>
      </c>
      <c r="H179" s="43">
        <v>2</v>
      </c>
      <c r="I179" s="43">
        <v>-1</v>
      </c>
      <c r="J179" s="43">
        <v>0</v>
      </c>
      <c r="K179" s="43">
        <v>1</v>
      </c>
      <c r="L179" s="43">
        <v>5</v>
      </c>
      <c r="M179" s="43" t="s">
        <v>283</v>
      </c>
      <c r="N179" s="43">
        <v>3</v>
      </c>
      <c r="O179" s="43">
        <v>1</v>
      </c>
    </row>
    <row r="180" spans="2:15">
      <c r="B180" s="37">
        <v>13</v>
      </c>
      <c r="C180" s="43">
        <v>0</v>
      </c>
      <c r="D180" s="43">
        <v>2</v>
      </c>
      <c r="E180" s="43">
        <v>2</v>
      </c>
      <c r="F180" s="43">
        <v>2</v>
      </c>
      <c r="G180" s="43">
        <v>1</v>
      </c>
      <c r="H180" s="43">
        <v>0</v>
      </c>
      <c r="I180" s="43">
        <v>-1</v>
      </c>
      <c r="J180" s="43">
        <v>1</v>
      </c>
      <c r="K180" s="43">
        <v>-1</v>
      </c>
      <c r="L180" s="43">
        <v>0</v>
      </c>
      <c r="M180" s="43" t="s">
        <v>287</v>
      </c>
      <c r="N180" s="43" t="s">
        <v>288</v>
      </c>
      <c r="O180" s="43">
        <v>1</v>
      </c>
    </row>
    <row r="181" spans="2:15">
      <c r="B181" s="37">
        <v>14</v>
      </c>
      <c r="C181" s="43">
        <v>0</v>
      </c>
      <c r="D181" s="43">
        <v>2</v>
      </c>
      <c r="E181" s="43">
        <v>0</v>
      </c>
      <c r="F181" s="43">
        <v>1</v>
      </c>
      <c r="G181" s="43">
        <v>1</v>
      </c>
      <c r="H181" s="43">
        <v>1</v>
      </c>
      <c r="I181" s="43">
        <v>2</v>
      </c>
      <c r="J181" s="43">
        <v>2</v>
      </c>
      <c r="K181" s="43">
        <v>1</v>
      </c>
      <c r="L181" s="43">
        <v>3</v>
      </c>
      <c r="M181" s="43" t="s">
        <v>291</v>
      </c>
      <c r="N181" s="43" t="s">
        <v>292</v>
      </c>
      <c r="O181" s="43">
        <v>1</v>
      </c>
    </row>
    <row r="184" spans="2:15">
      <c r="B184" s="53">
        <v>6</v>
      </c>
      <c r="C184" s="41">
        <f t="shared" ref="C184:O184" si="16">IF(C162=C173,C162,"XXX")</f>
        <v>2</v>
      </c>
      <c r="D184" s="41">
        <f t="shared" si="16"/>
        <v>2</v>
      </c>
      <c r="E184" s="41">
        <f t="shared" si="16"/>
        <v>2</v>
      </c>
      <c r="F184" s="41">
        <f t="shared" si="16"/>
        <v>2</v>
      </c>
      <c r="G184" s="41">
        <f t="shared" si="16"/>
        <v>2</v>
      </c>
      <c r="H184" s="41">
        <f t="shared" si="16"/>
        <v>2</v>
      </c>
      <c r="I184" s="42" t="s">
        <v>293</v>
      </c>
      <c r="J184" s="41">
        <f t="shared" si="16"/>
        <v>2</v>
      </c>
      <c r="K184" s="42" t="s">
        <v>294</v>
      </c>
      <c r="L184" s="41">
        <f t="shared" si="16"/>
        <v>5</v>
      </c>
      <c r="M184" s="42" t="s">
        <v>627</v>
      </c>
      <c r="N184" s="42" t="s">
        <v>280</v>
      </c>
      <c r="O184" s="41">
        <f t="shared" si="16"/>
        <v>0</v>
      </c>
    </row>
    <row r="185" spans="2:15">
      <c r="B185" s="53">
        <v>7</v>
      </c>
      <c r="C185" s="41">
        <f t="shared" ref="C185:O185" si="17">IF(C163=C174,C163,"XXX")</f>
        <v>2</v>
      </c>
      <c r="D185" s="41">
        <f t="shared" si="17"/>
        <v>2</v>
      </c>
      <c r="E185" s="41">
        <f t="shared" si="17"/>
        <v>2</v>
      </c>
      <c r="F185" s="41">
        <f t="shared" si="17"/>
        <v>2</v>
      </c>
      <c r="G185" s="41">
        <f t="shared" si="17"/>
        <v>1</v>
      </c>
      <c r="H185" s="41">
        <f t="shared" si="17"/>
        <v>0</v>
      </c>
      <c r="I185" s="42" t="s">
        <v>294</v>
      </c>
      <c r="J185" s="42" t="s">
        <v>296</v>
      </c>
      <c r="K185" s="41">
        <f t="shared" si="17"/>
        <v>1</v>
      </c>
      <c r="L185" s="41">
        <f t="shared" si="17"/>
        <v>5</v>
      </c>
      <c r="M185" s="41" t="str">
        <f t="shared" si="17"/>
        <v>0; 3</v>
      </c>
      <c r="N185" s="41" t="str">
        <f t="shared" si="17"/>
        <v>3; 5; 7</v>
      </c>
      <c r="O185" s="41">
        <f t="shared" si="17"/>
        <v>1</v>
      </c>
    </row>
    <row r="186" spans="2:15">
      <c r="B186" s="53">
        <v>8</v>
      </c>
      <c r="C186" s="41">
        <f t="shared" ref="C186:O186" si="18">IF(C164=C175,C164,"XXX")</f>
        <v>0</v>
      </c>
      <c r="D186" s="41">
        <f t="shared" si="18"/>
        <v>2</v>
      </c>
      <c r="E186" s="41">
        <f t="shared" si="18"/>
        <v>2</v>
      </c>
      <c r="F186" s="41">
        <f t="shared" si="18"/>
        <v>0</v>
      </c>
      <c r="G186" s="41">
        <f t="shared" si="18"/>
        <v>2</v>
      </c>
      <c r="H186" s="41">
        <f t="shared" si="18"/>
        <v>2</v>
      </c>
      <c r="I186" s="42" t="s">
        <v>296</v>
      </c>
      <c r="J186" s="42" t="s">
        <v>294</v>
      </c>
      <c r="K186" s="41">
        <f t="shared" si="18"/>
        <v>1</v>
      </c>
      <c r="L186" s="41" t="str">
        <f t="shared" si="18"/>
        <v>0; 1; 3</v>
      </c>
      <c r="M186" s="42" t="s">
        <v>295</v>
      </c>
      <c r="N186" s="41" t="str">
        <f t="shared" si="18"/>
        <v>3; 5; 7</v>
      </c>
      <c r="O186" s="41">
        <f t="shared" si="18"/>
        <v>0</v>
      </c>
    </row>
    <row r="187" spans="2:15">
      <c r="B187" s="37">
        <v>9</v>
      </c>
      <c r="C187" s="41">
        <f t="shared" ref="C187:C191" si="19">IF(C165=C176,C165,"XXX")</f>
        <v>0</v>
      </c>
      <c r="D187" s="41">
        <f t="shared" ref="D187:O187" si="20">IF(D165=D176,D165,"XXX")</f>
        <v>0</v>
      </c>
      <c r="E187" s="41">
        <f t="shared" si="20"/>
        <v>0</v>
      </c>
      <c r="F187" s="41">
        <f t="shared" si="20"/>
        <v>1</v>
      </c>
      <c r="G187" s="41">
        <f t="shared" si="20"/>
        <v>2</v>
      </c>
      <c r="H187" s="41">
        <f t="shared" si="20"/>
        <v>1</v>
      </c>
      <c r="I187" s="41">
        <f t="shared" si="20"/>
        <v>2</v>
      </c>
      <c r="J187" s="41">
        <f t="shared" si="20"/>
        <v>2</v>
      </c>
      <c r="K187" s="41">
        <f t="shared" si="20"/>
        <v>1</v>
      </c>
      <c r="L187" s="42" t="s">
        <v>294</v>
      </c>
      <c r="M187" s="41">
        <f t="shared" si="20"/>
        <v>1</v>
      </c>
      <c r="N187" s="41" t="str">
        <f t="shared" si="20"/>
        <v>5; 7</v>
      </c>
      <c r="O187" s="41">
        <f t="shared" si="20"/>
        <v>0</v>
      </c>
    </row>
    <row r="188" spans="2:15">
      <c r="B188" s="37">
        <v>10</v>
      </c>
      <c r="C188" s="41">
        <f t="shared" si="19"/>
        <v>0</v>
      </c>
      <c r="D188" s="41">
        <f t="shared" ref="D188:O188" si="21">IF(D166=D177,D166,"XXX")</f>
        <v>2</v>
      </c>
      <c r="E188" s="41">
        <f t="shared" si="21"/>
        <v>2</v>
      </c>
      <c r="F188" s="41">
        <f t="shared" si="21"/>
        <v>2</v>
      </c>
      <c r="G188" s="41">
        <f t="shared" si="21"/>
        <v>2</v>
      </c>
      <c r="H188" s="41">
        <f t="shared" si="21"/>
        <v>2</v>
      </c>
      <c r="I188" s="41">
        <f t="shared" si="21"/>
        <v>-1</v>
      </c>
      <c r="J188" s="42" t="s">
        <v>293</v>
      </c>
      <c r="K188" s="41">
        <f t="shared" si="21"/>
        <v>1</v>
      </c>
      <c r="L188" s="41">
        <f t="shared" si="21"/>
        <v>1</v>
      </c>
      <c r="M188" s="41" t="str">
        <f t="shared" si="21"/>
        <v>0; 11</v>
      </c>
      <c r="N188" s="41">
        <f t="shared" si="21"/>
        <v>7</v>
      </c>
      <c r="O188" s="41">
        <f t="shared" si="21"/>
        <v>1</v>
      </c>
    </row>
    <row r="189" spans="2:15">
      <c r="B189" s="37">
        <v>11</v>
      </c>
      <c r="C189" s="41">
        <f t="shared" si="19"/>
        <v>0</v>
      </c>
      <c r="D189" s="42" t="s">
        <v>297</v>
      </c>
      <c r="E189" s="42" t="s">
        <v>297</v>
      </c>
      <c r="F189" s="42" t="s">
        <v>293</v>
      </c>
      <c r="G189" s="41">
        <f t="shared" ref="G189:O189" si="22">IF(G167=G178,G167,"XXX")</f>
        <v>1</v>
      </c>
      <c r="H189" s="41">
        <f t="shared" si="22"/>
        <v>0</v>
      </c>
      <c r="I189" s="41">
        <f t="shared" si="22"/>
        <v>-1</v>
      </c>
      <c r="J189" s="42" t="s">
        <v>293</v>
      </c>
      <c r="K189" s="42" t="s">
        <v>296</v>
      </c>
      <c r="L189" s="41">
        <f t="shared" si="22"/>
        <v>5</v>
      </c>
      <c r="M189" s="41" t="str">
        <f t="shared" si="22"/>
        <v>0; 10</v>
      </c>
      <c r="N189" s="41" t="str">
        <f t="shared" si="22"/>
        <v>3; 5</v>
      </c>
      <c r="O189" s="41">
        <f t="shared" si="22"/>
        <v>1</v>
      </c>
    </row>
    <row r="190" spans="2:15">
      <c r="B190" s="37">
        <v>12</v>
      </c>
      <c r="C190" s="41">
        <f t="shared" si="19"/>
        <v>1</v>
      </c>
      <c r="D190" s="41">
        <f t="shared" ref="D190:O190" si="23">IF(D168=D179,D168,"XXX")</f>
        <v>2</v>
      </c>
      <c r="E190" s="41">
        <f t="shared" si="23"/>
        <v>2</v>
      </c>
      <c r="F190" s="41">
        <f t="shared" si="23"/>
        <v>2</v>
      </c>
      <c r="G190" s="41">
        <f t="shared" si="23"/>
        <v>1</v>
      </c>
      <c r="H190" s="41">
        <f t="shared" si="23"/>
        <v>2</v>
      </c>
      <c r="I190" s="41">
        <f t="shared" si="23"/>
        <v>-1</v>
      </c>
      <c r="J190" s="42" t="s">
        <v>296</v>
      </c>
      <c r="K190" s="41">
        <f t="shared" si="23"/>
        <v>1</v>
      </c>
      <c r="L190" s="41">
        <f t="shared" si="23"/>
        <v>5</v>
      </c>
      <c r="M190" s="41" t="str">
        <f t="shared" si="23"/>
        <v>0; 3</v>
      </c>
      <c r="N190" s="41">
        <f t="shared" si="23"/>
        <v>3</v>
      </c>
      <c r="O190" s="41">
        <f t="shared" si="23"/>
        <v>1</v>
      </c>
    </row>
    <row r="191" spans="2:15">
      <c r="B191" s="37">
        <v>13</v>
      </c>
      <c r="C191" s="41">
        <f t="shared" si="19"/>
        <v>0</v>
      </c>
      <c r="D191" s="41">
        <f t="shared" ref="D191:O191" si="24">IF(D169=D180,D169,"XXX")</f>
        <v>2</v>
      </c>
      <c r="E191" s="42" t="s">
        <v>297</v>
      </c>
      <c r="F191" s="42" t="s">
        <v>293</v>
      </c>
      <c r="G191" s="41">
        <f t="shared" si="24"/>
        <v>1</v>
      </c>
      <c r="H191" s="41">
        <f t="shared" si="24"/>
        <v>0</v>
      </c>
      <c r="I191" s="41">
        <f t="shared" si="24"/>
        <v>-1</v>
      </c>
      <c r="J191" s="41">
        <f t="shared" si="24"/>
        <v>1</v>
      </c>
      <c r="K191" s="42" t="s">
        <v>294</v>
      </c>
      <c r="L191" s="41">
        <f>IF(L169=L180,L169,"XXX")</f>
        <v>0</v>
      </c>
      <c r="M191" s="41" t="str">
        <f t="shared" si="24"/>
        <v>0; 11</v>
      </c>
      <c r="N191" s="41" t="str">
        <f t="shared" si="24"/>
        <v>3; 4; 5</v>
      </c>
      <c r="O191" s="41">
        <f t="shared" si="24"/>
        <v>1</v>
      </c>
    </row>
    <row r="192" spans="2:15">
      <c r="B192" s="37">
        <v>14</v>
      </c>
      <c r="C192" s="42">
        <v>1</v>
      </c>
      <c r="D192" s="41">
        <f t="shared" ref="D192:O192" si="25">IF(D170=D181,D170,"XXX")</f>
        <v>2</v>
      </c>
      <c r="E192" s="41">
        <f t="shared" si="25"/>
        <v>0</v>
      </c>
      <c r="F192" s="42" t="s">
        <v>294</v>
      </c>
      <c r="G192" s="41">
        <f t="shared" si="25"/>
        <v>1</v>
      </c>
      <c r="H192" s="41">
        <f t="shared" si="25"/>
        <v>1</v>
      </c>
      <c r="I192" s="41">
        <f t="shared" si="25"/>
        <v>2</v>
      </c>
      <c r="J192" s="41">
        <f t="shared" si="25"/>
        <v>2</v>
      </c>
      <c r="K192" s="41">
        <f t="shared" si="25"/>
        <v>1</v>
      </c>
      <c r="L192" s="41">
        <f t="shared" si="25"/>
        <v>3</v>
      </c>
      <c r="M192" s="42" t="s">
        <v>298</v>
      </c>
      <c r="N192" s="42" t="s">
        <v>279</v>
      </c>
      <c r="O192" s="41">
        <f t="shared" si="25"/>
        <v>1</v>
      </c>
    </row>
    <row r="194" spans="1:17">
      <c r="P194" t="s">
        <v>216</v>
      </c>
      <c r="Q194">
        <f>((9*13)-COUNTIF(C184:O192,"XXX*"))/(9*13)</f>
        <v>0.80341880341880345</v>
      </c>
    </row>
    <row r="197" spans="1:17">
      <c r="C197" s="84" t="s">
        <v>299</v>
      </c>
      <c r="D197" s="84"/>
      <c r="E197" s="84"/>
      <c r="F197" s="84"/>
      <c r="G197" s="84"/>
      <c r="H197" s="84"/>
      <c r="I197" s="84"/>
      <c r="J197" s="84"/>
      <c r="K197" s="84"/>
      <c r="L197" s="84"/>
      <c r="M197" s="84"/>
      <c r="N197" s="84"/>
      <c r="O197" s="84"/>
    </row>
    <row r="198" spans="1:17">
      <c r="C198" t="s">
        <v>199</v>
      </c>
      <c r="D198" t="s">
        <v>200</v>
      </c>
      <c r="E198" t="s">
        <v>201</v>
      </c>
      <c r="F198" t="s">
        <v>202</v>
      </c>
      <c r="G198" t="s">
        <v>203</v>
      </c>
      <c r="H198" t="s">
        <v>204</v>
      </c>
      <c r="I198" t="s">
        <v>205</v>
      </c>
      <c r="J198" t="s">
        <v>206</v>
      </c>
      <c r="K198" t="s">
        <v>207</v>
      </c>
      <c r="L198" t="s">
        <v>213</v>
      </c>
      <c r="M198" t="s">
        <v>208</v>
      </c>
      <c r="N198" t="s">
        <v>228</v>
      </c>
      <c r="O198" t="s">
        <v>209</v>
      </c>
    </row>
    <row r="199" spans="1:17">
      <c r="A199" t="s">
        <v>320</v>
      </c>
      <c r="B199">
        <v>1</v>
      </c>
      <c r="C199">
        <v>3</v>
      </c>
      <c r="D199">
        <v>2</v>
      </c>
      <c r="E199">
        <v>2</v>
      </c>
      <c r="F199">
        <v>2</v>
      </c>
      <c r="G199">
        <v>2</v>
      </c>
      <c r="H199">
        <v>0</v>
      </c>
      <c r="I199">
        <v>-1</v>
      </c>
      <c r="J199">
        <v>2</v>
      </c>
      <c r="K199" s="55">
        <v>0</v>
      </c>
      <c r="L199">
        <v>5</v>
      </c>
      <c r="M199">
        <v>10</v>
      </c>
      <c r="N199" t="s">
        <v>300</v>
      </c>
      <c r="O199">
        <v>0</v>
      </c>
    </row>
    <row r="200" spans="1:17">
      <c r="B200">
        <v>2</v>
      </c>
      <c r="C200">
        <v>-1</v>
      </c>
      <c r="D200">
        <v>2</v>
      </c>
      <c r="E200">
        <v>2</v>
      </c>
      <c r="F200">
        <v>2</v>
      </c>
      <c r="G200">
        <v>1</v>
      </c>
      <c r="H200">
        <v>2</v>
      </c>
      <c r="I200">
        <v>0</v>
      </c>
      <c r="J200">
        <v>1</v>
      </c>
      <c r="K200">
        <v>1</v>
      </c>
      <c r="L200" s="55">
        <v>5</v>
      </c>
      <c r="M200">
        <v>3</v>
      </c>
      <c r="N200" t="s">
        <v>301</v>
      </c>
      <c r="O200">
        <v>1</v>
      </c>
    </row>
    <row r="201" spans="1:17">
      <c r="B201">
        <v>3</v>
      </c>
      <c r="C201">
        <v>-1</v>
      </c>
      <c r="D201">
        <v>2</v>
      </c>
      <c r="E201">
        <v>1</v>
      </c>
      <c r="F201">
        <v>0</v>
      </c>
      <c r="G201">
        <v>1</v>
      </c>
      <c r="H201">
        <v>0</v>
      </c>
      <c r="I201">
        <v>1</v>
      </c>
      <c r="J201">
        <v>0</v>
      </c>
      <c r="K201">
        <v>1</v>
      </c>
      <c r="L201">
        <v>1</v>
      </c>
      <c r="M201">
        <v>0</v>
      </c>
      <c r="N201">
        <v>3</v>
      </c>
      <c r="O201">
        <v>1</v>
      </c>
    </row>
    <row r="202" spans="1:17">
      <c r="B202">
        <v>4</v>
      </c>
      <c r="C202">
        <v>3</v>
      </c>
      <c r="D202">
        <v>2</v>
      </c>
      <c r="E202">
        <v>2</v>
      </c>
      <c r="F202">
        <v>2</v>
      </c>
      <c r="G202">
        <v>1</v>
      </c>
      <c r="H202">
        <v>2</v>
      </c>
      <c r="I202">
        <v>2</v>
      </c>
      <c r="J202">
        <v>2</v>
      </c>
      <c r="K202">
        <v>1</v>
      </c>
      <c r="L202">
        <v>5</v>
      </c>
      <c r="M202" t="s">
        <v>302</v>
      </c>
      <c r="N202" t="s">
        <v>277</v>
      </c>
      <c r="O202">
        <v>1</v>
      </c>
    </row>
    <row r="203" spans="1:17">
      <c r="B203">
        <v>5</v>
      </c>
      <c r="C203">
        <v>3</v>
      </c>
      <c r="D203">
        <v>2</v>
      </c>
      <c r="E203">
        <v>2</v>
      </c>
      <c r="F203">
        <v>2</v>
      </c>
      <c r="G203">
        <v>1</v>
      </c>
      <c r="H203">
        <v>2</v>
      </c>
      <c r="I203">
        <v>2</v>
      </c>
      <c r="J203">
        <v>1</v>
      </c>
      <c r="K203">
        <v>1</v>
      </c>
      <c r="L203">
        <v>5</v>
      </c>
      <c r="M203">
        <v>0</v>
      </c>
      <c r="N203" t="s">
        <v>303</v>
      </c>
      <c r="O203">
        <v>1</v>
      </c>
    </row>
    <row r="204" spans="1:17">
      <c r="B204">
        <v>18</v>
      </c>
      <c r="C204">
        <v>-1</v>
      </c>
      <c r="D204">
        <v>2</v>
      </c>
      <c r="E204">
        <v>2</v>
      </c>
      <c r="F204">
        <v>2</v>
      </c>
      <c r="G204">
        <v>2</v>
      </c>
      <c r="H204">
        <v>1</v>
      </c>
      <c r="I204">
        <v>1</v>
      </c>
      <c r="J204">
        <v>-1</v>
      </c>
      <c r="K204">
        <v>1</v>
      </c>
      <c r="L204">
        <v>3</v>
      </c>
      <c r="M204">
        <v>1</v>
      </c>
      <c r="N204" t="s">
        <v>284</v>
      </c>
      <c r="O204">
        <v>0</v>
      </c>
    </row>
    <row r="205" spans="1:17">
      <c r="B205">
        <v>19</v>
      </c>
      <c r="C205">
        <v>-1</v>
      </c>
      <c r="D205">
        <v>2</v>
      </c>
      <c r="E205">
        <v>2</v>
      </c>
      <c r="F205">
        <v>2</v>
      </c>
      <c r="G205">
        <v>2</v>
      </c>
      <c r="H205">
        <v>2</v>
      </c>
      <c r="I205">
        <v>2</v>
      </c>
      <c r="J205">
        <v>0</v>
      </c>
      <c r="K205">
        <v>1</v>
      </c>
      <c r="L205">
        <v>5</v>
      </c>
      <c r="M205">
        <v>12</v>
      </c>
      <c r="N205" s="55" t="s">
        <v>277</v>
      </c>
      <c r="O205">
        <v>1</v>
      </c>
    </row>
    <row r="206" spans="1:17">
      <c r="B206">
        <v>20</v>
      </c>
      <c r="C206">
        <v>2</v>
      </c>
      <c r="D206">
        <v>2</v>
      </c>
      <c r="E206">
        <v>2</v>
      </c>
      <c r="F206" s="55">
        <v>0</v>
      </c>
      <c r="G206">
        <v>1</v>
      </c>
      <c r="H206">
        <v>2</v>
      </c>
      <c r="I206">
        <v>2</v>
      </c>
      <c r="J206">
        <v>2</v>
      </c>
      <c r="K206">
        <v>1</v>
      </c>
      <c r="L206">
        <v>5</v>
      </c>
      <c r="M206">
        <v>8</v>
      </c>
      <c r="N206" t="s">
        <v>244</v>
      </c>
      <c r="O206">
        <v>1</v>
      </c>
    </row>
    <row r="207" spans="1:17">
      <c r="B207">
        <v>21</v>
      </c>
      <c r="C207">
        <v>2</v>
      </c>
      <c r="D207">
        <v>2</v>
      </c>
      <c r="E207">
        <v>1</v>
      </c>
      <c r="F207">
        <v>2</v>
      </c>
      <c r="G207">
        <v>1</v>
      </c>
      <c r="H207" s="55">
        <v>2</v>
      </c>
      <c r="I207">
        <v>2</v>
      </c>
      <c r="J207">
        <v>-1</v>
      </c>
      <c r="K207">
        <v>1</v>
      </c>
      <c r="L207">
        <v>5</v>
      </c>
      <c r="M207" t="s">
        <v>264</v>
      </c>
      <c r="N207" s="55" t="s">
        <v>264</v>
      </c>
      <c r="O207">
        <v>1</v>
      </c>
    </row>
    <row r="208" spans="1:17">
      <c r="B208">
        <v>22</v>
      </c>
      <c r="C208">
        <v>1</v>
      </c>
      <c r="D208">
        <v>2</v>
      </c>
      <c r="E208">
        <v>2</v>
      </c>
      <c r="F208">
        <v>2</v>
      </c>
      <c r="G208">
        <v>1</v>
      </c>
      <c r="H208">
        <v>2</v>
      </c>
      <c r="I208">
        <v>2</v>
      </c>
      <c r="J208">
        <v>2</v>
      </c>
      <c r="K208">
        <v>1</v>
      </c>
      <c r="L208">
        <v>5</v>
      </c>
      <c r="M208" t="s">
        <v>250</v>
      </c>
      <c r="N208" s="55" t="s">
        <v>264</v>
      </c>
      <c r="O208">
        <v>1</v>
      </c>
    </row>
    <row r="209" spans="1:15">
      <c r="B209">
        <v>23</v>
      </c>
      <c r="C209">
        <v>1</v>
      </c>
      <c r="D209">
        <v>0</v>
      </c>
      <c r="E209">
        <v>0</v>
      </c>
      <c r="F209">
        <v>1</v>
      </c>
      <c r="G209">
        <v>1</v>
      </c>
      <c r="H209">
        <v>-1</v>
      </c>
      <c r="I209">
        <v>-1</v>
      </c>
      <c r="J209">
        <v>-1</v>
      </c>
      <c r="K209">
        <v>1</v>
      </c>
      <c r="L209">
        <v>3</v>
      </c>
      <c r="M209" t="s">
        <v>249</v>
      </c>
      <c r="N209" t="s">
        <v>303</v>
      </c>
      <c r="O209">
        <v>0</v>
      </c>
    </row>
    <row r="210" spans="1:15">
      <c r="B210">
        <v>24</v>
      </c>
      <c r="C210">
        <v>1</v>
      </c>
      <c r="D210">
        <v>2</v>
      </c>
      <c r="E210">
        <v>2</v>
      </c>
      <c r="F210">
        <v>2</v>
      </c>
      <c r="G210">
        <v>2</v>
      </c>
      <c r="H210">
        <v>2</v>
      </c>
      <c r="I210">
        <v>2</v>
      </c>
      <c r="J210">
        <v>2</v>
      </c>
      <c r="K210">
        <v>1</v>
      </c>
      <c r="L210" t="s">
        <v>283</v>
      </c>
      <c r="M210" t="s">
        <v>243</v>
      </c>
      <c r="N210" t="s">
        <v>304</v>
      </c>
      <c r="O210">
        <v>0</v>
      </c>
    </row>
    <row r="211" spans="1:15">
      <c r="B211">
        <v>25</v>
      </c>
      <c r="C211">
        <v>1</v>
      </c>
      <c r="D211">
        <v>0</v>
      </c>
      <c r="E211">
        <v>0</v>
      </c>
      <c r="F211" s="55">
        <v>1</v>
      </c>
      <c r="G211">
        <v>2</v>
      </c>
      <c r="H211">
        <v>1</v>
      </c>
      <c r="I211">
        <v>2</v>
      </c>
      <c r="J211">
        <v>2</v>
      </c>
      <c r="K211">
        <v>1</v>
      </c>
      <c r="L211">
        <v>4</v>
      </c>
      <c r="M211">
        <v>10</v>
      </c>
      <c r="N211" t="s">
        <v>244</v>
      </c>
      <c r="O211">
        <v>1</v>
      </c>
    </row>
    <row r="212" spans="1:15">
      <c r="B212">
        <v>26</v>
      </c>
      <c r="C212">
        <v>2</v>
      </c>
      <c r="D212">
        <v>2</v>
      </c>
      <c r="E212">
        <v>2</v>
      </c>
      <c r="F212">
        <v>2</v>
      </c>
      <c r="G212">
        <v>1</v>
      </c>
      <c r="H212">
        <v>0</v>
      </c>
      <c r="I212">
        <v>-1</v>
      </c>
      <c r="J212">
        <v>-1</v>
      </c>
      <c r="K212">
        <v>1</v>
      </c>
      <c r="L212">
        <v>5</v>
      </c>
      <c r="M212" t="s">
        <v>287</v>
      </c>
      <c r="N212">
        <v>3</v>
      </c>
      <c r="O212">
        <v>1</v>
      </c>
    </row>
    <row r="213" spans="1:15">
      <c r="B213">
        <v>27</v>
      </c>
      <c r="C213">
        <v>-1</v>
      </c>
      <c r="D213">
        <v>2</v>
      </c>
      <c r="E213">
        <v>2</v>
      </c>
      <c r="F213">
        <v>2</v>
      </c>
      <c r="G213">
        <v>2</v>
      </c>
      <c r="H213">
        <v>1</v>
      </c>
      <c r="I213">
        <v>-1</v>
      </c>
      <c r="J213" s="52">
        <v>-1</v>
      </c>
      <c r="K213">
        <v>1</v>
      </c>
      <c r="L213">
        <v>3</v>
      </c>
      <c r="M213">
        <v>1</v>
      </c>
      <c r="N213" t="s">
        <v>276</v>
      </c>
      <c r="O213">
        <v>0</v>
      </c>
    </row>
    <row r="214" spans="1:15">
      <c r="B214" s="58">
        <v>28</v>
      </c>
      <c r="C214" s="59">
        <v>1</v>
      </c>
      <c r="D214" s="58">
        <v>2</v>
      </c>
      <c r="E214" s="58">
        <v>2</v>
      </c>
      <c r="F214" s="58">
        <v>2</v>
      </c>
      <c r="G214" s="58">
        <v>2</v>
      </c>
      <c r="H214" s="58">
        <v>1</v>
      </c>
      <c r="I214" s="58">
        <v>-1</v>
      </c>
      <c r="J214" s="58">
        <v>-1</v>
      </c>
      <c r="K214" s="58">
        <v>1</v>
      </c>
      <c r="L214" s="58" t="s">
        <v>229</v>
      </c>
      <c r="M214" s="58">
        <v>1</v>
      </c>
      <c r="N214" s="58" t="s">
        <v>230</v>
      </c>
      <c r="O214" s="58">
        <v>0</v>
      </c>
    </row>
    <row r="215" spans="1:15">
      <c r="B215">
        <v>29</v>
      </c>
      <c r="C215">
        <v>2</v>
      </c>
      <c r="D215" s="60">
        <v>2</v>
      </c>
      <c r="E215" s="60">
        <v>2</v>
      </c>
      <c r="F215" s="60">
        <v>2</v>
      </c>
      <c r="G215" s="60">
        <v>1</v>
      </c>
      <c r="H215" s="60">
        <v>0</v>
      </c>
      <c r="I215" s="60">
        <v>2</v>
      </c>
      <c r="J215" s="60">
        <v>2</v>
      </c>
      <c r="K215" s="60">
        <v>1</v>
      </c>
      <c r="L215" s="60">
        <v>5</v>
      </c>
      <c r="M215" s="60">
        <v>0</v>
      </c>
      <c r="N215" s="61" t="s">
        <v>277</v>
      </c>
      <c r="O215" s="60">
        <v>1</v>
      </c>
    </row>
    <row r="216" spans="1:15">
      <c r="B216">
        <v>30</v>
      </c>
      <c r="C216">
        <v>2</v>
      </c>
      <c r="D216">
        <v>-1</v>
      </c>
      <c r="E216">
        <v>1</v>
      </c>
      <c r="F216">
        <v>0</v>
      </c>
      <c r="G216">
        <v>1</v>
      </c>
      <c r="H216">
        <v>0</v>
      </c>
      <c r="I216">
        <v>-1</v>
      </c>
      <c r="J216">
        <v>-1</v>
      </c>
      <c r="K216">
        <v>1</v>
      </c>
      <c r="L216">
        <v>5</v>
      </c>
      <c r="M216">
        <v>9</v>
      </c>
      <c r="N216" t="s">
        <v>305</v>
      </c>
      <c r="O216">
        <v>1</v>
      </c>
    </row>
    <row r="217" spans="1:15">
      <c r="B217">
        <v>31</v>
      </c>
      <c r="C217">
        <v>-1</v>
      </c>
      <c r="D217">
        <v>-1</v>
      </c>
      <c r="E217">
        <v>2</v>
      </c>
      <c r="F217">
        <v>2</v>
      </c>
      <c r="G217">
        <v>1</v>
      </c>
      <c r="H217">
        <v>0</v>
      </c>
      <c r="I217">
        <v>-1</v>
      </c>
      <c r="J217">
        <v>-1</v>
      </c>
      <c r="K217">
        <v>1</v>
      </c>
      <c r="L217">
        <v>5</v>
      </c>
      <c r="M217">
        <v>10</v>
      </c>
      <c r="N217" t="s">
        <v>277</v>
      </c>
      <c r="O217">
        <v>0</v>
      </c>
    </row>
    <row r="219" spans="1:15">
      <c r="C219" t="s">
        <v>199</v>
      </c>
      <c r="D219" t="s">
        <v>200</v>
      </c>
      <c r="E219" t="s">
        <v>201</v>
      </c>
      <c r="F219" t="s">
        <v>202</v>
      </c>
      <c r="G219" t="s">
        <v>203</v>
      </c>
      <c r="H219" t="s">
        <v>204</v>
      </c>
      <c r="I219" t="s">
        <v>205</v>
      </c>
      <c r="J219" t="s">
        <v>206</v>
      </c>
      <c r="K219" t="s">
        <v>207</v>
      </c>
      <c r="L219" t="s">
        <v>213</v>
      </c>
      <c r="M219" t="s">
        <v>208</v>
      </c>
      <c r="N219" t="s">
        <v>228</v>
      </c>
      <c r="O219" t="s">
        <v>209</v>
      </c>
    </row>
    <row r="220" spans="1:15">
      <c r="A220" t="s">
        <v>319</v>
      </c>
      <c r="B220">
        <v>1</v>
      </c>
      <c r="C220">
        <v>3</v>
      </c>
      <c r="D220">
        <v>2</v>
      </c>
      <c r="E220">
        <v>1</v>
      </c>
      <c r="F220">
        <v>2</v>
      </c>
      <c r="G220">
        <v>1</v>
      </c>
      <c r="H220">
        <v>0</v>
      </c>
      <c r="I220">
        <v>0</v>
      </c>
      <c r="J220">
        <v>0</v>
      </c>
      <c r="K220">
        <v>0</v>
      </c>
      <c r="L220">
        <v>5</v>
      </c>
      <c r="M220" t="s">
        <v>306</v>
      </c>
      <c r="N220" t="s">
        <v>300</v>
      </c>
      <c r="O220">
        <v>1</v>
      </c>
    </row>
    <row r="221" spans="1:15">
      <c r="B221">
        <v>2</v>
      </c>
      <c r="C221">
        <v>-1</v>
      </c>
      <c r="D221">
        <v>2</v>
      </c>
      <c r="E221">
        <v>2</v>
      </c>
      <c r="F221">
        <v>2</v>
      </c>
      <c r="G221">
        <v>1</v>
      </c>
      <c r="H221">
        <v>2</v>
      </c>
      <c r="I221">
        <v>-1</v>
      </c>
      <c r="J221">
        <v>1</v>
      </c>
      <c r="K221">
        <v>1</v>
      </c>
      <c r="L221">
        <v>5</v>
      </c>
      <c r="M221" t="s">
        <v>306</v>
      </c>
      <c r="N221" t="s">
        <v>301</v>
      </c>
      <c r="O221">
        <v>1</v>
      </c>
    </row>
    <row r="222" spans="1:15">
      <c r="B222">
        <v>3</v>
      </c>
      <c r="C222">
        <v>2</v>
      </c>
      <c r="D222">
        <v>2</v>
      </c>
      <c r="E222">
        <v>1</v>
      </c>
      <c r="F222">
        <v>0</v>
      </c>
      <c r="G222">
        <v>1</v>
      </c>
      <c r="H222">
        <v>0</v>
      </c>
      <c r="I222">
        <v>-1</v>
      </c>
      <c r="J222">
        <v>0</v>
      </c>
      <c r="K222">
        <v>1</v>
      </c>
      <c r="L222">
        <v>-1</v>
      </c>
      <c r="M222" t="s">
        <v>250</v>
      </c>
      <c r="N222">
        <v>3</v>
      </c>
      <c r="O222">
        <v>1</v>
      </c>
    </row>
    <row r="223" spans="1:15">
      <c r="B223">
        <v>4</v>
      </c>
      <c r="C223">
        <v>3</v>
      </c>
      <c r="D223">
        <v>2</v>
      </c>
      <c r="E223">
        <v>2</v>
      </c>
      <c r="F223">
        <v>2</v>
      </c>
      <c r="G223">
        <v>1</v>
      </c>
      <c r="H223">
        <v>2</v>
      </c>
      <c r="I223">
        <v>2</v>
      </c>
      <c r="J223">
        <v>2</v>
      </c>
      <c r="K223">
        <v>1</v>
      </c>
      <c r="L223">
        <v>5</v>
      </c>
      <c r="M223" t="s">
        <v>302</v>
      </c>
      <c r="N223" t="s">
        <v>277</v>
      </c>
      <c r="O223">
        <v>1</v>
      </c>
    </row>
    <row r="224" spans="1:15">
      <c r="B224">
        <v>5</v>
      </c>
      <c r="C224">
        <v>0</v>
      </c>
      <c r="D224">
        <v>0</v>
      </c>
      <c r="E224">
        <v>2</v>
      </c>
      <c r="F224">
        <v>2</v>
      </c>
      <c r="G224">
        <v>1</v>
      </c>
      <c r="H224">
        <v>2</v>
      </c>
      <c r="I224">
        <v>2</v>
      </c>
      <c r="J224">
        <v>-1</v>
      </c>
      <c r="K224">
        <v>1</v>
      </c>
      <c r="L224">
        <v>5</v>
      </c>
      <c r="M224">
        <v>0</v>
      </c>
      <c r="N224" t="s">
        <v>277</v>
      </c>
      <c r="O224">
        <v>1</v>
      </c>
    </row>
    <row r="225" spans="2:15">
      <c r="B225">
        <v>18</v>
      </c>
      <c r="C225">
        <v>-1</v>
      </c>
      <c r="D225">
        <v>-1</v>
      </c>
      <c r="E225">
        <v>2</v>
      </c>
      <c r="F225">
        <v>2</v>
      </c>
      <c r="G225">
        <v>2</v>
      </c>
      <c r="H225">
        <v>1</v>
      </c>
      <c r="I225">
        <v>-1</v>
      </c>
      <c r="J225">
        <v>-1</v>
      </c>
      <c r="K225">
        <v>1</v>
      </c>
      <c r="L225">
        <v>3</v>
      </c>
      <c r="M225">
        <v>1</v>
      </c>
      <c r="N225" t="s">
        <v>307</v>
      </c>
      <c r="O225">
        <v>0</v>
      </c>
    </row>
    <row r="226" spans="2:15">
      <c r="B226">
        <v>19</v>
      </c>
      <c r="C226">
        <v>1</v>
      </c>
      <c r="D226">
        <v>2</v>
      </c>
      <c r="E226">
        <v>2</v>
      </c>
      <c r="F226">
        <v>2</v>
      </c>
      <c r="G226">
        <v>2</v>
      </c>
      <c r="H226">
        <v>2</v>
      </c>
      <c r="I226">
        <v>2</v>
      </c>
      <c r="J226">
        <v>2</v>
      </c>
      <c r="K226">
        <v>1</v>
      </c>
      <c r="L226">
        <v>5</v>
      </c>
      <c r="M226">
        <v>12</v>
      </c>
      <c r="N226" t="s">
        <v>277</v>
      </c>
      <c r="O226">
        <v>1</v>
      </c>
    </row>
    <row r="227" spans="2:15">
      <c r="B227">
        <v>20</v>
      </c>
      <c r="C227">
        <v>2</v>
      </c>
      <c r="D227">
        <v>2</v>
      </c>
      <c r="E227">
        <v>2</v>
      </c>
      <c r="F227">
        <v>0</v>
      </c>
      <c r="G227">
        <v>1</v>
      </c>
      <c r="H227">
        <v>2</v>
      </c>
      <c r="I227">
        <v>2</v>
      </c>
      <c r="J227">
        <v>2</v>
      </c>
      <c r="K227">
        <v>1</v>
      </c>
      <c r="L227">
        <v>5</v>
      </c>
      <c r="M227" t="s">
        <v>267</v>
      </c>
      <c r="N227" t="s">
        <v>303</v>
      </c>
      <c r="O227">
        <v>1</v>
      </c>
    </row>
    <row r="228" spans="2:15">
      <c r="B228">
        <v>21</v>
      </c>
      <c r="C228">
        <v>-1</v>
      </c>
      <c r="D228">
        <v>1</v>
      </c>
      <c r="E228">
        <v>1</v>
      </c>
      <c r="F228">
        <v>2</v>
      </c>
      <c r="G228">
        <v>1</v>
      </c>
      <c r="H228">
        <v>2</v>
      </c>
      <c r="I228">
        <v>2</v>
      </c>
      <c r="J228">
        <v>1</v>
      </c>
      <c r="K228">
        <v>1</v>
      </c>
      <c r="L228">
        <v>5</v>
      </c>
      <c r="M228" t="s">
        <v>264</v>
      </c>
      <c r="N228" t="s">
        <v>264</v>
      </c>
      <c r="O228">
        <v>1</v>
      </c>
    </row>
    <row r="229" spans="2:15">
      <c r="B229">
        <v>22</v>
      </c>
      <c r="C229">
        <v>1</v>
      </c>
      <c r="D229">
        <v>2</v>
      </c>
      <c r="E229">
        <v>2</v>
      </c>
      <c r="F229">
        <v>2</v>
      </c>
      <c r="G229">
        <v>1</v>
      </c>
      <c r="H229">
        <v>2</v>
      </c>
      <c r="I229">
        <v>-1</v>
      </c>
      <c r="J229">
        <v>-1</v>
      </c>
      <c r="K229">
        <v>1</v>
      </c>
      <c r="L229">
        <v>5</v>
      </c>
      <c r="M229" t="s">
        <v>250</v>
      </c>
      <c r="N229" t="s">
        <v>264</v>
      </c>
      <c r="O229">
        <v>1</v>
      </c>
    </row>
    <row r="230" spans="2:15">
      <c r="B230">
        <v>23</v>
      </c>
      <c r="C230">
        <v>1</v>
      </c>
      <c r="D230">
        <v>0</v>
      </c>
      <c r="E230">
        <v>-1</v>
      </c>
      <c r="F230">
        <v>1</v>
      </c>
      <c r="G230">
        <v>1</v>
      </c>
      <c r="H230">
        <v>-1</v>
      </c>
      <c r="I230">
        <v>-1</v>
      </c>
      <c r="J230">
        <v>-1</v>
      </c>
      <c r="K230">
        <v>1</v>
      </c>
      <c r="L230">
        <v>3</v>
      </c>
      <c r="M230" t="s">
        <v>308</v>
      </c>
      <c r="N230" t="s">
        <v>303</v>
      </c>
      <c r="O230">
        <v>0</v>
      </c>
    </row>
    <row r="231" spans="2:15">
      <c r="B231">
        <v>24</v>
      </c>
      <c r="C231">
        <v>1</v>
      </c>
      <c r="D231">
        <v>2</v>
      </c>
      <c r="E231">
        <v>2</v>
      </c>
      <c r="F231">
        <v>2</v>
      </c>
      <c r="G231">
        <v>2</v>
      </c>
      <c r="H231">
        <v>2</v>
      </c>
      <c r="I231">
        <v>2</v>
      </c>
      <c r="J231">
        <v>2</v>
      </c>
      <c r="K231">
        <v>1</v>
      </c>
      <c r="L231">
        <v>1</v>
      </c>
      <c r="M231" t="s">
        <v>243</v>
      </c>
      <c r="N231" t="s">
        <v>309</v>
      </c>
      <c r="O231">
        <v>0</v>
      </c>
    </row>
    <row r="232" spans="2:15">
      <c r="B232">
        <v>25</v>
      </c>
      <c r="C232">
        <v>1</v>
      </c>
      <c r="D232">
        <v>0</v>
      </c>
      <c r="E232">
        <v>0</v>
      </c>
      <c r="F232">
        <v>1</v>
      </c>
      <c r="G232">
        <v>2</v>
      </c>
      <c r="H232">
        <v>1</v>
      </c>
      <c r="I232">
        <v>2</v>
      </c>
      <c r="J232">
        <v>2</v>
      </c>
      <c r="K232">
        <v>1</v>
      </c>
      <c r="L232">
        <v>4</v>
      </c>
      <c r="M232">
        <v>10</v>
      </c>
      <c r="N232" t="s">
        <v>244</v>
      </c>
      <c r="O232">
        <v>1</v>
      </c>
    </row>
    <row r="233" spans="2:15">
      <c r="B233">
        <v>26</v>
      </c>
      <c r="C233">
        <v>0</v>
      </c>
      <c r="D233">
        <v>2</v>
      </c>
      <c r="E233">
        <v>2</v>
      </c>
      <c r="F233">
        <v>2</v>
      </c>
      <c r="G233">
        <v>1</v>
      </c>
      <c r="H233">
        <v>0</v>
      </c>
      <c r="I233">
        <v>1</v>
      </c>
      <c r="J233">
        <v>0</v>
      </c>
      <c r="K233">
        <v>1</v>
      </c>
      <c r="L233">
        <v>5</v>
      </c>
      <c r="M233" t="s">
        <v>287</v>
      </c>
      <c r="N233" t="s">
        <v>288</v>
      </c>
      <c r="O233">
        <v>1</v>
      </c>
    </row>
    <row r="234" spans="2:15">
      <c r="B234">
        <v>27</v>
      </c>
      <c r="C234">
        <v>-1</v>
      </c>
      <c r="D234">
        <v>0</v>
      </c>
      <c r="E234">
        <v>0</v>
      </c>
      <c r="F234">
        <v>1</v>
      </c>
      <c r="G234">
        <v>2</v>
      </c>
      <c r="H234">
        <v>0</v>
      </c>
      <c r="I234">
        <v>-1</v>
      </c>
      <c r="J234">
        <v>-1</v>
      </c>
      <c r="K234">
        <v>1</v>
      </c>
      <c r="L234">
        <v>3</v>
      </c>
      <c r="M234">
        <v>1</v>
      </c>
      <c r="N234" t="s">
        <v>310</v>
      </c>
      <c r="O234">
        <v>0</v>
      </c>
    </row>
    <row r="235" spans="2:15">
      <c r="B235" s="58">
        <v>28</v>
      </c>
      <c r="C235">
        <v>1</v>
      </c>
      <c r="D235">
        <v>2</v>
      </c>
      <c r="E235">
        <v>2</v>
      </c>
      <c r="F235">
        <v>2</v>
      </c>
      <c r="G235">
        <v>2</v>
      </c>
      <c r="H235">
        <v>1</v>
      </c>
      <c r="I235">
        <v>-1</v>
      </c>
      <c r="J235">
        <v>-1</v>
      </c>
      <c r="K235">
        <v>1</v>
      </c>
      <c r="L235">
        <v>3</v>
      </c>
      <c r="M235">
        <v>1</v>
      </c>
      <c r="N235" t="s">
        <v>230</v>
      </c>
      <c r="O235">
        <v>0</v>
      </c>
    </row>
    <row r="236" spans="2:15">
      <c r="B236">
        <v>29</v>
      </c>
      <c r="C236">
        <v>2</v>
      </c>
      <c r="D236">
        <v>2</v>
      </c>
      <c r="E236">
        <v>2</v>
      </c>
      <c r="F236">
        <v>2</v>
      </c>
      <c r="G236">
        <v>1</v>
      </c>
      <c r="H236">
        <v>2</v>
      </c>
      <c r="I236">
        <v>2</v>
      </c>
      <c r="J236">
        <v>2</v>
      </c>
      <c r="K236">
        <v>1</v>
      </c>
      <c r="L236">
        <v>5</v>
      </c>
      <c r="M236">
        <v>0</v>
      </c>
      <c r="N236" t="s">
        <v>277</v>
      </c>
      <c r="O236">
        <v>1</v>
      </c>
    </row>
    <row r="237" spans="2:15">
      <c r="B237">
        <v>30</v>
      </c>
      <c r="C237">
        <v>2</v>
      </c>
      <c r="D237">
        <v>2</v>
      </c>
      <c r="E237">
        <v>-1</v>
      </c>
      <c r="F237">
        <v>0</v>
      </c>
      <c r="G237">
        <v>1</v>
      </c>
      <c r="H237">
        <v>0</v>
      </c>
      <c r="I237">
        <v>-1</v>
      </c>
      <c r="J237">
        <v>-1</v>
      </c>
      <c r="K237">
        <v>1</v>
      </c>
      <c r="L237">
        <v>-1</v>
      </c>
      <c r="M237" t="s">
        <v>311</v>
      </c>
      <c r="N237" t="s">
        <v>305</v>
      </c>
      <c r="O237">
        <v>1</v>
      </c>
    </row>
    <row r="238" spans="2:15">
      <c r="B238">
        <v>31</v>
      </c>
      <c r="C238">
        <v>-1</v>
      </c>
      <c r="D238">
        <v>-1</v>
      </c>
      <c r="E238">
        <v>-1</v>
      </c>
      <c r="F238">
        <v>2</v>
      </c>
      <c r="G238">
        <v>-1</v>
      </c>
      <c r="H238">
        <v>0</v>
      </c>
      <c r="I238">
        <v>-1</v>
      </c>
      <c r="J238">
        <v>-1</v>
      </c>
      <c r="K238">
        <v>-1</v>
      </c>
      <c r="L238">
        <v>5</v>
      </c>
      <c r="M238">
        <v>10</v>
      </c>
      <c r="N238" t="s">
        <v>277</v>
      </c>
      <c r="O238">
        <v>1</v>
      </c>
    </row>
    <row r="241" spans="2:15">
      <c r="B241">
        <v>1</v>
      </c>
      <c r="C241" s="41">
        <f>IF(C199=C220,C199,"XXX")</f>
        <v>3</v>
      </c>
      <c r="D241" s="41">
        <f t="shared" ref="D241:N241" si="26">IF(D199=D220,D199,"XXX")</f>
        <v>2</v>
      </c>
      <c r="E241" s="56" t="s">
        <v>297</v>
      </c>
      <c r="F241" s="41">
        <f t="shared" si="26"/>
        <v>2</v>
      </c>
      <c r="G241" s="39" t="s">
        <v>297</v>
      </c>
      <c r="H241" s="41">
        <f t="shared" si="26"/>
        <v>0</v>
      </c>
      <c r="I241" s="39" t="s">
        <v>297</v>
      </c>
      <c r="J241" s="39" t="s">
        <v>297</v>
      </c>
      <c r="K241" s="41">
        <f t="shared" si="26"/>
        <v>0</v>
      </c>
      <c r="L241" s="41">
        <f t="shared" si="26"/>
        <v>5</v>
      </c>
      <c r="M241" s="39" t="s">
        <v>623</v>
      </c>
      <c r="N241" s="41" t="str">
        <f t="shared" si="26"/>
        <v>3; 5;7</v>
      </c>
      <c r="O241" s="39" t="s">
        <v>296</v>
      </c>
    </row>
    <row r="242" spans="2:15">
      <c r="B242">
        <v>2</v>
      </c>
      <c r="C242" s="41">
        <f t="shared" ref="C242:O242" si="27">IF(C200=C221,C200,"XXX")</f>
        <v>-1</v>
      </c>
      <c r="D242" s="41">
        <f t="shared" si="27"/>
        <v>2</v>
      </c>
      <c r="E242" s="41">
        <f t="shared" si="27"/>
        <v>2</v>
      </c>
      <c r="F242" s="41">
        <f t="shared" si="27"/>
        <v>2</v>
      </c>
      <c r="G242" s="41">
        <f t="shared" si="27"/>
        <v>1</v>
      </c>
      <c r="H242" s="41">
        <f t="shared" si="27"/>
        <v>2</v>
      </c>
      <c r="I242" s="39" t="s">
        <v>296</v>
      </c>
      <c r="J242" s="41">
        <f t="shared" si="27"/>
        <v>1</v>
      </c>
      <c r="K242" s="41">
        <f t="shared" si="27"/>
        <v>1</v>
      </c>
      <c r="L242" s="41">
        <f t="shared" si="27"/>
        <v>5</v>
      </c>
      <c r="M242" s="39" t="s">
        <v>279</v>
      </c>
      <c r="N242" s="41" t="str">
        <f t="shared" si="27"/>
        <v>3; 4; 7</v>
      </c>
      <c r="O242" s="41">
        <f t="shared" si="27"/>
        <v>1</v>
      </c>
    </row>
    <row r="243" spans="2:15">
      <c r="B243">
        <v>3</v>
      </c>
      <c r="C243" s="39" t="s">
        <v>293</v>
      </c>
      <c r="D243" s="41">
        <f t="shared" ref="D243:O243" si="28">IF(D201=D222,D201,"XXX")</f>
        <v>2</v>
      </c>
      <c r="E243" s="41">
        <f t="shared" si="28"/>
        <v>1</v>
      </c>
      <c r="F243" s="41">
        <f t="shared" si="28"/>
        <v>0</v>
      </c>
      <c r="G243" s="41">
        <f t="shared" si="28"/>
        <v>1</v>
      </c>
      <c r="H243" s="41">
        <f t="shared" si="28"/>
        <v>0</v>
      </c>
      <c r="I243" s="39" t="s">
        <v>293</v>
      </c>
      <c r="J243" s="41">
        <f t="shared" si="28"/>
        <v>0</v>
      </c>
      <c r="K243" s="41">
        <f t="shared" si="28"/>
        <v>1</v>
      </c>
      <c r="L243" s="39" t="s">
        <v>294</v>
      </c>
      <c r="M243" s="39" t="s">
        <v>296</v>
      </c>
      <c r="N243" s="41">
        <f t="shared" si="28"/>
        <v>3</v>
      </c>
      <c r="O243" s="41">
        <f t="shared" si="28"/>
        <v>1</v>
      </c>
    </row>
    <row r="244" spans="2:15">
      <c r="B244">
        <v>4</v>
      </c>
      <c r="C244" s="41">
        <f t="shared" ref="C244:O244" si="29">IF(C202=C223,C202,"XXX")</f>
        <v>3</v>
      </c>
      <c r="D244" s="41">
        <f t="shared" si="29"/>
        <v>2</v>
      </c>
      <c r="E244" s="41">
        <f t="shared" si="29"/>
        <v>2</v>
      </c>
      <c r="F244" s="41">
        <f t="shared" si="29"/>
        <v>2</v>
      </c>
      <c r="G244" s="41">
        <f t="shared" si="29"/>
        <v>1</v>
      </c>
      <c r="H244" s="41">
        <f t="shared" si="29"/>
        <v>2</v>
      </c>
      <c r="I244" s="41">
        <f t="shared" si="29"/>
        <v>2</v>
      </c>
      <c r="J244" s="41">
        <f t="shared" si="29"/>
        <v>2</v>
      </c>
      <c r="K244" s="41">
        <f t="shared" si="29"/>
        <v>1</v>
      </c>
      <c r="L244" s="41">
        <f t="shared" si="29"/>
        <v>5</v>
      </c>
      <c r="M244" s="41" t="str">
        <f t="shared" si="29"/>
        <v>0; 8</v>
      </c>
      <c r="N244" s="41" t="str">
        <f t="shared" si="29"/>
        <v>3; 5; 7</v>
      </c>
      <c r="O244" s="41">
        <f t="shared" si="29"/>
        <v>1</v>
      </c>
    </row>
    <row r="245" spans="2:15">
      <c r="B245">
        <v>5</v>
      </c>
      <c r="C245" s="39" t="s">
        <v>279</v>
      </c>
      <c r="D245" s="39" t="s">
        <v>297</v>
      </c>
      <c r="E245" s="41">
        <f t="shared" ref="E245:O245" si="30">IF(E203=E224,E203,"XXX")</f>
        <v>2</v>
      </c>
      <c r="F245" s="41">
        <f t="shared" si="30"/>
        <v>2</v>
      </c>
      <c r="G245" s="41">
        <f t="shared" si="30"/>
        <v>1</v>
      </c>
      <c r="H245" s="41">
        <f t="shared" si="30"/>
        <v>2</v>
      </c>
      <c r="I245" s="41">
        <f t="shared" si="30"/>
        <v>2</v>
      </c>
      <c r="J245" s="39" t="s">
        <v>293</v>
      </c>
      <c r="K245" s="41">
        <f t="shared" si="30"/>
        <v>1</v>
      </c>
      <c r="L245" s="41">
        <f t="shared" si="30"/>
        <v>5</v>
      </c>
      <c r="M245" s="41">
        <f t="shared" si="30"/>
        <v>0</v>
      </c>
      <c r="N245" s="39" t="s">
        <v>280</v>
      </c>
      <c r="O245" s="41">
        <f t="shared" si="30"/>
        <v>1</v>
      </c>
    </row>
    <row r="246" spans="2:15">
      <c r="B246">
        <v>18</v>
      </c>
      <c r="C246" s="41">
        <f t="shared" ref="C246:O246" si="31">IF(C204=C225,C204,"XXX")</f>
        <v>-1</v>
      </c>
      <c r="D246" s="39" t="s">
        <v>297</v>
      </c>
      <c r="E246" s="41">
        <f t="shared" si="31"/>
        <v>2</v>
      </c>
      <c r="F246" s="41">
        <f t="shared" si="31"/>
        <v>2</v>
      </c>
      <c r="G246" s="41">
        <f t="shared" si="31"/>
        <v>2</v>
      </c>
      <c r="H246" s="41">
        <f t="shared" si="31"/>
        <v>1</v>
      </c>
      <c r="I246" s="39" t="s">
        <v>294</v>
      </c>
      <c r="J246" s="41">
        <f t="shared" si="31"/>
        <v>-1</v>
      </c>
      <c r="K246" s="41">
        <f t="shared" si="31"/>
        <v>1</v>
      </c>
      <c r="L246" s="41">
        <f t="shared" si="31"/>
        <v>3</v>
      </c>
      <c r="M246" s="41">
        <f t="shared" si="31"/>
        <v>1</v>
      </c>
      <c r="N246" s="39" t="s">
        <v>629</v>
      </c>
      <c r="O246" s="41">
        <f t="shared" si="31"/>
        <v>0</v>
      </c>
    </row>
    <row r="247" spans="2:15">
      <c r="B247">
        <v>19</v>
      </c>
      <c r="C247" s="39" t="s">
        <v>294</v>
      </c>
      <c r="D247" s="41">
        <f t="shared" ref="D247:O247" si="32">IF(D205=D226,D205,"XXX")</f>
        <v>2</v>
      </c>
      <c r="E247" s="41">
        <f t="shared" si="32"/>
        <v>2</v>
      </c>
      <c r="F247" s="41">
        <f t="shared" si="32"/>
        <v>2</v>
      </c>
      <c r="G247" s="41">
        <f t="shared" si="32"/>
        <v>2</v>
      </c>
      <c r="H247" s="41">
        <f t="shared" si="32"/>
        <v>2</v>
      </c>
      <c r="I247" s="41">
        <f t="shared" si="32"/>
        <v>2</v>
      </c>
      <c r="J247" s="39" t="s">
        <v>297</v>
      </c>
      <c r="K247" s="41">
        <f t="shared" si="32"/>
        <v>1</v>
      </c>
      <c r="L247" s="41">
        <f t="shared" si="32"/>
        <v>5</v>
      </c>
      <c r="M247" s="41">
        <f t="shared" si="32"/>
        <v>12</v>
      </c>
      <c r="N247" s="41" t="str">
        <f t="shared" si="32"/>
        <v>3; 5; 7</v>
      </c>
      <c r="O247" s="41">
        <f t="shared" si="32"/>
        <v>1</v>
      </c>
    </row>
    <row r="248" spans="2:15">
      <c r="B248">
        <v>20</v>
      </c>
      <c r="C248" s="41">
        <f t="shared" ref="C248:O248" si="33">IF(C206=C227,C206,"XXX")</f>
        <v>2</v>
      </c>
      <c r="D248" s="41">
        <f t="shared" si="33"/>
        <v>2</v>
      </c>
      <c r="E248" s="41">
        <f t="shared" si="33"/>
        <v>2</v>
      </c>
      <c r="F248" s="41">
        <f t="shared" si="33"/>
        <v>0</v>
      </c>
      <c r="G248" s="41">
        <f t="shared" si="33"/>
        <v>1</v>
      </c>
      <c r="H248" s="41">
        <f t="shared" si="33"/>
        <v>2</v>
      </c>
      <c r="I248" s="41">
        <f t="shared" si="33"/>
        <v>2</v>
      </c>
      <c r="J248" s="41">
        <f t="shared" si="33"/>
        <v>2</v>
      </c>
      <c r="K248" s="41">
        <f t="shared" si="33"/>
        <v>1</v>
      </c>
      <c r="L248" s="41">
        <f t="shared" si="33"/>
        <v>5</v>
      </c>
      <c r="M248" s="39" t="s">
        <v>312</v>
      </c>
      <c r="N248" s="39" t="s">
        <v>313</v>
      </c>
      <c r="O248" s="41">
        <f t="shared" si="33"/>
        <v>1</v>
      </c>
    </row>
    <row r="249" spans="2:15">
      <c r="B249">
        <v>21</v>
      </c>
      <c r="C249" s="39" t="s">
        <v>297</v>
      </c>
      <c r="D249" s="39" t="s">
        <v>297</v>
      </c>
      <c r="E249" s="41">
        <f t="shared" ref="E249:O249" si="34">IF(E207=E228,E207,"XXX")</f>
        <v>1</v>
      </c>
      <c r="F249" s="41">
        <f t="shared" si="34"/>
        <v>2</v>
      </c>
      <c r="G249" s="41">
        <f t="shared" si="34"/>
        <v>1</v>
      </c>
      <c r="H249" s="41">
        <f t="shared" si="34"/>
        <v>2</v>
      </c>
      <c r="I249" s="41">
        <f t="shared" si="34"/>
        <v>2</v>
      </c>
      <c r="J249" s="39" t="s">
        <v>297</v>
      </c>
      <c r="K249" s="41">
        <f t="shared" si="34"/>
        <v>1</v>
      </c>
      <c r="L249" s="41">
        <f>IF(L207=L228,L207,"XXX")</f>
        <v>5</v>
      </c>
      <c r="M249" s="41" t="str">
        <f t="shared" si="34"/>
        <v>3; 7</v>
      </c>
      <c r="N249" s="41" t="str">
        <f t="shared" si="34"/>
        <v>3; 7</v>
      </c>
      <c r="O249" s="41">
        <f t="shared" si="34"/>
        <v>1</v>
      </c>
    </row>
    <row r="250" spans="2:15">
      <c r="B250">
        <v>22</v>
      </c>
      <c r="C250" s="41">
        <f t="shared" ref="C250:O250" si="35">IF(C208=C229,C208,"XXX")</f>
        <v>1</v>
      </c>
      <c r="D250" s="41">
        <f t="shared" si="35"/>
        <v>2</v>
      </c>
      <c r="E250" s="41">
        <f t="shared" si="35"/>
        <v>2</v>
      </c>
      <c r="F250" s="41">
        <f t="shared" si="35"/>
        <v>2</v>
      </c>
      <c r="G250" s="41">
        <f t="shared" si="35"/>
        <v>1</v>
      </c>
      <c r="H250" s="41">
        <f t="shared" si="35"/>
        <v>2</v>
      </c>
      <c r="I250" s="39" t="s">
        <v>297</v>
      </c>
      <c r="J250" s="39" t="s">
        <v>297</v>
      </c>
      <c r="K250" s="41">
        <f t="shared" si="35"/>
        <v>1</v>
      </c>
      <c r="L250" s="41">
        <f t="shared" si="35"/>
        <v>5</v>
      </c>
      <c r="M250" s="41" t="str">
        <f t="shared" si="35"/>
        <v>0; 10</v>
      </c>
      <c r="N250" s="41" t="str">
        <f t="shared" si="35"/>
        <v>3; 7</v>
      </c>
      <c r="O250" s="41">
        <f t="shared" si="35"/>
        <v>1</v>
      </c>
    </row>
    <row r="251" spans="2:15">
      <c r="B251">
        <v>23</v>
      </c>
      <c r="C251" s="41">
        <f t="shared" ref="C251:O251" si="36">IF(C209=C230,C209,"XXX")</f>
        <v>1</v>
      </c>
      <c r="D251" s="41">
        <f t="shared" si="36"/>
        <v>0</v>
      </c>
      <c r="E251" s="39" t="s">
        <v>296</v>
      </c>
      <c r="F251" s="41">
        <f t="shared" si="36"/>
        <v>1</v>
      </c>
      <c r="G251" s="41">
        <f t="shared" si="36"/>
        <v>1</v>
      </c>
      <c r="H251" s="41">
        <f t="shared" si="36"/>
        <v>-1</v>
      </c>
      <c r="I251" s="41">
        <f t="shared" si="36"/>
        <v>-1</v>
      </c>
      <c r="J251" s="41">
        <f t="shared" si="36"/>
        <v>-1</v>
      </c>
      <c r="K251" s="41">
        <f t="shared" si="36"/>
        <v>1</v>
      </c>
      <c r="L251" s="41">
        <f t="shared" si="36"/>
        <v>3</v>
      </c>
      <c r="M251" s="39" t="s">
        <v>314</v>
      </c>
      <c r="N251" s="41" t="str">
        <f t="shared" si="36"/>
        <v>3; 4; 5; 7</v>
      </c>
      <c r="O251" s="41">
        <f t="shared" si="36"/>
        <v>0</v>
      </c>
    </row>
    <row r="252" spans="2:15">
      <c r="B252">
        <v>24</v>
      </c>
      <c r="C252" s="41">
        <f t="shared" ref="C252:O252" si="37">IF(C210=C231,C210,"XXX")</f>
        <v>1</v>
      </c>
      <c r="D252" s="41">
        <f t="shared" si="37"/>
        <v>2</v>
      </c>
      <c r="E252" s="41">
        <f t="shared" si="37"/>
        <v>2</v>
      </c>
      <c r="F252" s="41">
        <f t="shared" si="37"/>
        <v>2</v>
      </c>
      <c r="G252" s="41">
        <f t="shared" si="37"/>
        <v>2</v>
      </c>
      <c r="H252" s="41">
        <f t="shared" si="37"/>
        <v>2</v>
      </c>
      <c r="I252" s="41">
        <f t="shared" si="37"/>
        <v>2</v>
      </c>
      <c r="J252" s="41">
        <f t="shared" si="37"/>
        <v>2</v>
      </c>
      <c r="K252" s="41">
        <f t="shared" si="37"/>
        <v>1</v>
      </c>
      <c r="L252" s="39" t="s">
        <v>294</v>
      </c>
      <c r="M252" s="41" t="str">
        <f t="shared" si="37"/>
        <v>9; 10</v>
      </c>
      <c r="N252" s="57" t="s">
        <v>315</v>
      </c>
      <c r="O252" s="41">
        <f t="shared" si="37"/>
        <v>0</v>
      </c>
    </row>
    <row r="253" spans="2:15">
      <c r="B253">
        <v>25</v>
      </c>
      <c r="C253" s="41">
        <f t="shared" ref="C253:O253" si="38">IF(C211=C232,C211,"XXX")</f>
        <v>1</v>
      </c>
      <c r="D253" s="41">
        <f t="shared" si="38"/>
        <v>0</v>
      </c>
      <c r="E253" s="41">
        <f t="shared" si="38"/>
        <v>0</v>
      </c>
      <c r="F253" s="41">
        <f t="shared" si="38"/>
        <v>1</v>
      </c>
      <c r="G253" s="41">
        <f t="shared" si="38"/>
        <v>2</v>
      </c>
      <c r="H253" s="41">
        <f t="shared" si="38"/>
        <v>1</v>
      </c>
      <c r="I253" s="41">
        <f t="shared" si="38"/>
        <v>2</v>
      </c>
      <c r="J253" s="41">
        <f t="shared" si="38"/>
        <v>2</v>
      </c>
      <c r="K253" s="41">
        <f t="shared" si="38"/>
        <v>1</v>
      </c>
      <c r="L253" s="41">
        <f t="shared" si="38"/>
        <v>4</v>
      </c>
      <c r="M253" s="41">
        <f t="shared" si="38"/>
        <v>10</v>
      </c>
      <c r="N253" s="41" t="str">
        <f t="shared" si="38"/>
        <v>3; 4</v>
      </c>
      <c r="O253" s="41">
        <f t="shared" si="38"/>
        <v>1</v>
      </c>
    </row>
    <row r="254" spans="2:15">
      <c r="B254">
        <v>26</v>
      </c>
      <c r="C254" s="39" t="s">
        <v>297</v>
      </c>
      <c r="D254" s="41">
        <f t="shared" ref="D254:O254" si="39">IF(D212=D233,D212,"XXX")</f>
        <v>2</v>
      </c>
      <c r="E254" s="41">
        <f t="shared" si="39"/>
        <v>2</v>
      </c>
      <c r="F254" s="41">
        <f t="shared" si="39"/>
        <v>2</v>
      </c>
      <c r="G254" s="41">
        <f t="shared" si="39"/>
        <v>1</v>
      </c>
      <c r="H254" s="41">
        <f t="shared" si="39"/>
        <v>0</v>
      </c>
      <c r="I254" s="39" t="s">
        <v>293</v>
      </c>
      <c r="J254" s="39" t="s">
        <v>293</v>
      </c>
      <c r="K254" s="41">
        <f t="shared" si="39"/>
        <v>1</v>
      </c>
      <c r="L254" s="41">
        <f t="shared" si="39"/>
        <v>5</v>
      </c>
      <c r="M254" s="41" t="str">
        <f t="shared" si="39"/>
        <v>0; 11</v>
      </c>
      <c r="N254" s="39" t="s">
        <v>278</v>
      </c>
      <c r="O254" s="41">
        <f t="shared" si="39"/>
        <v>1</v>
      </c>
    </row>
    <row r="255" spans="2:15">
      <c r="B255">
        <v>27</v>
      </c>
      <c r="C255" s="41">
        <f t="shared" ref="C255:O255" si="40">IF(C213=C234,C213,"XXX")</f>
        <v>-1</v>
      </c>
      <c r="D255" s="39" t="s">
        <v>296</v>
      </c>
      <c r="E255" s="39" t="s">
        <v>296</v>
      </c>
      <c r="F255" s="39" t="s">
        <v>294</v>
      </c>
      <c r="G255" s="41">
        <f t="shared" si="40"/>
        <v>2</v>
      </c>
      <c r="H255" s="39" t="s">
        <v>294</v>
      </c>
      <c r="I255" s="41">
        <f t="shared" si="40"/>
        <v>-1</v>
      </c>
      <c r="J255" s="41">
        <f t="shared" si="40"/>
        <v>-1</v>
      </c>
      <c r="K255" s="41">
        <f t="shared" si="40"/>
        <v>1</v>
      </c>
      <c r="L255" s="41">
        <f t="shared" si="40"/>
        <v>3</v>
      </c>
      <c r="M255" s="41">
        <f t="shared" si="40"/>
        <v>1</v>
      </c>
      <c r="N255" s="39" t="s">
        <v>278</v>
      </c>
      <c r="O255" s="41">
        <f t="shared" si="40"/>
        <v>0</v>
      </c>
    </row>
    <row r="256" spans="2:15">
      <c r="B256" s="58">
        <v>28</v>
      </c>
      <c r="C256" s="41">
        <f t="shared" ref="C256:O256" si="41">IF(C214=C235,C214,"XXX")</f>
        <v>1</v>
      </c>
      <c r="D256" s="41">
        <f t="shared" si="41"/>
        <v>2</v>
      </c>
      <c r="E256" s="41">
        <f t="shared" si="41"/>
        <v>2</v>
      </c>
      <c r="F256" s="41">
        <f t="shared" si="41"/>
        <v>2</v>
      </c>
      <c r="G256" s="41">
        <f t="shared" si="41"/>
        <v>2</v>
      </c>
      <c r="H256" s="41">
        <f t="shared" si="41"/>
        <v>1</v>
      </c>
      <c r="I256" s="41">
        <f t="shared" si="41"/>
        <v>-1</v>
      </c>
      <c r="J256" s="41">
        <f t="shared" si="41"/>
        <v>-1</v>
      </c>
      <c r="K256" s="41">
        <f t="shared" si="41"/>
        <v>1</v>
      </c>
      <c r="L256" s="39" t="s">
        <v>294</v>
      </c>
      <c r="M256" s="41">
        <f t="shared" si="41"/>
        <v>1</v>
      </c>
      <c r="N256" s="41" t="str">
        <f t="shared" si="41"/>
        <v>0; 1; 3; 5</v>
      </c>
      <c r="O256" s="41">
        <f t="shared" si="41"/>
        <v>0</v>
      </c>
    </row>
    <row r="257" spans="2:17">
      <c r="B257">
        <v>29</v>
      </c>
      <c r="C257" s="41">
        <f t="shared" ref="C257:O257" si="42">IF(C215=C236,C215,"XXX")</f>
        <v>2</v>
      </c>
      <c r="D257" s="41">
        <f t="shared" si="42"/>
        <v>2</v>
      </c>
      <c r="E257" s="41">
        <f t="shared" si="42"/>
        <v>2</v>
      </c>
      <c r="F257" s="41">
        <f t="shared" si="42"/>
        <v>2</v>
      </c>
      <c r="G257" s="41">
        <f t="shared" si="42"/>
        <v>1</v>
      </c>
      <c r="H257" s="39" t="s">
        <v>297</v>
      </c>
      <c r="I257" s="41">
        <f t="shared" si="42"/>
        <v>2</v>
      </c>
      <c r="J257" s="41">
        <f t="shared" si="42"/>
        <v>2</v>
      </c>
      <c r="K257" s="41">
        <f t="shared" si="42"/>
        <v>1</v>
      </c>
      <c r="L257" s="41">
        <f t="shared" si="42"/>
        <v>5</v>
      </c>
      <c r="M257" s="41">
        <f t="shared" si="42"/>
        <v>0</v>
      </c>
      <c r="N257" s="41" t="str">
        <f t="shared" si="42"/>
        <v>3; 5; 7</v>
      </c>
      <c r="O257" s="41">
        <f t="shared" si="42"/>
        <v>1</v>
      </c>
    </row>
    <row r="258" spans="2:17">
      <c r="B258">
        <v>30</v>
      </c>
      <c r="C258" s="41">
        <f t="shared" ref="C258:O258" si="43">IF(C216=C237,C216,"XXX")</f>
        <v>2</v>
      </c>
      <c r="D258" s="39" t="s">
        <v>294</v>
      </c>
      <c r="E258" s="39" t="s">
        <v>294</v>
      </c>
      <c r="F258" s="41">
        <f t="shared" si="43"/>
        <v>0</v>
      </c>
      <c r="G258" s="41">
        <f t="shared" si="43"/>
        <v>1</v>
      </c>
      <c r="H258" s="41">
        <f t="shared" si="43"/>
        <v>0</v>
      </c>
      <c r="I258" s="41">
        <f t="shared" si="43"/>
        <v>-1</v>
      </c>
      <c r="J258" s="41">
        <f t="shared" si="43"/>
        <v>-1</v>
      </c>
      <c r="K258" s="41">
        <f t="shared" si="43"/>
        <v>1</v>
      </c>
      <c r="L258" s="39" t="s">
        <v>293</v>
      </c>
      <c r="M258" s="39" t="s">
        <v>316</v>
      </c>
      <c r="N258" s="41" t="str">
        <f t="shared" si="43"/>
        <v>6; 7</v>
      </c>
      <c r="O258" s="41">
        <f t="shared" si="43"/>
        <v>1</v>
      </c>
    </row>
    <row r="259" spans="2:17">
      <c r="B259">
        <v>31</v>
      </c>
      <c r="C259" s="41">
        <f t="shared" ref="C259:N259" si="44">IF(C217=C238,C217,"XXX")</f>
        <v>-1</v>
      </c>
      <c r="D259" s="41">
        <f t="shared" si="44"/>
        <v>-1</v>
      </c>
      <c r="E259" s="39" t="s">
        <v>297</v>
      </c>
      <c r="F259" s="41">
        <f t="shared" si="44"/>
        <v>2</v>
      </c>
      <c r="G259" s="39" t="s">
        <v>297</v>
      </c>
      <c r="H259" s="41">
        <f t="shared" si="44"/>
        <v>0</v>
      </c>
      <c r="I259" s="41">
        <f t="shared" si="44"/>
        <v>-1</v>
      </c>
      <c r="J259" s="41">
        <f t="shared" si="44"/>
        <v>-1</v>
      </c>
      <c r="K259" s="39" t="s">
        <v>296</v>
      </c>
      <c r="L259" s="41">
        <f t="shared" si="44"/>
        <v>5</v>
      </c>
      <c r="M259" s="41">
        <f t="shared" si="44"/>
        <v>10</v>
      </c>
      <c r="N259" s="41" t="str">
        <f t="shared" si="44"/>
        <v>3; 5; 7</v>
      </c>
      <c r="O259" s="39" t="s">
        <v>296</v>
      </c>
    </row>
    <row r="260" spans="2:17">
      <c r="C260" s="41"/>
      <c r="D260" s="41"/>
      <c r="E260" s="41"/>
      <c r="F260" s="41"/>
      <c r="G260" s="41"/>
      <c r="H260" s="41"/>
      <c r="I260" s="41"/>
      <c r="J260" s="41"/>
      <c r="K260" s="41"/>
      <c r="L260" s="41"/>
      <c r="M260" s="41"/>
      <c r="N260" s="41"/>
      <c r="O260" s="41"/>
    </row>
    <row r="261" spans="2:17">
      <c r="C261" s="41"/>
      <c r="D261" s="41"/>
      <c r="E261" s="41"/>
      <c r="F261" s="41"/>
      <c r="G261" s="41"/>
      <c r="H261" s="41"/>
      <c r="I261" s="41"/>
      <c r="J261" s="41"/>
      <c r="K261" s="41"/>
      <c r="L261" s="41"/>
      <c r="N261" s="41"/>
      <c r="O261" s="41"/>
      <c r="P261" t="s">
        <v>216</v>
      </c>
      <c r="Q261">
        <f>((19*13)-COUNTIF(C241:O259,"XXX*"))/(19*13)</f>
        <v>0.79352226720647778</v>
      </c>
    </row>
    <row r="263" spans="2:17">
      <c r="B263" s="83" t="s">
        <v>630</v>
      </c>
      <c r="C263" s="83"/>
      <c r="D263" s="83"/>
      <c r="E263" s="83"/>
      <c r="F263" s="83"/>
      <c r="G263" s="83"/>
      <c r="H263" s="83"/>
      <c r="I263" s="83"/>
      <c r="J263" s="83"/>
      <c r="K263" s="83"/>
      <c r="L263" s="83"/>
      <c r="M263" s="83"/>
      <c r="N263" s="83"/>
      <c r="O263" s="83"/>
    </row>
    <row r="264" spans="2:17">
      <c r="B264" t="s">
        <v>198</v>
      </c>
      <c r="C264" t="s">
        <v>199</v>
      </c>
      <c r="D264" t="s">
        <v>200</v>
      </c>
      <c r="E264" t="s">
        <v>201</v>
      </c>
      <c r="F264" t="s">
        <v>202</v>
      </c>
      <c r="G264" t="s">
        <v>203</v>
      </c>
      <c r="H264" t="s">
        <v>204</v>
      </c>
      <c r="I264" t="s">
        <v>205</v>
      </c>
      <c r="J264" t="s">
        <v>206</v>
      </c>
      <c r="K264" t="s">
        <v>207</v>
      </c>
      <c r="L264" t="s">
        <v>213</v>
      </c>
      <c r="M264" t="s">
        <v>208</v>
      </c>
      <c r="N264" t="s">
        <v>228</v>
      </c>
      <c r="O264" t="s">
        <v>209</v>
      </c>
    </row>
    <row r="265" spans="2:17">
      <c r="B265">
        <f t="shared" ref="B265:O265" si="45">B241</f>
        <v>1</v>
      </c>
      <c r="C265">
        <f t="shared" si="45"/>
        <v>3</v>
      </c>
      <c r="D265">
        <f t="shared" si="45"/>
        <v>2</v>
      </c>
      <c r="E265" t="str">
        <f t="shared" si="45"/>
        <v>XXX 2</v>
      </c>
      <c r="F265">
        <f t="shared" si="45"/>
        <v>2</v>
      </c>
      <c r="G265" t="str">
        <f t="shared" si="45"/>
        <v>XXX 2</v>
      </c>
      <c r="H265">
        <f t="shared" si="45"/>
        <v>0</v>
      </c>
      <c r="I265" t="str">
        <f t="shared" si="45"/>
        <v>XXX 2</v>
      </c>
      <c r="J265" t="str">
        <f t="shared" si="45"/>
        <v>XXX 2</v>
      </c>
      <c r="K265">
        <f t="shared" si="45"/>
        <v>0</v>
      </c>
      <c r="L265">
        <f t="shared" si="45"/>
        <v>5</v>
      </c>
      <c r="M265" t="str">
        <f t="shared" si="45"/>
        <v>XXX 10</v>
      </c>
      <c r="N265" t="str">
        <f t="shared" si="45"/>
        <v>3; 5;7</v>
      </c>
      <c r="O265" t="str">
        <f t="shared" si="45"/>
        <v>XXX 0</v>
      </c>
    </row>
    <row r="266" spans="2:17">
      <c r="B266">
        <f t="shared" ref="B266:O266" si="46">B242</f>
        <v>2</v>
      </c>
      <c r="C266">
        <f t="shared" si="46"/>
        <v>-1</v>
      </c>
      <c r="D266">
        <f t="shared" si="46"/>
        <v>2</v>
      </c>
      <c r="E266">
        <f t="shared" si="46"/>
        <v>2</v>
      </c>
      <c r="F266">
        <f t="shared" si="46"/>
        <v>2</v>
      </c>
      <c r="G266">
        <f t="shared" si="46"/>
        <v>1</v>
      </c>
      <c r="H266">
        <f t="shared" si="46"/>
        <v>2</v>
      </c>
      <c r="I266" t="str">
        <f t="shared" si="46"/>
        <v>XXX 0</v>
      </c>
      <c r="J266">
        <f t="shared" si="46"/>
        <v>1</v>
      </c>
      <c r="K266">
        <f t="shared" si="46"/>
        <v>1</v>
      </c>
      <c r="L266">
        <f t="shared" si="46"/>
        <v>5</v>
      </c>
      <c r="M266" t="str">
        <f t="shared" si="46"/>
        <v>XXX 3</v>
      </c>
      <c r="N266" t="str">
        <f t="shared" si="46"/>
        <v>3; 4; 7</v>
      </c>
      <c r="O266">
        <f t="shared" si="46"/>
        <v>1</v>
      </c>
    </row>
    <row r="267" spans="2:17">
      <c r="B267">
        <f t="shared" ref="B267:O267" si="47">B243</f>
        <v>3</v>
      </c>
      <c r="C267" t="str">
        <f t="shared" si="47"/>
        <v>XXX -1</v>
      </c>
      <c r="D267">
        <f t="shared" si="47"/>
        <v>2</v>
      </c>
      <c r="E267">
        <f t="shared" si="47"/>
        <v>1</v>
      </c>
      <c r="F267">
        <f t="shared" si="47"/>
        <v>0</v>
      </c>
      <c r="G267">
        <f t="shared" si="47"/>
        <v>1</v>
      </c>
      <c r="H267">
        <f t="shared" si="47"/>
        <v>0</v>
      </c>
      <c r="I267" t="str">
        <f t="shared" si="47"/>
        <v>XXX -1</v>
      </c>
      <c r="J267">
        <f t="shared" si="47"/>
        <v>0</v>
      </c>
      <c r="K267">
        <f t="shared" si="47"/>
        <v>1</v>
      </c>
      <c r="L267" t="str">
        <f t="shared" si="47"/>
        <v>XXX 1</v>
      </c>
      <c r="M267" t="str">
        <f t="shared" si="47"/>
        <v>XXX 0</v>
      </c>
      <c r="N267">
        <f t="shared" si="47"/>
        <v>3</v>
      </c>
      <c r="O267">
        <f t="shared" si="47"/>
        <v>1</v>
      </c>
    </row>
    <row r="268" spans="2:17">
      <c r="B268">
        <f t="shared" ref="B268:O268" si="48">B244</f>
        <v>4</v>
      </c>
      <c r="C268">
        <f t="shared" si="48"/>
        <v>3</v>
      </c>
      <c r="D268">
        <f t="shared" si="48"/>
        <v>2</v>
      </c>
      <c r="E268">
        <f t="shared" si="48"/>
        <v>2</v>
      </c>
      <c r="F268">
        <f t="shared" si="48"/>
        <v>2</v>
      </c>
      <c r="G268">
        <f t="shared" si="48"/>
        <v>1</v>
      </c>
      <c r="H268">
        <f t="shared" si="48"/>
        <v>2</v>
      </c>
      <c r="I268">
        <f t="shared" si="48"/>
        <v>2</v>
      </c>
      <c r="J268">
        <f t="shared" si="48"/>
        <v>2</v>
      </c>
      <c r="K268">
        <f t="shared" si="48"/>
        <v>1</v>
      </c>
      <c r="L268">
        <f t="shared" si="48"/>
        <v>5</v>
      </c>
      <c r="M268" t="str">
        <f t="shared" si="48"/>
        <v>0; 8</v>
      </c>
      <c r="N268" t="str">
        <f t="shared" si="48"/>
        <v>3; 5; 7</v>
      </c>
      <c r="O268">
        <f t="shared" si="48"/>
        <v>1</v>
      </c>
    </row>
    <row r="269" spans="2:17">
      <c r="B269">
        <f t="shared" ref="B269:O269" si="49">B245</f>
        <v>5</v>
      </c>
      <c r="C269" t="str">
        <f t="shared" si="49"/>
        <v>XXX 3</v>
      </c>
      <c r="D269" t="str">
        <f t="shared" si="49"/>
        <v>XXX 2</v>
      </c>
      <c r="E269">
        <f t="shared" si="49"/>
        <v>2</v>
      </c>
      <c r="F269">
        <f t="shared" si="49"/>
        <v>2</v>
      </c>
      <c r="G269">
        <f t="shared" si="49"/>
        <v>1</v>
      </c>
      <c r="H269">
        <f t="shared" si="49"/>
        <v>2</v>
      </c>
      <c r="I269">
        <f t="shared" si="49"/>
        <v>2</v>
      </c>
      <c r="J269" t="str">
        <f t="shared" si="49"/>
        <v>XXX -1</v>
      </c>
      <c r="K269">
        <f t="shared" si="49"/>
        <v>1</v>
      </c>
      <c r="L269">
        <f t="shared" si="49"/>
        <v>5</v>
      </c>
      <c r="M269">
        <f t="shared" si="49"/>
        <v>0</v>
      </c>
      <c r="N269" t="str">
        <f t="shared" si="49"/>
        <v>XXX 3; 5; 7</v>
      </c>
      <c r="O269">
        <f t="shared" si="49"/>
        <v>1</v>
      </c>
    </row>
    <row r="270" spans="2:17">
      <c r="B270">
        <f t="shared" ref="B270:O270" si="50">B184</f>
        <v>6</v>
      </c>
      <c r="C270">
        <f t="shared" si="50"/>
        <v>2</v>
      </c>
      <c r="D270">
        <f t="shared" si="50"/>
        <v>2</v>
      </c>
      <c r="E270">
        <f t="shared" si="50"/>
        <v>2</v>
      </c>
      <c r="F270">
        <f t="shared" si="50"/>
        <v>2</v>
      </c>
      <c r="G270">
        <f t="shared" si="50"/>
        <v>2</v>
      </c>
      <c r="H270">
        <f t="shared" si="50"/>
        <v>2</v>
      </c>
      <c r="I270" t="str">
        <f t="shared" si="50"/>
        <v>XXX -1</v>
      </c>
      <c r="J270">
        <f t="shared" si="50"/>
        <v>2</v>
      </c>
      <c r="K270" t="str">
        <f t="shared" si="50"/>
        <v>XXX 1</v>
      </c>
      <c r="L270">
        <f t="shared" si="50"/>
        <v>5</v>
      </c>
      <c r="M270" t="str">
        <f t="shared" si="50"/>
        <v>XXX 0; 7</v>
      </c>
      <c r="N270" t="str">
        <f t="shared" si="50"/>
        <v>XXX 3; 5; 7</v>
      </c>
      <c r="O270">
        <f t="shared" si="50"/>
        <v>0</v>
      </c>
    </row>
    <row r="271" spans="2:17">
      <c r="B271">
        <f t="shared" ref="B271:O271" si="51">B185</f>
        <v>7</v>
      </c>
      <c r="C271">
        <f t="shared" si="51"/>
        <v>2</v>
      </c>
      <c r="D271">
        <f t="shared" si="51"/>
        <v>2</v>
      </c>
      <c r="E271">
        <f t="shared" si="51"/>
        <v>2</v>
      </c>
      <c r="F271">
        <f t="shared" si="51"/>
        <v>2</v>
      </c>
      <c r="G271">
        <f t="shared" si="51"/>
        <v>1</v>
      </c>
      <c r="H271">
        <f t="shared" si="51"/>
        <v>0</v>
      </c>
      <c r="I271" t="str">
        <f t="shared" si="51"/>
        <v>XXX 1</v>
      </c>
      <c r="J271" t="str">
        <f t="shared" si="51"/>
        <v>XXX 0</v>
      </c>
      <c r="K271">
        <f t="shared" si="51"/>
        <v>1</v>
      </c>
      <c r="L271">
        <f t="shared" si="51"/>
        <v>5</v>
      </c>
      <c r="M271" t="str">
        <f t="shared" si="51"/>
        <v>0; 3</v>
      </c>
      <c r="N271" t="str">
        <f t="shared" si="51"/>
        <v>3; 5; 7</v>
      </c>
      <c r="O271">
        <f t="shared" si="51"/>
        <v>1</v>
      </c>
    </row>
    <row r="272" spans="2:17">
      <c r="B272">
        <f t="shared" ref="B272:O272" si="52">B186</f>
        <v>8</v>
      </c>
      <c r="C272">
        <f t="shared" si="52"/>
        <v>0</v>
      </c>
      <c r="D272">
        <f t="shared" si="52"/>
        <v>2</v>
      </c>
      <c r="E272">
        <f t="shared" si="52"/>
        <v>2</v>
      </c>
      <c r="F272">
        <f t="shared" si="52"/>
        <v>0</v>
      </c>
      <c r="G272">
        <f t="shared" si="52"/>
        <v>2</v>
      </c>
      <c r="H272">
        <f t="shared" si="52"/>
        <v>2</v>
      </c>
      <c r="I272" t="str">
        <f t="shared" si="52"/>
        <v>XXX 0</v>
      </c>
      <c r="J272" t="str">
        <f t="shared" si="52"/>
        <v>XXX 1</v>
      </c>
      <c r="K272">
        <f t="shared" si="52"/>
        <v>1</v>
      </c>
      <c r="L272" t="str">
        <f t="shared" si="52"/>
        <v>0; 1; 3</v>
      </c>
      <c r="M272" t="str">
        <f t="shared" si="52"/>
        <v>XXX 8; 10; 11</v>
      </c>
      <c r="N272" t="str">
        <f t="shared" si="52"/>
        <v>3; 5; 7</v>
      </c>
      <c r="O272">
        <f t="shared" si="52"/>
        <v>0</v>
      </c>
    </row>
    <row r="273" spans="2:15">
      <c r="B273">
        <f t="shared" ref="B273:O273" si="53">B187</f>
        <v>9</v>
      </c>
      <c r="C273">
        <f t="shared" si="53"/>
        <v>0</v>
      </c>
      <c r="D273">
        <f t="shared" si="53"/>
        <v>0</v>
      </c>
      <c r="E273">
        <f t="shared" si="53"/>
        <v>0</v>
      </c>
      <c r="F273">
        <f t="shared" si="53"/>
        <v>1</v>
      </c>
      <c r="G273">
        <f t="shared" si="53"/>
        <v>2</v>
      </c>
      <c r="H273">
        <f t="shared" si="53"/>
        <v>1</v>
      </c>
      <c r="I273">
        <f t="shared" si="53"/>
        <v>2</v>
      </c>
      <c r="J273">
        <f t="shared" si="53"/>
        <v>2</v>
      </c>
      <c r="K273">
        <f t="shared" si="53"/>
        <v>1</v>
      </c>
      <c r="L273" t="str">
        <f t="shared" si="53"/>
        <v>XXX 1</v>
      </c>
      <c r="M273">
        <f t="shared" si="53"/>
        <v>1</v>
      </c>
      <c r="N273" t="str">
        <f t="shared" si="53"/>
        <v>5; 7</v>
      </c>
      <c r="O273">
        <f t="shared" si="53"/>
        <v>0</v>
      </c>
    </row>
    <row r="274" spans="2:15">
      <c r="B274">
        <f t="shared" ref="B274:O274" si="54">B188</f>
        <v>10</v>
      </c>
      <c r="C274">
        <f t="shared" si="54"/>
        <v>0</v>
      </c>
      <c r="D274">
        <f t="shared" si="54"/>
        <v>2</v>
      </c>
      <c r="E274">
        <f t="shared" si="54"/>
        <v>2</v>
      </c>
      <c r="F274">
        <f t="shared" si="54"/>
        <v>2</v>
      </c>
      <c r="G274">
        <f t="shared" si="54"/>
        <v>2</v>
      </c>
      <c r="H274">
        <f t="shared" si="54"/>
        <v>2</v>
      </c>
      <c r="I274">
        <f t="shared" si="54"/>
        <v>-1</v>
      </c>
      <c r="J274" t="str">
        <f t="shared" si="54"/>
        <v>XXX -1</v>
      </c>
      <c r="K274">
        <f t="shared" si="54"/>
        <v>1</v>
      </c>
      <c r="L274">
        <f t="shared" si="54"/>
        <v>1</v>
      </c>
      <c r="M274" t="str">
        <f t="shared" si="54"/>
        <v>0; 11</v>
      </c>
      <c r="N274">
        <f t="shared" si="54"/>
        <v>7</v>
      </c>
      <c r="O274">
        <f t="shared" si="54"/>
        <v>1</v>
      </c>
    </row>
    <row r="275" spans="2:15">
      <c r="B275">
        <f t="shared" ref="B275:O275" si="55">B189</f>
        <v>11</v>
      </c>
      <c r="C275">
        <f t="shared" si="55"/>
        <v>0</v>
      </c>
      <c r="D275" t="str">
        <f t="shared" si="55"/>
        <v>XXX 2</v>
      </c>
      <c r="E275" t="str">
        <f t="shared" si="55"/>
        <v>XXX 2</v>
      </c>
      <c r="F275" t="str">
        <f t="shared" si="55"/>
        <v>XXX -1</v>
      </c>
      <c r="G275">
        <f t="shared" si="55"/>
        <v>1</v>
      </c>
      <c r="H275">
        <f t="shared" si="55"/>
        <v>0</v>
      </c>
      <c r="I275">
        <f t="shared" si="55"/>
        <v>-1</v>
      </c>
      <c r="J275" t="str">
        <f t="shared" si="55"/>
        <v>XXX -1</v>
      </c>
      <c r="K275" t="str">
        <f t="shared" si="55"/>
        <v>XXX 0</v>
      </c>
      <c r="L275">
        <f t="shared" si="55"/>
        <v>5</v>
      </c>
      <c r="M275" t="str">
        <f t="shared" si="55"/>
        <v>0; 10</v>
      </c>
      <c r="N275" t="str">
        <f t="shared" si="55"/>
        <v>3; 5</v>
      </c>
      <c r="O275">
        <f t="shared" si="55"/>
        <v>1</v>
      </c>
    </row>
    <row r="276" spans="2:15">
      <c r="B276">
        <f t="shared" ref="B276:O276" si="56">B190</f>
        <v>12</v>
      </c>
      <c r="C276">
        <f t="shared" si="56"/>
        <v>1</v>
      </c>
      <c r="D276">
        <f t="shared" si="56"/>
        <v>2</v>
      </c>
      <c r="E276">
        <f t="shared" si="56"/>
        <v>2</v>
      </c>
      <c r="F276">
        <f t="shared" si="56"/>
        <v>2</v>
      </c>
      <c r="G276">
        <f t="shared" si="56"/>
        <v>1</v>
      </c>
      <c r="H276">
        <f t="shared" si="56"/>
        <v>2</v>
      </c>
      <c r="I276">
        <f t="shared" si="56"/>
        <v>-1</v>
      </c>
      <c r="J276" t="str">
        <f t="shared" si="56"/>
        <v>XXX 0</v>
      </c>
      <c r="K276">
        <f t="shared" si="56"/>
        <v>1</v>
      </c>
      <c r="L276">
        <f t="shared" si="56"/>
        <v>5</v>
      </c>
      <c r="M276" t="str">
        <f t="shared" si="56"/>
        <v>0; 3</v>
      </c>
      <c r="N276">
        <f t="shared" si="56"/>
        <v>3</v>
      </c>
      <c r="O276">
        <f t="shared" si="56"/>
        <v>1</v>
      </c>
    </row>
    <row r="277" spans="2:15">
      <c r="B277">
        <f t="shared" ref="B277:O277" si="57">B191</f>
        <v>13</v>
      </c>
      <c r="C277">
        <f t="shared" si="57"/>
        <v>0</v>
      </c>
      <c r="D277">
        <f t="shared" si="57"/>
        <v>2</v>
      </c>
      <c r="E277" t="str">
        <f t="shared" si="57"/>
        <v>XXX 2</v>
      </c>
      <c r="F277" t="str">
        <f t="shared" si="57"/>
        <v>XXX -1</v>
      </c>
      <c r="G277">
        <f t="shared" si="57"/>
        <v>1</v>
      </c>
      <c r="H277">
        <f t="shared" si="57"/>
        <v>0</v>
      </c>
      <c r="I277">
        <f t="shared" si="57"/>
        <v>-1</v>
      </c>
      <c r="J277">
        <f t="shared" si="57"/>
        <v>1</v>
      </c>
      <c r="K277" t="str">
        <f t="shared" si="57"/>
        <v>XXX 1</v>
      </c>
      <c r="L277">
        <f t="shared" si="57"/>
        <v>0</v>
      </c>
      <c r="M277" t="str">
        <f t="shared" si="57"/>
        <v>0; 11</v>
      </c>
      <c r="N277" t="str">
        <f t="shared" si="57"/>
        <v>3; 4; 5</v>
      </c>
      <c r="O277">
        <f t="shared" si="57"/>
        <v>1</v>
      </c>
    </row>
    <row r="278" spans="2:15">
      <c r="B278">
        <f t="shared" ref="B278:O278" si="58">B192</f>
        <v>14</v>
      </c>
      <c r="C278">
        <f t="shared" si="58"/>
        <v>1</v>
      </c>
      <c r="D278">
        <f t="shared" si="58"/>
        <v>2</v>
      </c>
      <c r="E278">
        <f t="shared" si="58"/>
        <v>0</v>
      </c>
      <c r="F278" t="str">
        <f t="shared" si="58"/>
        <v>XXX 1</v>
      </c>
      <c r="G278">
        <f t="shared" si="58"/>
        <v>1</v>
      </c>
      <c r="H278">
        <f t="shared" si="58"/>
        <v>1</v>
      </c>
      <c r="I278">
        <f t="shared" si="58"/>
        <v>2</v>
      </c>
      <c r="J278">
        <f t="shared" si="58"/>
        <v>2</v>
      </c>
      <c r="K278">
        <f t="shared" si="58"/>
        <v>1</v>
      </c>
      <c r="L278">
        <f t="shared" si="58"/>
        <v>3</v>
      </c>
      <c r="M278" t="str">
        <f t="shared" si="58"/>
        <v>XXX 0; 10</v>
      </c>
      <c r="N278" t="str">
        <f t="shared" si="58"/>
        <v>XXX 3</v>
      </c>
      <c r="O278">
        <f t="shared" si="58"/>
        <v>1</v>
      </c>
    </row>
    <row r="279" spans="2:15">
      <c r="B279">
        <f t="shared" ref="B279:O279" si="59">B153</f>
        <v>15</v>
      </c>
      <c r="C279">
        <f t="shared" si="59"/>
        <v>2</v>
      </c>
      <c r="D279">
        <f t="shared" si="59"/>
        <v>-1</v>
      </c>
      <c r="E279">
        <f t="shared" si="59"/>
        <v>1</v>
      </c>
      <c r="F279">
        <f t="shared" si="59"/>
        <v>0</v>
      </c>
      <c r="G279">
        <f t="shared" si="59"/>
        <v>1</v>
      </c>
      <c r="H279">
        <f t="shared" si="59"/>
        <v>0</v>
      </c>
      <c r="I279">
        <f t="shared" si="59"/>
        <v>-1</v>
      </c>
      <c r="J279">
        <f t="shared" si="59"/>
        <v>-1</v>
      </c>
      <c r="K279">
        <f t="shared" si="59"/>
        <v>-1</v>
      </c>
      <c r="L279">
        <f t="shared" si="59"/>
        <v>5</v>
      </c>
      <c r="M279" t="str">
        <f t="shared" si="59"/>
        <v>0; 7; 11</v>
      </c>
      <c r="N279" t="str">
        <f t="shared" si="59"/>
        <v>XXX 3; 5</v>
      </c>
      <c r="O279">
        <f t="shared" si="59"/>
        <v>1</v>
      </c>
    </row>
    <row r="280" spans="2:15">
      <c r="B280">
        <f t="shared" ref="B280:O280" si="60">B154</f>
        <v>16</v>
      </c>
      <c r="C280" t="str">
        <f t="shared" si="60"/>
        <v>XXX 3</v>
      </c>
      <c r="D280">
        <f t="shared" si="60"/>
        <v>2</v>
      </c>
      <c r="E280">
        <f t="shared" si="60"/>
        <v>2</v>
      </c>
      <c r="F280">
        <f t="shared" si="60"/>
        <v>0</v>
      </c>
      <c r="G280">
        <f t="shared" si="60"/>
        <v>1</v>
      </c>
      <c r="H280">
        <f t="shared" si="60"/>
        <v>2</v>
      </c>
      <c r="I280">
        <f t="shared" si="60"/>
        <v>2</v>
      </c>
      <c r="J280">
        <f t="shared" si="60"/>
        <v>2</v>
      </c>
      <c r="K280">
        <f t="shared" si="60"/>
        <v>1</v>
      </c>
      <c r="L280">
        <f t="shared" si="60"/>
        <v>5</v>
      </c>
      <c r="M280">
        <f t="shared" si="60"/>
        <v>11</v>
      </c>
      <c r="N280" t="str">
        <f t="shared" si="60"/>
        <v>XXX 3; 5; 7</v>
      </c>
      <c r="O280">
        <f t="shared" si="60"/>
        <v>0</v>
      </c>
    </row>
    <row r="281" spans="2:15">
      <c r="B281" s="60">
        <f t="shared" ref="B281:O281" si="61">B155</f>
        <v>17</v>
      </c>
      <c r="C281" s="60">
        <f t="shared" si="61"/>
        <v>1</v>
      </c>
      <c r="D281" s="60">
        <f t="shared" si="61"/>
        <v>0</v>
      </c>
      <c r="E281" s="60">
        <f t="shared" si="61"/>
        <v>0</v>
      </c>
      <c r="F281" s="60">
        <f t="shared" si="61"/>
        <v>1</v>
      </c>
      <c r="G281" s="60">
        <f t="shared" si="61"/>
        <v>1</v>
      </c>
      <c r="H281" s="60">
        <f t="shared" si="61"/>
        <v>1</v>
      </c>
      <c r="I281" s="60">
        <f t="shared" si="61"/>
        <v>-1</v>
      </c>
      <c r="J281" s="60">
        <f t="shared" si="61"/>
        <v>-1</v>
      </c>
      <c r="K281" s="60">
        <f t="shared" si="61"/>
        <v>1</v>
      </c>
      <c r="L281" s="60">
        <f t="shared" si="61"/>
        <v>3</v>
      </c>
      <c r="M281" s="60">
        <f t="shared" si="61"/>
        <v>1</v>
      </c>
      <c r="N281" s="60" t="str">
        <f t="shared" si="61"/>
        <v>XXX 3; 5; 7</v>
      </c>
      <c r="O281" s="60">
        <f t="shared" si="61"/>
        <v>0</v>
      </c>
    </row>
    <row r="282" spans="2:15">
      <c r="B282" s="60">
        <f t="shared" ref="B282:O282" si="62">B246</f>
        <v>18</v>
      </c>
      <c r="C282" s="60">
        <f t="shared" si="62"/>
        <v>-1</v>
      </c>
      <c r="D282" s="60" t="str">
        <f t="shared" si="62"/>
        <v>XXX 2</v>
      </c>
      <c r="E282" s="60">
        <f t="shared" si="62"/>
        <v>2</v>
      </c>
      <c r="F282" s="60">
        <f t="shared" si="62"/>
        <v>2</v>
      </c>
      <c r="G282" s="60">
        <f t="shared" si="62"/>
        <v>2</v>
      </c>
      <c r="H282" s="60">
        <f t="shared" si="62"/>
        <v>1</v>
      </c>
      <c r="I282" s="60" t="str">
        <f t="shared" si="62"/>
        <v>XXX 1</v>
      </c>
      <c r="J282" s="60">
        <f t="shared" si="62"/>
        <v>-1</v>
      </c>
      <c r="K282" s="60">
        <f t="shared" si="62"/>
        <v>1</v>
      </c>
      <c r="L282" s="60">
        <f t="shared" si="62"/>
        <v>3</v>
      </c>
      <c r="M282" s="60">
        <f t="shared" si="62"/>
        <v>1</v>
      </c>
      <c r="N282" s="60" t="str">
        <f t="shared" si="62"/>
        <v>XXX 0; 1; 3; 5</v>
      </c>
      <c r="O282" s="60">
        <f t="shared" si="62"/>
        <v>0</v>
      </c>
    </row>
    <row r="283" spans="2:15">
      <c r="B283" s="60">
        <f t="shared" ref="B283:O283" si="63">B247</f>
        <v>19</v>
      </c>
      <c r="C283" s="60" t="str">
        <f t="shared" si="63"/>
        <v>XXX 1</v>
      </c>
      <c r="D283" s="60">
        <f t="shared" si="63"/>
        <v>2</v>
      </c>
      <c r="E283" s="60">
        <f t="shared" si="63"/>
        <v>2</v>
      </c>
      <c r="F283" s="60">
        <f t="shared" si="63"/>
        <v>2</v>
      </c>
      <c r="G283" s="60">
        <f t="shared" si="63"/>
        <v>2</v>
      </c>
      <c r="H283" s="60">
        <f t="shared" si="63"/>
        <v>2</v>
      </c>
      <c r="I283" s="60">
        <f t="shared" si="63"/>
        <v>2</v>
      </c>
      <c r="J283" s="60" t="str">
        <f t="shared" si="63"/>
        <v>XXX 2</v>
      </c>
      <c r="K283" s="60">
        <f t="shared" si="63"/>
        <v>1</v>
      </c>
      <c r="L283" s="60">
        <f t="shared" si="63"/>
        <v>5</v>
      </c>
      <c r="M283" s="60">
        <f t="shared" si="63"/>
        <v>12</v>
      </c>
      <c r="N283" s="60" t="str">
        <f t="shared" si="63"/>
        <v>3; 5; 7</v>
      </c>
      <c r="O283" s="60">
        <f t="shared" si="63"/>
        <v>1</v>
      </c>
    </row>
    <row r="284" spans="2:15">
      <c r="B284">
        <f t="shared" ref="B284:O284" si="64">B248</f>
        <v>20</v>
      </c>
      <c r="C284">
        <f t="shared" si="64"/>
        <v>2</v>
      </c>
      <c r="D284">
        <f t="shared" si="64"/>
        <v>2</v>
      </c>
      <c r="E284">
        <f t="shared" si="64"/>
        <v>2</v>
      </c>
      <c r="F284">
        <f t="shared" si="64"/>
        <v>0</v>
      </c>
      <c r="G284">
        <f t="shared" si="64"/>
        <v>1</v>
      </c>
      <c r="H284">
        <f t="shared" si="64"/>
        <v>2</v>
      </c>
      <c r="I284">
        <f t="shared" si="64"/>
        <v>2</v>
      </c>
      <c r="J284">
        <f t="shared" si="64"/>
        <v>2</v>
      </c>
      <c r="K284">
        <f t="shared" si="64"/>
        <v>1</v>
      </c>
      <c r="L284">
        <f t="shared" si="64"/>
        <v>5</v>
      </c>
      <c r="M284" t="str">
        <f t="shared" si="64"/>
        <v>XXX 0; 8; 11</v>
      </c>
      <c r="N284" t="str">
        <f t="shared" si="64"/>
        <v>XXX 3; 4; 5; 7</v>
      </c>
      <c r="O284">
        <f t="shared" si="64"/>
        <v>1</v>
      </c>
    </row>
    <row r="285" spans="2:15">
      <c r="B285">
        <f t="shared" ref="B285:O285" si="65">B249</f>
        <v>21</v>
      </c>
      <c r="C285" t="str">
        <f t="shared" si="65"/>
        <v>XXX 2</v>
      </c>
      <c r="D285" t="str">
        <f t="shared" si="65"/>
        <v>XXX 2</v>
      </c>
      <c r="E285">
        <f t="shared" si="65"/>
        <v>1</v>
      </c>
      <c r="F285">
        <f t="shared" si="65"/>
        <v>2</v>
      </c>
      <c r="G285">
        <f t="shared" si="65"/>
        <v>1</v>
      </c>
      <c r="H285">
        <f t="shared" si="65"/>
        <v>2</v>
      </c>
      <c r="I285">
        <f t="shared" si="65"/>
        <v>2</v>
      </c>
      <c r="J285" t="str">
        <f t="shared" si="65"/>
        <v>XXX 2</v>
      </c>
      <c r="K285">
        <f t="shared" si="65"/>
        <v>1</v>
      </c>
      <c r="L285">
        <f t="shared" si="65"/>
        <v>5</v>
      </c>
      <c r="M285" t="str">
        <f t="shared" si="65"/>
        <v>3; 7</v>
      </c>
      <c r="N285" t="str">
        <f t="shared" si="65"/>
        <v>3; 7</v>
      </c>
      <c r="O285">
        <f t="shared" si="65"/>
        <v>1</v>
      </c>
    </row>
    <row r="286" spans="2:15">
      <c r="B286">
        <f t="shared" ref="B286:O286" si="66">B250</f>
        <v>22</v>
      </c>
      <c r="C286">
        <f t="shared" si="66"/>
        <v>1</v>
      </c>
      <c r="D286">
        <f t="shared" si="66"/>
        <v>2</v>
      </c>
      <c r="E286">
        <f t="shared" si="66"/>
        <v>2</v>
      </c>
      <c r="F286">
        <f t="shared" si="66"/>
        <v>2</v>
      </c>
      <c r="G286">
        <f t="shared" si="66"/>
        <v>1</v>
      </c>
      <c r="H286">
        <f t="shared" si="66"/>
        <v>2</v>
      </c>
      <c r="I286" t="str">
        <f t="shared" si="66"/>
        <v>XXX 2</v>
      </c>
      <c r="J286" t="str">
        <f t="shared" si="66"/>
        <v>XXX 2</v>
      </c>
      <c r="K286">
        <f t="shared" si="66"/>
        <v>1</v>
      </c>
      <c r="L286">
        <f t="shared" si="66"/>
        <v>5</v>
      </c>
      <c r="M286" t="str">
        <f t="shared" si="66"/>
        <v>0; 10</v>
      </c>
      <c r="N286" t="str">
        <f t="shared" si="66"/>
        <v>3; 7</v>
      </c>
      <c r="O286">
        <f t="shared" si="66"/>
        <v>1</v>
      </c>
    </row>
    <row r="287" spans="2:15">
      <c r="B287">
        <f t="shared" ref="B287:O287" si="67">B251</f>
        <v>23</v>
      </c>
      <c r="C287">
        <f t="shared" si="67"/>
        <v>1</v>
      </c>
      <c r="D287">
        <f t="shared" si="67"/>
        <v>0</v>
      </c>
      <c r="E287" t="str">
        <f t="shared" si="67"/>
        <v>XXX 0</v>
      </c>
      <c r="F287">
        <f t="shared" si="67"/>
        <v>1</v>
      </c>
      <c r="G287">
        <f t="shared" si="67"/>
        <v>1</v>
      </c>
      <c r="H287">
        <f t="shared" si="67"/>
        <v>-1</v>
      </c>
      <c r="I287">
        <f t="shared" si="67"/>
        <v>-1</v>
      </c>
      <c r="J287">
        <f t="shared" si="67"/>
        <v>-1</v>
      </c>
      <c r="K287">
        <f t="shared" si="67"/>
        <v>1</v>
      </c>
      <c r="L287">
        <f t="shared" si="67"/>
        <v>3</v>
      </c>
      <c r="M287" t="str">
        <f t="shared" si="67"/>
        <v>XXX 1;4;11</v>
      </c>
      <c r="N287" t="str">
        <f t="shared" si="67"/>
        <v>3; 4; 5; 7</v>
      </c>
      <c r="O287">
        <f t="shared" si="67"/>
        <v>0</v>
      </c>
    </row>
    <row r="288" spans="2:15">
      <c r="B288">
        <f t="shared" ref="B288:O288" si="68">B252</f>
        <v>24</v>
      </c>
      <c r="C288">
        <f t="shared" si="68"/>
        <v>1</v>
      </c>
      <c r="D288">
        <f t="shared" si="68"/>
        <v>2</v>
      </c>
      <c r="E288">
        <f t="shared" si="68"/>
        <v>2</v>
      </c>
      <c r="F288">
        <f t="shared" si="68"/>
        <v>2</v>
      </c>
      <c r="G288">
        <f t="shared" si="68"/>
        <v>2</v>
      </c>
      <c r="H288">
        <f t="shared" si="68"/>
        <v>2</v>
      </c>
      <c r="I288">
        <f t="shared" si="68"/>
        <v>2</v>
      </c>
      <c r="J288">
        <f t="shared" si="68"/>
        <v>2</v>
      </c>
      <c r="K288">
        <f t="shared" si="68"/>
        <v>1</v>
      </c>
      <c r="L288" t="str">
        <f t="shared" si="68"/>
        <v>XXX 1</v>
      </c>
      <c r="M288" t="str">
        <f t="shared" si="68"/>
        <v>9; 10</v>
      </c>
      <c r="N288" t="str">
        <f t="shared" si="68"/>
        <v>XXX 1; 3; 4; 5; 7</v>
      </c>
      <c r="O288">
        <f t="shared" si="68"/>
        <v>0</v>
      </c>
    </row>
    <row r="289" spans="1:18">
      <c r="B289">
        <f t="shared" ref="B289:O289" si="69">B253</f>
        <v>25</v>
      </c>
      <c r="C289">
        <f t="shared" si="69"/>
        <v>1</v>
      </c>
      <c r="D289">
        <f t="shared" si="69"/>
        <v>0</v>
      </c>
      <c r="E289">
        <f t="shared" si="69"/>
        <v>0</v>
      </c>
      <c r="F289">
        <f t="shared" si="69"/>
        <v>1</v>
      </c>
      <c r="G289">
        <f t="shared" si="69"/>
        <v>2</v>
      </c>
      <c r="H289">
        <f t="shared" si="69"/>
        <v>1</v>
      </c>
      <c r="I289">
        <f t="shared" si="69"/>
        <v>2</v>
      </c>
      <c r="J289">
        <f t="shared" si="69"/>
        <v>2</v>
      </c>
      <c r="K289">
        <f t="shared" si="69"/>
        <v>1</v>
      </c>
      <c r="L289">
        <f t="shared" si="69"/>
        <v>4</v>
      </c>
      <c r="M289">
        <f t="shared" si="69"/>
        <v>10</v>
      </c>
      <c r="N289" t="str">
        <f t="shared" si="69"/>
        <v>3; 4</v>
      </c>
      <c r="O289">
        <f t="shared" si="69"/>
        <v>1</v>
      </c>
    </row>
    <row r="290" spans="1:18">
      <c r="B290">
        <f t="shared" ref="B290:O290" si="70">B254</f>
        <v>26</v>
      </c>
      <c r="C290" t="str">
        <f t="shared" si="70"/>
        <v>XXX 2</v>
      </c>
      <c r="D290">
        <f t="shared" si="70"/>
        <v>2</v>
      </c>
      <c r="E290">
        <f t="shared" si="70"/>
        <v>2</v>
      </c>
      <c r="F290">
        <f t="shared" si="70"/>
        <v>2</v>
      </c>
      <c r="G290">
        <f t="shared" si="70"/>
        <v>1</v>
      </c>
      <c r="H290">
        <f t="shared" si="70"/>
        <v>0</v>
      </c>
      <c r="I290" t="str">
        <f t="shared" si="70"/>
        <v>XXX -1</v>
      </c>
      <c r="J290" t="str">
        <f t="shared" si="70"/>
        <v>XXX -1</v>
      </c>
      <c r="K290">
        <f t="shared" si="70"/>
        <v>1</v>
      </c>
      <c r="L290">
        <f t="shared" si="70"/>
        <v>5</v>
      </c>
      <c r="M290" t="str">
        <f t="shared" si="70"/>
        <v>0; 11</v>
      </c>
      <c r="N290" t="str">
        <f t="shared" si="70"/>
        <v>XXX 3; 5</v>
      </c>
      <c r="O290">
        <f t="shared" si="70"/>
        <v>1</v>
      </c>
    </row>
    <row r="291" spans="1:18">
      <c r="B291">
        <f t="shared" ref="B291:O291" si="71">B255</f>
        <v>27</v>
      </c>
      <c r="C291">
        <f t="shared" si="71"/>
        <v>-1</v>
      </c>
      <c r="D291" t="str">
        <f t="shared" si="71"/>
        <v>XXX 0</v>
      </c>
      <c r="E291" t="str">
        <f t="shared" si="71"/>
        <v>XXX 0</v>
      </c>
      <c r="F291" t="str">
        <f t="shared" si="71"/>
        <v>XXX 1</v>
      </c>
      <c r="G291">
        <f t="shared" si="71"/>
        <v>2</v>
      </c>
      <c r="H291" t="str">
        <f t="shared" si="71"/>
        <v>XXX 1</v>
      </c>
      <c r="I291">
        <f t="shared" si="71"/>
        <v>-1</v>
      </c>
      <c r="J291">
        <f t="shared" si="71"/>
        <v>-1</v>
      </c>
      <c r="K291">
        <f t="shared" si="71"/>
        <v>1</v>
      </c>
      <c r="L291">
        <f t="shared" si="71"/>
        <v>3</v>
      </c>
      <c r="M291">
        <f t="shared" si="71"/>
        <v>1</v>
      </c>
      <c r="N291" t="str">
        <f t="shared" si="71"/>
        <v>XXX 3; 5</v>
      </c>
      <c r="O291">
        <f t="shared" si="71"/>
        <v>0</v>
      </c>
    </row>
    <row r="292" spans="1:18">
      <c r="B292">
        <f t="shared" ref="B292:O292" si="72">B256</f>
        <v>28</v>
      </c>
      <c r="C292">
        <f t="shared" si="72"/>
        <v>1</v>
      </c>
      <c r="D292">
        <f t="shared" si="72"/>
        <v>2</v>
      </c>
      <c r="E292">
        <f t="shared" si="72"/>
        <v>2</v>
      </c>
      <c r="F292">
        <f t="shared" si="72"/>
        <v>2</v>
      </c>
      <c r="G292">
        <f t="shared" si="72"/>
        <v>2</v>
      </c>
      <c r="H292">
        <f t="shared" si="72"/>
        <v>1</v>
      </c>
      <c r="I292">
        <f t="shared" si="72"/>
        <v>-1</v>
      </c>
      <c r="J292">
        <f t="shared" si="72"/>
        <v>-1</v>
      </c>
      <c r="K292">
        <f t="shared" si="72"/>
        <v>1</v>
      </c>
      <c r="L292" t="str">
        <f t="shared" si="72"/>
        <v>XXX 1</v>
      </c>
      <c r="M292">
        <f t="shared" si="72"/>
        <v>1</v>
      </c>
      <c r="N292" t="str">
        <f t="shared" si="72"/>
        <v>0; 1; 3; 5</v>
      </c>
      <c r="O292">
        <f t="shared" si="72"/>
        <v>0</v>
      </c>
    </row>
    <row r="293" spans="1:18">
      <c r="B293">
        <f t="shared" ref="B293:O293" si="73">B257</f>
        <v>29</v>
      </c>
      <c r="C293">
        <f t="shared" si="73"/>
        <v>2</v>
      </c>
      <c r="D293">
        <f t="shared" si="73"/>
        <v>2</v>
      </c>
      <c r="E293">
        <f t="shared" si="73"/>
        <v>2</v>
      </c>
      <c r="F293">
        <f t="shared" si="73"/>
        <v>2</v>
      </c>
      <c r="G293">
        <f t="shared" si="73"/>
        <v>1</v>
      </c>
      <c r="H293" t="str">
        <f t="shared" si="73"/>
        <v>XXX 2</v>
      </c>
      <c r="I293">
        <f t="shared" si="73"/>
        <v>2</v>
      </c>
      <c r="J293">
        <f t="shared" si="73"/>
        <v>2</v>
      </c>
      <c r="K293">
        <f t="shared" si="73"/>
        <v>1</v>
      </c>
      <c r="L293">
        <f t="shared" si="73"/>
        <v>5</v>
      </c>
      <c r="M293">
        <f t="shared" si="73"/>
        <v>0</v>
      </c>
      <c r="N293" t="str">
        <f t="shared" si="73"/>
        <v>3; 5; 7</v>
      </c>
      <c r="O293">
        <f t="shared" si="73"/>
        <v>1</v>
      </c>
    </row>
    <row r="294" spans="1:18">
      <c r="B294">
        <f t="shared" ref="B294:O294" si="74">B258</f>
        <v>30</v>
      </c>
      <c r="C294">
        <f t="shared" si="74"/>
        <v>2</v>
      </c>
      <c r="D294" t="str">
        <f t="shared" si="74"/>
        <v>XXX 1</v>
      </c>
      <c r="E294" t="str">
        <f t="shared" si="74"/>
        <v>XXX 1</v>
      </c>
      <c r="F294">
        <f t="shared" si="74"/>
        <v>0</v>
      </c>
      <c r="G294">
        <f t="shared" si="74"/>
        <v>1</v>
      </c>
      <c r="H294">
        <f t="shared" si="74"/>
        <v>0</v>
      </c>
      <c r="I294">
        <f t="shared" si="74"/>
        <v>-1</v>
      </c>
      <c r="J294">
        <f t="shared" si="74"/>
        <v>-1</v>
      </c>
      <c r="K294">
        <f t="shared" si="74"/>
        <v>1</v>
      </c>
      <c r="L294" t="str">
        <f t="shared" si="74"/>
        <v>XXX -1</v>
      </c>
      <c r="M294" t="str">
        <f t="shared" si="74"/>
        <v>XXX 9</v>
      </c>
      <c r="N294" t="str">
        <f t="shared" si="74"/>
        <v>6; 7</v>
      </c>
      <c r="O294">
        <f t="shared" si="74"/>
        <v>1</v>
      </c>
    </row>
    <row r="295" spans="1:18">
      <c r="B295">
        <f t="shared" ref="B295:O295" si="75">B259</f>
        <v>31</v>
      </c>
      <c r="C295">
        <f t="shared" si="75"/>
        <v>-1</v>
      </c>
      <c r="D295">
        <f t="shared" si="75"/>
        <v>-1</v>
      </c>
      <c r="E295" t="str">
        <f t="shared" si="75"/>
        <v>XXX 2</v>
      </c>
      <c r="F295">
        <f t="shared" si="75"/>
        <v>2</v>
      </c>
      <c r="G295" t="str">
        <f t="shared" si="75"/>
        <v>XXX 2</v>
      </c>
      <c r="H295">
        <f t="shared" si="75"/>
        <v>0</v>
      </c>
      <c r="I295">
        <f t="shared" si="75"/>
        <v>-1</v>
      </c>
      <c r="J295">
        <f t="shared" si="75"/>
        <v>-1</v>
      </c>
      <c r="K295" t="str">
        <f t="shared" si="75"/>
        <v>XXX 0</v>
      </c>
      <c r="L295">
        <f t="shared" si="75"/>
        <v>5</v>
      </c>
      <c r="M295">
        <f t="shared" si="75"/>
        <v>10</v>
      </c>
      <c r="N295" t="str">
        <f t="shared" si="75"/>
        <v>3; 5; 7</v>
      </c>
      <c r="O295" t="str">
        <f t="shared" si="75"/>
        <v>XXX 0</v>
      </c>
    </row>
    <row r="297" spans="1:18">
      <c r="A297" t="s">
        <v>216</v>
      </c>
      <c r="C297">
        <f>((31)-COUNTIF(C265:C295,"XXX*"))/(31)</f>
        <v>0.80645161290322576</v>
      </c>
      <c r="D297">
        <f t="shared" ref="D297:O297" si="76">((31)-COUNTIF(D265:D295,"XXX*"))/(31)</f>
        <v>0.80645161290322576</v>
      </c>
      <c r="E297">
        <f t="shared" si="76"/>
        <v>0.77419354838709675</v>
      </c>
      <c r="F297">
        <f t="shared" si="76"/>
        <v>0.87096774193548387</v>
      </c>
      <c r="G297">
        <f t="shared" si="76"/>
        <v>0.93548387096774188</v>
      </c>
      <c r="H297">
        <f t="shared" si="76"/>
        <v>0.93548387096774188</v>
      </c>
      <c r="I297">
        <f t="shared" si="76"/>
        <v>0.70967741935483875</v>
      </c>
      <c r="J297">
        <f t="shared" si="76"/>
        <v>0.64516129032258063</v>
      </c>
      <c r="K297">
        <f t="shared" si="76"/>
        <v>0.87096774193548387</v>
      </c>
      <c r="L297">
        <f t="shared" si="76"/>
        <v>0.83870967741935487</v>
      </c>
      <c r="M297">
        <f t="shared" si="76"/>
        <v>0.70967741935483875</v>
      </c>
      <c r="N297">
        <f t="shared" si="76"/>
        <v>0.64516129032258063</v>
      </c>
      <c r="O297">
        <f t="shared" si="76"/>
        <v>0.93548387096774188</v>
      </c>
      <c r="Q297">
        <f>((31*13)-COUNTIF(C265:O295,"XXX*"))/(31*13)</f>
        <v>0.80645161290322576</v>
      </c>
    </row>
    <row r="301" spans="1:18">
      <c r="C301" t="s">
        <v>199</v>
      </c>
      <c r="D301" t="s">
        <v>200</v>
      </c>
      <c r="E301" t="s">
        <v>201</v>
      </c>
      <c r="F301" t="s">
        <v>202</v>
      </c>
      <c r="G301" t="s">
        <v>203</v>
      </c>
      <c r="H301" t="s">
        <v>204</v>
      </c>
      <c r="I301" t="s">
        <v>205</v>
      </c>
      <c r="J301" t="s">
        <v>206</v>
      </c>
      <c r="K301" t="s">
        <v>207</v>
      </c>
      <c r="L301" t="s">
        <v>213</v>
      </c>
      <c r="M301" t="s">
        <v>208</v>
      </c>
      <c r="N301" t="s">
        <v>228</v>
      </c>
      <c r="O301" t="s">
        <v>209</v>
      </c>
    </row>
    <row r="302" spans="1:18">
      <c r="B302">
        <v>1</v>
      </c>
      <c r="C302">
        <v>3</v>
      </c>
      <c r="D302">
        <v>2</v>
      </c>
      <c r="E302">
        <v>2</v>
      </c>
      <c r="F302">
        <v>2</v>
      </c>
      <c r="G302">
        <v>2</v>
      </c>
      <c r="H302">
        <v>0</v>
      </c>
      <c r="I302">
        <v>2</v>
      </c>
      <c r="J302">
        <v>2</v>
      </c>
      <c r="K302">
        <v>0</v>
      </c>
      <c r="L302">
        <v>5</v>
      </c>
      <c r="M302">
        <v>10</v>
      </c>
      <c r="N302" t="s">
        <v>300</v>
      </c>
      <c r="O302">
        <v>0</v>
      </c>
      <c r="R302">
        <f t="shared" ref="R302:R332" si="77">IF(O302=0,B302)</f>
        <v>1</v>
      </c>
    </row>
    <row r="303" spans="1:18">
      <c r="B303">
        <v>2</v>
      </c>
      <c r="C303">
        <v>-1</v>
      </c>
      <c r="D303">
        <v>2</v>
      </c>
      <c r="E303">
        <v>2</v>
      </c>
      <c r="F303">
        <v>2</v>
      </c>
      <c r="G303">
        <v>1</v>
      </c>
      <c r="H303">
        <v>2</v>
      </c>
      <c r="I303">
        <v>0</v>
      </c>
      <c r="J303">
        <v>1</v>
      </c>
      <c r="K303">
        <v>1</v>
      </c>
      <c r="L303">
        <v>5</v>
      </c>
      <c r="M303">
        <v>3</v>
      </c>
      <c r="N303" t="s">
        <v>301</v>
      </c>
      <c r="O303">
        <v>1</v>
      </c>
      <c r="R303" t="b">
        <f t="shared" si="77"/>
        <v>0</v>
      </c>
    </row>
    <row r="304" spans="1:18">
      <c r="B304">
        <v>3</v>
      </c>
      <c r="C304">
        <v>-1</v>
      </c>
      <c r="D304">
        <v>2</v>
      </c>
      <c r="E304">
        <v>1</v>
      </c>
      <c r="F304">
        <v>0</v>
      </c>
      <c r="G304">
        <v>1</v>
      </c>
      <c r="H304">
        <v>0</v>
      </c>
      <c r="I304">
        <v>-1</v>
      </c>
      <c r="J304">
        <v>0</v>
      </c>
      <c r="K304">
        <v>1</v>
      </c>
      <c r="L304">
        <v>1</v>
      </c>
      <c r="M304" t="s">
        <v>302</v>
      </c>
      <c r="N304">
        <v>3</v>
      </c>
      <c r="O304">
        <v>1</v>
      </c>
      <c r="R304" t="b">
        <f t="shared" si="77"/>
        <v>0</v>
      </c>
    </row>
    <row r="305" spans="2:18">
      <c r="B305">
        <v>4</v>
      </c>
      <c r="C305">
        <v>3</v>
      </c>
      <c r="D305">
        <v>2</v>
      </c>
      <c r="E305">
        <v>2</v>
      </c>
      <c r="F305">
        <v>2</v>
      </c>
      <c r="G305">
        <v>1</v>
      </c>
      <c r="H305">
        <v>2</v>
      </c>
      <c r="I305">
        <v>2</v>
      </c>
      <c r="J305">
        <v>2</v>
      </c>
      <c r="K305">
        <v>1</v>
      </c>
      <c r="L305">
        <v>5</v>
      </c>
      <c r="M305" t="s">
        <v>302</v>
      </c>
      <c r="N305" t="s">
        <v>277</v>
      </c>
      <c r="O305">
        <v>1</v>
      </c>
      <c r="R305" t="b">
        <f t="shared" si="77"/>
        <v>0</v>
      </c>
    </row>
    <row r="306" spans="2:18">
      <c r="B306">
        <v>5</v>
      </c>
      <c r="C306">
        <v>3</v>
      </c>
      <c r="D306">
        <v>2</v>
      </c>
      <c r="E306">
        <v>2</v>
      </c>
      <c r="F306">
        <v>2</v>
      </c>
      <c r="G306">
        <v>1</v>
      </c>
      <c r="H306">
        <v>2</v>
      </c>
      <c r="I306">
        <v>2</v>
      </c>
      <c r="J306">
        <v>-1</v>
      </c>
      <c r="K306">
        <v>1</v>
      </c>
      <c r="L306">
        <v>5</v>
      </c>
      <c r="M306">
        <v>0</v>
      </c>
      <c r="N306" t="s">
        <v>277</v>
      </c>
      <c r="O306">
        <v>1</v>
      </c>
      <c r="R306" t="b">
        <f t="shared" si="77"/>
        <v>0</v>
      </c>
    </row>
    <row r="307" spans="2:18">
      <c r="B307">
        <v>6</v>
      </c>
      <c r="C307">
        <v>2</v>
      </c>
      <c r="D307">
        <v>2</v>
      </c>
      <c r="E307">
        <v>2</v>
      </c>
      <c r="F307">
        <v>2</v>
      </c>
      <c r="G307">
        <v>2</v>
      </c>
      <c r="H307">
        <v>2</v>
      </c>
      <c r="I307">
        <v>-1</v>
      </c>
      <c r="J307">
        <v>2</v>
      </c>
      <c r="K307">
        <v>1</v>
      </c>
      <c r="L307">
        <v>5</v>
      </c>
      <c r="M307" t="s">
        <v>289</v>
      </c>
      <c r="N307" t="s">
        <v>277</v>
      </c>
      <c r="O307">
        <v>0</v>
      </c>
      <c r="R307">
        <f t="shared" si="77"/>
        <v>6</v>
      </c>
    </row>
    <row r="308" spans="2:18">
      <c r="B308">
        <v>7</v>
      </c>
      <c r="C308">
        <v>2</v>
      </c>
      <c r="D308">
        <v>2</v>
      </c>
      <c r="E308">
        <v>2</v>
      </c>
      <c r="F308">
        <v>2</v>
      </c>
      <c r="G308">
        <v>1</v>
      </c>
      <c r="H308">
        <v>0</v>
      </c>
      <c r="I308">
        <v>1</v>
      </c>
      <c r="J308">
        <v>0</v>
      </c>
      <c r="K308">
        <v>1</v>
      </c>
      <c r="L308">
        <v>5</v>
      </c>
      <c r="M308" t="s">
        <v>283</v>
      </c>
      <c r="N308" t="s">
        <v>277</v>
      </c>
      <c r="O308">
        <v>1</v>
      </c>
      <c r="R308" t="b">
        <f t="shared" si="77"/>
        <v>0</v>
      </c>
    </row>
    <row r="309" spans="2:18">
      <c r="B309">
        <v>8</v>
      </c>
      <c r="C309">
        <v>0</v>
      </c>
      <c r="D309">
        <v>2</v>
      </c>
      <c r="E309">
        <v>2</v>
      </c>
      <c r="F309">
        <v>0</v>
      </c>
      <c r="G309">
        <v>2</v>
      </c>
      <c r="H309">
        <v>2</v>
      </c>
      <c r="I309">
        <v>0</v>
      </c>
      <c r="J309">
        <v>1</v>
      </c>
      <c r="K309">
        <v>1</v>
      </c>
      <c r="L309" t="s">
        <v>284</v>
      </c>
      <c r="M309" t="s">
        <v>285</v>
      </c>
      <c r="N309" t="s">
        <v>277</v>
      </c>
      <c r="O309">
        <v>0</v>
      </c>
      <c r="R309">
        <f t="shared" si="77"/>
        <v>8</v>
      </c>
    </row>
    <row r="310" spans="2:18">
      <c r="B310">
        <v>9</v>
      </c>
      <c r="C310">
        <v>0</v>
      </c>
      <c r="D310">
        <v>0</v>
      </c>
      <c r="E310">
        <v>0</v>
      </c>
      <c r="F310">
        <v>1</v>
      </c>
      <c r="G310">
        <v>2</v>
      </c>
      <c r="H310">
        <v>1</v>
      </c>
      <c r="I310">
        <v>2</v>
      </c>
      <c r="J310">
        <v>2</v>
      </c>
      <c r="K310">
        <v>1</v>
      </c>
      <c r="L310">
        <v>1</v>
      </c>
      <c r="M310">
        <v>1</v>
      </c>
      <c r="N310" t="s">
        <v>286</v>
      </c>
      <c r="O310">
        <v>0</v>
      </c>
      <c r="R310">
        <f t="shared" si="77"/>
        <v>9</v>
      </c>
    </row>
    <row r="311" spans="2:18">
      <c r="B311">
        <v>10</v>
      </c>
      <c r="C311">
        <v>0</v>
      </c>
      <c r="D311">
        <v>2</v>
      </c>
      <c r="E311">
        <v>2</v>
      </c>
      <c r="F311">
        <v>2</v>
      </c>
      <c r="G311">
        <v>2</v>
      </c>
      <c r="H311">
        <v>2</v>
      </c>
      <c r="I311">
        <v>-1</v>
      </c>
      <c r="J311">
        <v>-1</v>
      </c>
      <c r="K311">
        <v>1</v>
      </c>
      <c r="L311">
        <v>1</v>
      </c>
      <c r="M311" t="s">
        <v>287</v>
      </c>
      <c r="N311">
        <v>7</v>
      </c>
      <c r="O311">
        <v>1</v>
      </c>
      <c r="R311" t="b">
        <f t="shared" si="77"/>
        <v>0</v>
      </c>
    </row>
    <row r="312" spans="2:18">
      <c r="B312">
        <v>11</v>
      </c>
      <c r="C312">
        <v>0</v>
      </c>
      <c r="D312">
        <v>2</v>
      </c>
      <c r="E312">
        <v>2</v>
      </c>
      <c r="F312">
        <v>-1</v>
      </c>
      <c r="G312">
        <v>1</v>
      </c>
      <c r="H312">
        <v>0</v>
      </c>
      <c r="I312">
        <v>-1</v>
      </c>
      <c r="J312">
        <v>-1</v>
      </c>
      <c r="K312">
        <v>0</v>
      </c>
      <c r="L312">
        <v>5</v>
      </c>
      <c r="M312" t="s">
        <v>250</v>
      </c>
      <c r="N312" t="s">
        <v>276</v>
      </c>
      <c r="O312">
        <v>1</v>
      </c>
      <c r="R312" t="b">
        <f t="shared" si="77"/>
        <v>0</v>
      </c>
    </row>
    <row r="313" spans="2:18">
      <c r="B313">
        <v>12</v>
      </c>
      <c r="C313">
        <v>1</v>
      </c>
      <c r="D313">
        <v>2</v>
      </c>
      <c r="E313">
        <v>2</v>
      </c>
      <c r="F313">
        <v>2</v>
      </c>
      <c r="G313">
        <v>1</v>
      </c>
      <c r="H313">
        <v>2</v>
      </c>
      <c r="I313">
        <v>-1</v>
      </c>
      <c r="J313">
        <v>0</v>
      </c>
      <c r="K313">
        <v>1</v>
      </c>
      <c r="L313">
        <v>5</v>
      </c>
      <c r="M313" t="s">
        <v>283</v>
      </c>
      <c r="N313">
        <v>3</v>
      </c>
      <c r="O313">
        <v>1</v>
      </c>
      <c r="R313" t="b">
        <f t="shared" si="77"/>
        <v>0</v>
      </c>
    </row>
    <row r="314" spans="2:18">
      <c r="B314">
        <v>13</v>
      </c>
      <c r="C314">
        <v>0</v>
      </c>
      <c r="D314">
        <v>2</v>
      </c>
      <c r="E314">
        <v>2</v>
      </c>
      <c r="F314">
        <v>-1</v>
      </c>
      <c r="G314">
        <v>1</v>
      </c>
      <c r="H314">
        <v>0</v>
      </c>
      <c r="I314">
        <v>-1</v>
      </c>
      <c r="J314">
        <v>1</v>
      </c>
      <c r="K314">
        <v>1</v>
      </c>
      <c r="L314">
        <v>0</v>
      </c>
      <c r="M314" t="s">
        <v>287</v>
      </c>
      <c r="N314" t="s">
        <v>288</v>
      </c>
      <c r="O314">
        <v>1</v>
      </c>
      <c r="R314" t="b">
        <f t="shared" si="77"/>
        <v>0</v>
      </c>
    </row>
    <row r="315" spans="2:18">
      <c r="B315">
        <v>14</v>
      </c>
      <c r="C315">
        <v>1</v>
      </c>
      <c r="D315">
        <v>2</v>
      </c>
      <c r="E315">
        <v>0</v>
      </c>
      <c r="F315">
        <v>1</v>
      </c>
      <c r="G315">
        <v>1</v>
      </c>
      <c r="H315">
        <v>1</v>
      </c>
      <c r="I315">
        <v>2</v>
      </c>
      <c r="J315">
        <v>2</v>
      </c>
      <c r="K315">
        <v>1</v>
      </c>
      <c r="L315">
        <v>3</v>
      </c>
      <c r="M315" t="s">
        <v>250</v>
      </c>
      <c r="N315">
        <v>3</v>
      </c>
      <c r="O315">
        <v>1</v>
      </c>
      <c r="R315" t="b">
        <f t="shared" si="77"/>
        <v>0</v>
      </c>
    </row>
    <row r="316" spans="2:18">
      <c r="B316">
        <v>15</v>
      </c>
      <c r="C316">
        <v>2</v>
      </c>
      <c r="D316">
        <v>-1</v>
      </c>
      <c r="E316">
        <v>1</v>
      </c>
      <c r="F316">
        <v>0</v>
      </c>
      <c r="G316">
        <v>1</v>
      </c>
      <c r="H316">
        <v>0</v>
      </c>
      <c r="I316">
        <v>-1</v>
      </c>
      <c r="J316">
        <v>-1</v>
      </c>
      <c r="K316">
        <v>-1</v>
      </c>
      <c r="L316">
        <v>5</v>
      </c>
      <c r="M316" t="s">
        <v>275</v>
      </c>
      <c r="N316" t="s">
        <v>276</v>
      </c>
      <c r="O316">
        <v>1</v>
      </c>
      <c r="R316" t="b">
        <f t="shared" si="77"/>
        <v>0</v>
      </c>
    </row>
    <row r="317" spans="2:18">
      <c r="B317">
        <v>16</v>
      </c>
      <c r="C317">
        <v>3</v>
      </c>
      <c r="D317">
        <v>2</v>
      </c>
      <c r="E317">
        <v>2</v>
      </c>
      <c r="F317">
        <v>0</v>
      </c>
      <c r="G317">
        <v>1</v>
      </c>
      <c r="H317">
        <v>2</v>
      </c>
      <c r="I317">
        <v>2</v>
      </c>
      <c r="J317">
        <v>2</v>
      </c>
      <c r="K317">
        <v>1</v>
      </c>
      <c r="L317">
        <v>5</v>
      </c>
      <c r="M317">
        <v>11</v>
      </c>
      <c r="N317" t="s">
        <v>277</v>
      </c>
      <c r="O317">
        <v>0</v>
      </c>
      <c r="R317">
        <f t="shared" si="77"/>
        <v>16</v>
      </c>
    </row>
    <row r="318" spans="2:18">
      <c r="B318">
        <v>17</v>
      </c>
      <c r="C318">
        <v>1</v>
      </c>
      <c r="D318">
        <v>0</v>
      </c>
      <c r="E318">
        <v>0</v>
      </c>
      <c r="F318">
        <v>1</v>
      </c>
      <c r="G318">
        <v>1</v>
      </c>
      <c r="H318">
        <v>1</v>
      </c>
      <c r="I318">
        <v>-1</v>
      </c>
      <c r="J318">
        <v>-1</v>
      </c>
      <c r="K318">
        <v>1</v>
      </c>
      <c r="L318">
        <v>3</v>
      </c>
      <c r="M318">
        <v>1</v>
      </c>
      <c r="N318" t="s">
        <v>277</v>
      </c>
      <c r="O318">
        <v>0</v>
      </c>
      <c r="R318">
        <f t="shared" si="77"/>
        <v>17</v>
      </c>
    </row>
    <row r="319" spans="2:18">
      <c r="B319">
        <v>18</v>
      </c>
      <c r="C319">
        <v>-1</v>
      </c>
      <c r="D319">
        <v>2</v>
      </c>
      <c r="E319">
        <v>2</v>
      </c>
      <c r="F319">
        <v>2</v>
      </c>
      <c r="G319">
        <v>2</v>
      </c>
      <c r="H319">
        <v>1</v>
      </c>
      <c r="I319">
        <v>1</v>
      </c>
      <c r="J319">
        <v>-1</v>
      </c>
      <c r="K319">
        <v>1</v>
      </c>
      <c r="L319">
        <v>3</v>
      </c>
      <c r="M319">
        <v>1</v>
      </c>
      <c r="N319" t="s">
        <v>317</v>
      </c>
      <c r="O319">
        <v>0</v>
      </c>
      <c r="R319">
        <f t="shared" si="77"/>
        <v>18</v>
      </c>
    </row>
    <row r="320" spans="2:18">
      <c r="B320">
        <v>19</v>
      </c>
      <c r="C320">
        <v>1</v>
      </c>
      <c r="D320">
        <v>2</v>
      </c>
      <c r="E320">
        <v>2</v>
      </c>
      <c r="F320">
        <v>2</v>
      </c>
      <c r="G320">
        <v>2</v>
      </c>
      <c r="H320">
        <v>2</v>
      </c>
      <c r="I320">
        <v>2</v>
      </c>
      <c r="J320">
        <v>2</v>
      </c>
      <c r="K320">
        <v>1</v>
      </c>
      <c r="L320">
        <v>5</v>
      </c>
      <c r="M320">
        <v>12</v>
      </c>
      <c r="N320" t="s">
        <v>277</v>
      </c>
      <c r="O320">
        <v>1</v>
      </c>
      <c r="R320" t="b">
        <f t="shared" si="77"/>
        <v>0</v>
      </c>
    </row>
    <row r="321" spans="2:18">
      <c r="B321">
        <v>20</v>
      </c>
      <c r="C321">
        <v>2</v>
      </c>
      <c r="D321">
        <v>2</v>
      </c>
      <c r="E321">
        <v>2</v>
      </c>
      <c r="F321">
        <v>0</v>
      </c>
      <c r="G321">
        <v>1</v>
      </c>
      <c r="H321">
        <v>2</v>
      </c>
      <c r="I321">
        <v>2</v>
      </c>
      <c r="J321">
        <v>2</v>
      </c>
      <c r="K321">
        <v>1</v>
      </c>
      <c r="L321">
        <v>5</v>
      </c>
      <c r="M321" t="s">
        <v>267</v>
      </c>
      <c r="N321" t="s">
        <v>303</v>
      </c>
      <c r="O321">
        <v>1</v>
      </c>
      <c r="R321" t="b">
        <f t="shared" si="77"/>
        <v>0</v>
      </c>
    </row>
    <row r="322" spans="2:18">
      <c r="B322">
        <v>21</v>
      </c>
      <c r="C322">
        <v>2</v>
      </c>
      <c r="D322">
        <v>2</v>
      </c>
      <c r="E322">
        <v>1</v>
      </c>
      <c r="F322">
        <v>2</v>
      </c>
      <c r="G322">
        <v>1</v>
      </c>
      <c r="H322">
        <v>2</v>
      </c>
      <c r="I322">
        <v>2</v>
      </c>
      <c r="J322">
        <v>2</v>
      </c>
      <c r="K322">
        <v>1</v>
      </c>
      <c r="L322">
        <v>5</v>
      </c>
      <c r="M322" t="s">
        <v>264</v>
      </c>
      <c r="N322" t="s">
        <v>264</v>
      </c>
      <c r="O322">
        <v>1</v>
      </c>
      <c r="R322" t="b">
        <f t="shared" si="77"/>
        <v>0</v>
      </c>
    </row>
    <row r="323" spans="2:18">
      <c r="B323">
        <v>22</v>
      </c>
      <c r="C323">
        <v>1</v>
      </c>
      <c r="D323">
        <v>2</v>
      </c>
      <c r="E323">
        <v>2</v>
      </c>
      <c r="F323">
        <v>2</v>
      </c>
      <c r="G323">
        <v>1</v>
      </c>
      <c r="H323">
        <v>2</v>
      </c>
      <c r="I323">
        <v>2</v>
      </c>
      <c r="J323">
        <v>2</v>
      </c>
      <c r="K323">
        <v>1</v>
      </c>
      <c r="L323">
        <v>5</v>
      </c>
      <c r="M323" t="s">
        <v>250</v>
      </c>
      <c r="N323" t="s">
        <v>264</v>
      </c>
      <c r="O323">
        <v>1</v>
      </c>
      <c r="R323" t="b">
        <f t="shared" si="77"/>
        <v>0</v>
      </c>
    </row>
    <row r="324" spans="2:18">
      <c r="B324">
        <v>23</v>
      </c>
      <c r="C324">
        <v>1</v>
      </c>
      <c r="D324">
        <v>0</v>
      </c>
      <c r="E324">
        <v>0</v>
      </c>
      <c r="F324">
        <v>1</v>
      </c>
      <c r="G324">
        <v>1</v>
      </c>
      <c r="H324">
        <v>-1</v>
      </c>
      <c r="I324">
        <v>-1</v>
      </c>
      <c r="J324">
        <v>-1</v>
      </c>
      <c r="K324">
        <v>1</v>
      </c>
      <c r="L324">
        <v>3</v>
      </c>
      <c r="M324" t="s">
        <v>318</v>
      </c>
      <c r="N324" t="s">
        <v>303</v>
      </c>
      <c r="O324">
        <v>0</v>
      </c>
      <c r="R324">
        <f t="shared" si="77"/>
        <v>23</v>
      </c>
    </row>
    <row r="325" spans="2:18">
      <c r="B325">
        <v>24</v>
      </c>
      <c r="C325">
        <v>1</v>
      </c>
      <c r="D325">
        <v>2</v>
      </c>
      <c r="E325">
        <v>2</v>
      </c>
      <c r="F325">
        <v>2</v>
      </c>
      <c r="G325">
        <v>2</v>
      </c>
      <c r="H325">
        <v>2</v>
      </c>
      <c r="I325">
        <v>2</v>
      </c>
      <c r="J325">
        <v>2</v>
      </c>
      <c r="K325">
        <v>1</v>
      </c>
      <c r="L325">
        <v>1</v>
      </c>
      <c r="M325" t="s">
        <v>243</v>
      </c>
      <c r="N325" t="s">
        <v>309</v>
      </c>
      <c r="O325">
        <v>0</v>
      </c>
      <c r="R325">
        <f t="shared" si="77"/>
        <v>24</v>
      </c>
    </row>
    <row r="326" spans="2:18">
      <c r="B326">
        <v>25</v>
      </c>
      <c r="C326">
        <v>1</v>
      </c>
      <c r="D326">
        <v>0</v>
      </c>
      <c r="E326">
        <v>0</v>
      </c>
      <c r="F326">
        <v>1</v>
      </c>
      <c r="G326">
        <v>2</v>
      </c>
      <c r="H326">
        <v>1</v>
      </c>
      <c r="I326">
        <v>2</v>
      </c>
      <c r="J326">
        <v>2</v>
      </c>
      <c r="K326">
        <v>1</v>
      </c>
      <c r="L326">
        <v>4</v>
      </c>
      <c r="M326">
        <v>10</v>
      </c>
      <c r="N326" t="s">
        <v>244</v>
      </c>
      <c r="O326">
        <v>1</v>
      </c>
      <c r="R326" t="b">
        <f t="shared" si="77"/>
        <v>0</v>
      </c>
    </row>
    <row r="327" spans="2:18">
      <c r="B327">
        <v>26</v>
      </c>
      <c r="C327">
        <v>2</v>
      </c>
      <c r="D327">
        <v>2</v>
      </c>
      <c r="E327">
        <v>2</v>
      </c>
      <c r="F327">
        <v>2</v>
      </c>
      <c r="G327">
        <v>1</v>
      </c>
      <c r="H327">
        <v>0</v>
      </c>
      <c r="I327">
        <v>-1</v>
      </c>
      <c r="J327">
        <v>-1</v>
      </c>
      <c r="K327">
        <v>1</v>
      </c>
      <c r="L327">
        <v>5</v>
      </c>
      <c r="M327" t="s">
        <v>287</v>
      </c>
      <c r="N327" t="s">
        <v>276</v>
      </c>
      <c r="O327">
        <v>1</v>
      </c>
      <c r="R327" t="b">
        <f t="shared" si="77"/>
        <v>0</v>
      </c>
    </row>
    <row r="328" spans="2:18">
      <c r="B328">
        <v>27</v>
      </c>
      <c r="C328">
        <v>-1</v>
      </c>
      <c r="D328">
        <v>0</v>
      </c>
      <c r="E328">
        <v>0</v>
      </c>
      <c r="F328">
        <v>1</v>
      </c>
      <c r="G328">
        <v>2</v>
      </c>
      <c r="H328">
        <v>1</v>
      </c>
      <c r="I328">
        <v>-1</v>
      </c>
      <c r="J328">
        <v>-1</v>
      </c>
      <c r="K328">
        <v>1</v>
      </c>
      <c r="L328">
        <v>3</v>
      </c>
      <c r="M328">
        <v>1</v>
      </c>
      <c r="N328" t="s">
        <v>276</v>
      </c>
      <c r="O328">
        <v>0</v>
      </c>
      <c r="R328">
        <f t="shared" si="77"/>
        <v>27</v>
      </c>
    </row>
    <row r="329" spans="2:18">
      <c r="B329">
        <v>28</v>
      </c>
      <c r="C329">
        <v>1</v>
      </c>
      <c r="D329">
        <v>2</v>
      </c>
      <c r="E329">
        <v>2</v>
      </c>
      <c r="F329">
        <v>2</v>
      </c>
      <c r="G329">
        <v>2</v>
      </c>
      <c r="H329">
        <v>1</v>
      </c>
      <c r="I329">
        <v>-1</v>
      </c>
      <c r="J329">
        <v>-1</v>
      </c>
      <c r="K329">
        <v>1</v>
      </c>
      <c r="L329">
        <v>1</v>
      </c>
      <c r="M329">
        <v>1</v>
      </c>
      <c r="N329" t="s">
        <v>230</v>
      </c>
      <c r="O329">
        <v>0</v>
      </c>
      <c r="R329">
        <f t="shared" si="77"/>
        <v>28</v>
      </c>
    </row>
    <row r="330" spans="2:18">
      <c r="B330">
        <v>29</v>
      </c>
      <c r="C330">
        <v>2</v>
      </c>
      <c r="D330">
        <v>2</v>
      </c>
      <c r="E330">
        <v>2</v>
      </c>
      <c r="F330">
        <v>2</v>
      </c>
      <c r="G330">
        <v>1</v>
      </c>
      <c r="H330">
        <v>2</v>
      </c>
      <c r="I330">
        <v>2</v>
      </c>
      <c r="J330">
        <v>2</v>
      </c>
      <c r="K330">
        <v>1</v>
      </c>
      <c r="L330">
        <v>5</v>
      </c>
      <c r="M330">
        <v>0</v>
      </c>
      <c r="N330" t="s">
        <v>277</v>
      </c>
      <c r="O330">
        <v>1</v>
      </c>
      <c r="R330" t="b">
        <f t="shared" si="77"/>
        <v>0</v>
      </c>
    </row>
    <row r="331" spans="2:18">
      <c r="B331">
        <v>30</v>
      </c>
      <c r="C331">
        <v>2</v>
      </c>
      <c r="D331">
        <v>1</v>
      </c>
      <c r="E331">
        <v>1</v>
      </c>
      <c r="F331">
        <v>0</v>
      </c>
      <c r="G331">
        <v>1</v>
      </c>
      <c r="H331">
        <v>0</v>
      </c>
      <c r="I331">
        <v>-1</v>
      </c>
      <c r="J331">
        <v>-1</v>
      </c>
      <c r="K331">
        <v>1</v>
      </c>
      <c r="L331">
        <v>-1</v>
      </c>
      <c r="M331">
        <v>9</v>
      </c>
      <c r="N331" t="s">
        <v>305</v>
      </c>
      <c r="O331">
        <v>1</v>
      </c>
      <c r="R331" t="b">
        <f t="shared" si="77"/>
        <v>0</v>
      </c>
    </row>
    <row r="332" spans="2:18">
      <c r="B332">
        <v>31</v>
      </c>
      <c r="C332">
        <v>-1</v>
      </c>
      <c r="D332">
        <v>-1</v>
      </c>
      <c r="E332">
        <v>2</v>
      </c>
      <c r="F332">
        <v>2</v>
      </c>
      <c r="G332">
        <v>2</v>
      </c>
      <c r="H332">
        <v>0</v>
      </c>
      <c r="I332">
        <v>-1</v>
      </c>
      <c r="J332">
        <v>-1</v>
      </c>
      <c r="K332">
        <v>0</v>
      </c>
      <c r="L332">
        <v>5</v>
      </c>
      <c r="M332">
        <v>10</v>
      </c>
      <c r="N332" t="s">
        <v>277</v>
      </c>
      <c r="O332">
        <v>0</v>
      </c>
      <c r="R332">
        <f t="shared" si="77"/>
        <v>31</v>
      </c>
    </row>
    <row r="335" spans="2:18">
      <c r="B335" t="s">
        <v>322</v>
      </c>
    </row>
    <row r="336" spans="2:18">
      <c r="B336" t="s">
        <v>323</v>
      </c>
      <c r="C336" t="s">
        <v>199</v>
      </c>
      <c r="D336" t="s">
        <v>200</v>
      </c>
      <c r="E336" t="s">
        <v>201</v>
      </c>
      <c r="F336" t="s">
        <v>202</v>
      </c>
      <c r="G336" t="s">
        <v>203</v>
      </c>
      <c r="H336" t="s">
        <v>204</v>
      </c>
      <c r="I336" t="s">
        <v>205</v>
      </c>
      <c r="J336" t="s">
        <v>206</v>
      </c>
      <c r="K336" t="s">
        <v>207</v>
      </c>
      <c r="L336" t="s">
        <v>213</v>
      </c>
      <c r="M336" t="s">
        <v>208</v>
      </c>
      <c r="N336" t="s">
        <v>228</v>
      </c>
      <c r="O336" t="s">
        <v>209</v>
      </c>
      <c r="P336" t="s">
        <v>210</v>
      </c>
      <c r="Q336" t="s">
        <v>211</v>
      </c>
      <c r="R336" t="s">
        <v>212</v>
      </c>
    </row>
    <row r="337" spans="2:18">
      <c r="B337">
        <v>1</v>
      </c>
      <c r="C337" t="s">
        <v>324</v>
      </c>
      <c r="D337" t="s">
        <v>325</v>
      </c>
      <c r="E337" t="s">
        <v>326</v>
      </c>
      <c r="F337" t="s">
        <v>327</v>
      </c>
      <c r="G337" t="s">
        <v>328</v>
      </c>
      <c r="H337" t="s">
        <v>329</v>
      </c>
      <c r="I337" t="s">
        <v>330</v>
      </c>
      <c r="J337" t="s">
        <v>331</v>
      </c>
      <c r="K337" t="s">
        <v>332</v>
      </c>
      <c r="L337" t="s">
        <v>333</v>
      </c>
      <c r="M337" s="75" t="s">
        <v>379</v>
      </c>
      <c r="N337" t="s">
        <v>334</v>
      </c>
      <c r="O337" t="s">
        <v>335</v>
      </c>
      <c r="P337" s="12" t="s">
        <v>624</v>
      </c>
      <c r="Q337" s="12" t="s">
        <v>321</v>
      </c>
      <c r="R337" s="12" t="s">
        <v>594</v>
      </c>
    </row>
    <row r="338" spans="2:18">
      <c r="B338">
        <v>2</v>
      </c>
      <c r="C338" t="s">
        <v>321</v>
      </c>
      <c r="D338" t="s">
        <v>325</v>
      </c>
      <c r="E338" t="s">
        <v>326</v>
      </c>
      <c r="F338" t="s">
        <v>327</v>
      </c>
      <c r="G338" t="s">
        <v>336</v>
      </c>
      <c r="H338" t="s">
        <v>337</v>
      </c>
      <c r="I338" t="s">
        <v>338</v>
      </c>
      <c r="J338" t="s">
        <v>339</v>
      </c>
      <c r="K338" t="s">
        <v>340</v>
      </c>
      <c r="L338" t="s">
        <v>333</v>
      </c>
      <c r="M338" t="s">
        <v>341</v>
      </c>
      <c r="N338" t="s">
        <v>342</v>
      </c>
    </row>
    <row r="339" spans="2:18">
      <c r="B339">
        <v>3</v>
      </c>
      <c r="C339" t="s">
        <v>321</v>
      </c>
      <c r="D339" t="s">
        <v>325</v>
      </c>
      <c r="E339" t="s">
        <v>343</v>
      </c>
      <c r="F339" t="s">
        <v>344</v>
      </c>
      <c r="G339" t="s">
        <v>336</v>
      </c>
      <c r="H339" t="s">
        <v>329</v>
      </c>
      <c r="I339" t="s">
        <v>321</v>
      </c>
      <c r="J339" t="s">
        <v>345</v>
      </c>
      <c r="K339" t="s">
        <v>340</v>
      </c>
      <c r="L339" t="s">
        <v>346</v>
      </c>
      <c r="M339" t="s">
        <v>349</v>
      </c>
      <c r="N339" t="s">
        <v>348</v>
      </c>
    </row>
    <row r="340" spans="2:18">
      <c r="B340">
        <v>4</v>
      </c>
      <c r="C340" t="s">
        <v>324</v>
      </c>
      <c r="D340" t="s">
        <v>325</v>
      </c>
      <c r="E340" t="s">
        <v>326</v>
      </c>
      <c r="F340" t="s">
        <v>327</v>
      </c>
      <c r="G340" t="s">
        <v>336</v>
      </c>
      <c r="H340" t="s">
        <v>337</v>
      </c>
      <c r="I340" t="s">
        <v>330</v>
      </c>
      <c r="J340" t="s">
        <v>331</v>
      </c>
      <c r="K340" t="s">
        <v>340</v>
      </c>
      <c r="L340" t="s">
        <v>333</v>
      </c>
      <c r="M340" t="s">
        <v>347</v>
      </c>
      <c r="N340" t="s">
        <v>334</v>
      </c>
    </row>
    <row r="341" spans="2:18">
      <c r="B341">
        <v>5</v>
      </c>
      <c r="C341" t="s">
        <v>324</v>
      </c>
      <c r="D341" t="s">
        <v>325</v>
      </c>
      <c r="E341" t="s">
        <v>326</v>
      </c>
      <c r="F341" t="s">
        <v>327</v>
      </c>
      <c r="G341" t="s">
        <v>336</v>
      </c>
      <c r="H341" t="s">
        <v>337</v>
      </c>
      <c r="I341" t="s">
        <v>330</v>
      </c>
      <c r="J341" t="s">
        <v>321</v>
      </c>
      <c r="K341" t="s">
        <v>340</v>
      </c>
      <c r="L341" t="s">
        <v>333</v>
      </c>
      <c r="M341" t="s">
        <v>349</v>
      </c>
      <c r="N341" t="s">
        <v>334</v>
      </c>
    </row>
    <row r="342" spans="2:18">
      <c r="B342">
        <v>6</v>
      </c>
      <c r="C342" t="s">
        <v>350</v>
      </c>
      <c r="D342" t="s">
        <v>325</v>
      </c>
      <c r="E342" t="s">
        <v>326</v>
      </c>
      <c r="F342" t="s">
        <v>327</v>
      </c>
      <c r="G342" t="s">
        <v>328</v>
      </c>
      <c r="H342" t="s">
        <v>337</v>
      </c>
      <c r="I342" t="s">
        <v>321</v>
      </c>
      <c r="J342" t="s">
        <v>331</v>
      </c>
      <c r="K342" t="s">
        <v>340</v>
      </c>
      <c r="L342" t="s">
        <v>333</v>
      </c>
      <c r="M342" t="s">
        <v>628</v>
      </c>
      <c r="N342" t="s">
        <v>334</v>
      </c>
      <c r="O342" t="s">
        <v>335</v>
      </c>
      <c r="P342" s="12" t="s">
        <v>625</v>
      </c>
      <c r="Q342" s="12" t="s">
        <v>321</v>
      </c>
      <c r="R342" s="12" t="s">
        <v>594</v>
      </c>
    </row>
    <row r="343" spans="2:18">
      <c r="B343">
        <v>7</v>
      </c>
      <c r="C343" t="s">
        <v>350</v>
      </c>
      <c r="D343" t="s">
        <v>325</v>
      </c>
      <c r="E343" t="s">
        <v>326</v>
      </c>
      <c r="F343" t="s">
        <v>327</v>
      </c>
      <c r="G343" t="s">
        <v>336</v>
      </c>
      <c r="H343" t="s">
        <v>329</v>
      </c>
      <c r="I343" t="s">
        <v>352</v>
      </c>
      <c r="J343" t="s">
        <v>345</v>
      </c>
      <c r="K343" t="s">
        <v>340</v>
      </c>
      <c r="L343" t="s">
        <v>333</v>
      </c>
      <c r="M343" t="s">
        <v>353</v>
      </c>
      <c r="N343" t="s">
        <v>334</v>
      </c>
    </row>
    <row r="344" spans="2:18">
      <c r="B344">
        <v>8</v>
      </c>
      <c r="C344" t="s">
        <v>321</v>
      </c>
      <c r="D344" t="s">
        <v>325</v>
      </c>
      <c r="E344" t="s">
        <v>326</v>
      </c>
      <c r="F344" t="s">
        <v>344</v>
      </c>
      <c r="G344" t="s">
        <v>328</v>
      </c>
      <c r="H344" t="s">
        <v>337</v>
      </c>
      <c r="I344" t="s">
        <v>338</v>
      </c>
      <c r="J344" t="s">
        <v>339</v>
      </c>
      <c r="K344" t="s">
        <v>340</v>
      </c>
      <c r="L344" t="s">
        <v>354</v>
      </c>
      <c r="M344" t="s">
        <v>351</v>
      </c>
      <c r="N344" t="s">
        <v>334</v>
      </c>
      <c r="O344" t="s">
        <v>335</v>
      </c>
      <c r="P344" s="12" t="s">
        <v>624</v>
      </c>
      <c r="Q344" s="12" t="s">
        <v>321</v>
      </c>
      <c r="R344" s="12" t="s">
        <v>594</v>
      </c>
    </row>
    <row r="345" spans="2:18">
      <c r="B345">
        <v>9</v>
      </c>
      <c r="C345" t="s">
        <v>321</v>
      </c>
      <c r="D345" t="s">
        <v>355</v>
      </c>
      <c r="E345" t="s">
        <v>356</v>
      </c>
      <c r="F345" t="s">
        <v>357</v>
      </c>
      <c r="G345" t="s">
        <v>328</v>
      </c>
      <c r="H345" t="s">
        <v>358</v>
      </c>
      <c r="I345" t="s">
        <v>330</v>
      </c>
      <c r="J345" t="s">
        <v>331</v>
      </c>
      <c r="K345" t="s">
        <v>340</v>
      </c>
      <c r="L345" t="s">
        <v>346</v>
      </c>
      <c r="M345" t="s">
        <v>359</v>
      </c>
      <c r="N345" t="s">
        <v>360</v>
      </c>
      <c r="O345" t="s">
        <v>335</v>
      </c>
      <c r="P345" s="12" t="s">
        <v>625</v>
      </c>
      <c r="Q345" s="12" t="s">
        <v>321</v>
      </c>
      <c r="R345" s="12" t="s">
        <v>594</v>
      </c>
    </row>
    <row r="346" spans="2:18">
      <c r="B346">
        <v>10</v>
      </c>
      <c r="C346" t="s">
        <v>321</v>
      </c>
      <c r="D346" t="s">
        <v>325</v>
      </c>
      <c r="E346" t="s">
        <v>326</v>
      </c>
      <c r="F346" t="s">
        <v>327</v>
      </c>
      <c r="G346" t="s">
        <v>328</v>
      </c>
      <c r="H346" t="s">
        <v>337</v>
      </c>
      <c r="I346" t="s">
        <v>321</v>
      </c>
      <c r="J346" t="s">
        <v>321</v>
      </c>
      <c r="K346" t="s">
        <v>340</v>
      </c>
      <c r="L346" t="s">
        <v>346</v>
      </c>
      <c r="M346" t="s">
        <v>361</v>
      </c>
      <c r="N346" t="s">
        <v>362</v>
      </c>
    </row>
    <row r="347" spans="2:18">
      <c r="B347">
        <v>11</v>
      </c>
      <c r="C347" t="s">
        <v>321</v>
      </c>
      <c r="D347" t="s">
        <v>325</v>
      </c>
      <c r="E347" t="s">
        <v>326</v>
      </c>
      <c r="F347" t="s">
        <v>321</v>
      </c>
      <c r="G347" t="s">
        <v>336</v>
      </c>
      <c r="H347" t="s">
        <v>329</v>
      </c>
      <c r="I347" t="s">
        <v>321</v>
      </c>
      <c r="J347" t="s">
        <v>321</v>
      </c>
      <c r="K347" t="s">
        <v>332</v>
      </c>
      <c r="L347" t="s">
        <v>333</v>
      </c>
      <c r="M347" t="s">
        <v>363</v>
      </c>
      <c r="N347" t="s">
        <v>364</v>
      </c>
    </row>
    <row r="348" spans="2:18">
      <c r="B348">
        <v>12</v>
      </c>
      <c r="C348" t="s">
        <v>365</v>
      </c>
      <c r="D348" t="s">
        <v>325</v>
      </c>
      <c r="E348" t="s">
        <v>326</v>
      </c>
      <c r="F348" t="s">
        <v>327</v>
      </c>
      <c r="G348" t="s">
        <v>336</v>
      </c>
      <c r="H348" t="s">
        <v>337</v>
      </c>
      <c r="I348" t="s">
        <v>321</v>
      </c>
      <c r="J348" t="s">
        <v>345</v>
      </c>
      <c r="K348" t="s">
        <v>340</v>
      </c>
      <c r="L348" t="s">
        <v>333</v>
      </c>
      <c r="M348" t="s">
        <v>353</v>
      </c>
      <c r="N348" t="s">
        <v>348</v>
      </c>
    </row>
    <row r="349" spans="2:18">
      <c r="B349">
        <v>13</v>
      </c>
      <c r="C349" t="s">
        <v>321</v>
      </c>
      <c r="D349" t="s">
        <v>325</v>
      </c>
      <c r="E349" t="s">
        <v>326</v>
      </c>
      <c r="F349" t="s">
        <v>321</v>
      </c>
      <c r="G349" t="s">
        <v>336</v>
      </c>
      <c r="H349" t="s">
        <v>329</v>
      </c>
      <c r="I349" t="s">
        <v>321</v>
      </c>
      <c r="J349" t="s">
        <v>339</v>
      </c>
      <c r="K349" t="s">
        <v>340</v>
      </c>
      <c r="L349" t="s">
        <v>366</v>
      </c>
      <c r="M349" t="s">
        <v>361</v>
      </c>
      <c r="N349" t="s">
        <v>367</v>
      </c>
    </row>
    <row r="350" spans="2:18">
      <c r="B350">
        <v>14</v>
      </c>
      <c r="C350" t="s">
        <v>365</v>
      </c>
      <c r="D350" t="s">
        <v>325</v>
      </c>
      <c r="E350" t="s">
        <v>356</v>
      </c>
      <c r="F350" t="s">
        <v>357</v>
      </c>
      <c r="G350" t="s">
        <v>336</v>
      </c>
      <c r="H350" t="s">
        <v>358</v>
      </c>
      <c r="I350" t="s">
        <v>330</v>
      </c>
      <c r="J350" t="s">
        <v>331</v>
      </c>
      <c r="K350" t="s">
        <v>340</v>
      </c>
      <c r="L350" t="s">
        <v>368</v>
      </c>
      <c r="M350" t="s">
        <v>363</v>
      </c>
      <c r="N350" t="s">
        <v>348</v>
      </c>
    </row>
    <row r="351" spans="2:18">
      <c r="B351">
        <v>15</v>
      </c>
      <c r="C351" t="s">
        <v>350</v>
      </c>
      <c r="D351" t="s">
        <v>321</v>
      </c>
      <c r="E351" t="s">
        <v>343</v>
      </c>
      <c r="F351" t="s">
        <v>344</v>
      </c>
      <c r="G351" t="s">
        <v>336</v>
      </c>
      <c r="H351" t="s">
        <v>329</v>
      </c>
      <c r="I351" t="s">
        <v>321</v>
      </c>
      <c r="J351" t="s">
        <v>321</v>
      </c>
      <c r="K351" t="s">
        <v>321</v>
      </c>
      <c r="L351" t="s">
        <v>333</v>
      </c>
      <c r="M351" t="s">
        <v>369</v>
      </c>
      <c r="N351" t="s">
        <v>364</v>
      </c>
    </row>
    <row r="352" spans="2:18">
      <c r="B352">
        <v>16</v>
      </c>
      <c r="C352" t="s">
        <v>324</v>
      </c>
      <c r="D352" t="s">
        <v>325</v>
      </c>
      <c r="E352" t="s">
        <v>326</v>
      </c>
      <c r="F352" t="s">
        <v>344</v>
      </c>
      <c r="G352" t="s">
        <v>336</v>
      </c>
      <c r="H352" t="s">
        <v>337</v>
      </c>
      <c r="I352" t="s">
        <v>330</v>
      </c>
      <c r="J352" t="s">
        <v>331</v>
      </c>
      <c r="K352" t="s">
        <v>340</v>
      </c>
      <c r="L352" t="s">
        <v>333</v>
      </c>
      <c r="M352" t="s">
        <v>370</v>
      </c>
      <c r="N352" t="s">
        <v>334</v>
      </c>
      <c r="O352" t="s">
        <v>335</v>
      </c>
      <c r="P352" t="s">
        <v>321</v>
      </c>
      <c r="Q352" s="12" t="s">
        <v>321</v>
      </c>
      <c r="R352" s="12" t="s">
        <v>594</v>
      </c>
    </row>
    <row r="353" spans="2:18">
      <c r="B353">
        <v>17</v>
      </c>
      <c r="C353" t="s">
        <v>365</v>
      </c>
      <c r="D353" t="s">
        <v>355</v>
      </c>
      <c r="E353" t="s">
        <v>356</v>
      </c>
      <c r="F353" t="s">
        <v>357</v>
      </c>
      <c r="G353" t="s">
        <v>336</v>
      </c>
      <c r="H353" t="s">
        <v>358</v>
      </c>
      <c r="I353" t="s">
        <v>321</v>
      </c>
      <c r="J353" t="s">
        <v>321</v>
      </c>
      <c r="K353" t="s">
        <v>340</v>
      </c>
      <c r="L353" t="s">
        <v>368</v>
      </c>
      <c r="M353" t="s">
        <v>359</v>
      </c>
      <c r="N353" t="s">
        <v>334</v>
      </c>
      <c r="O353" t="s">
        <v>335</v>
      </c>
      <c r="P353" t="s">
        <v>624</v>
      </c>
      <c r="Q353" s="12" t="s">
        <v>321</v>
      </c>
      <c r="R353" s="12" t="s">
        <v>594</v>
      </c>
    </row>
    <row r="354" spans="2:18">
      <c r="B354">
        <v>18</v>
      </c>
      <c r="C354" t="s">
        <v>321</v>
      </c>
      <c r="D354" t="s">
        <v>325</v>
      </c>
      <c r="E354" t="s">
        <v>326</v>
      </c>
      <c r="F354" t="s">
        <v>327</v>
      </c>
      <c r="G354" t="s">
        <v>328</v>
      </c>
      <c r="H354" t="s">
        <v>358</v>
      </c>
      <c r="I354" t="s">
        <v>352</v>
      </c>
      <c r="J354" t="s">
        <v>321</v>
      </c>
      <c r="K354" t="s">
        <v>340</v>
      </c>
      <c r="L354" t="s">
        <v>368</v>
      </c>
      <c r="M354" t="s">
        <v>359</v>
      </c>
      <c r="N354" t="s">
        <v>381</v>
      </c>
      <c r="O354" t="s">
        <v>335</v>
      </c>
      <c r="P354" t="s">
        <v>625</v>
      </c>
      <c r="Q354" s="12" t="s">
        <v>321</v>
      </c>
      <c r="R354" s="12" t="s">
        <v>594</v>
      </c>
    </row>
    <row r="355" spans="2:18">
      <c r="B355">
        <v>19</v>
      </c>
      <c r="C355" t="s">
        <v>365</v>
      </c>
      <c r="D355" t="s">
        <v>325</v>
      </c>
      <c r="E355" t="s">
        <v>326</v>
      </c>
      <c r="F355" t="s">
        <v>327</v>
      </c>
      <c r="G355" t="s">
        <v>328</v>
      </c>
      <c r="H355" t="s">
        <v>337</v>
      </c>
      <c r="I355" t="s">
        <v>330</v>
      </c>
      <c r="J355" t="s">
        <v>331</v>
      </c>
      <c r="K355" t="s">
        <v>340</v>
      </c>
      <c r="L355" t="s">
        <v>333</v>
      </c>
      <c r="M355" t="s">
        <v>333</v>
      </c>
      <c r="N355" t="s">
        <v>334</v>
      </c>
    </row>
    <row r="356" spans="2:18">
      <c r="B356">
        <v>20</v>
      </c>
      <c r="C356" t="s">
        <v>350</v>
      </c>
      <c r="D356" t="s">
        <v>325</v>
      </c>
      <c r="E356" t="s">
        <v>326</v>
      </c>
      <c r="F356" t="s">
        <v>344</v>
      </c>
      <c r="G356" t="s">
        <v>336</v>
      </c>
      <c r="H356" t="s">
        <v>337</v>
      </c>
      <c r="I356" t="s">
        <v>330</v>
      </c>
      <c r="J356" t="s">
        <v>331</v>
      </c>
      <c r="K356" t="s">
        <v>340</v>
      </c>
      <c r="L356" t="s">
        <v>333</v>
      </c>
      <c r="M356" t="s">
        <v>371</v>
      </c>
      <c r="N356" t="s">
        <v>372</v>
      </c>
    </row>
    <row r="357" spans="2:18">
      <c r="B357">
        <v>21</v>
      </c>
      <c r="C357" t="s">
        <v>350</v>
      </c>
      <c r="D357" t="s">
        <v>325</v>
      </c>
      <c r="E357" t="s">
        <v>343</v>
      </c>
      <c r="F357" t="s">
        <v>327</v>
      </c>
      <c r="G357" t="s">
        <v>336</v>
      </c>
      <c r="H357" t="s">
        <v>337</v>
      </c>
      <c r="I357" t="s">
        <v>330</v>
      </c>
      <c r="J357" t="s">
        <v>331</v>
      </c>
      <c r="K357" t="s">
        <v>340</v>
      </c>
      <c r="L357" t="s">
        <v>333</v>
      </c>
      <c r="M357" t="s">
        <v>373</v>
      </c>
      <c r="N357" t="s">
        <v>374</v>
      </c>
    </row>
    <row r="358" spans="2:18">
      <c r="B358">
        <v>22</v>
      </c>
      <c r="C358" t="s">
        <v>365</v>
      </c>
      <c r="D358" t="s">
        <v>325</v>
      </c>
      <c r="E358" t="s">
        <v>326</v>
      </c>
      <c r="F358" t="s">
        <v>327</v>
      </c>
      <c r="G358" t="s">
        <v>336</v>
      </c>
      <c r="H358" t="s">
        <v>337</v>
      </c>
      <c r="I358" t="s">
        <v>330</v>
      </c>
      <c r="J358" t="s">
        <v>331</v>
      </c>
      <c r="K358" t="s">
        <v>340</v>
      </c>
      <c r="L358" t="s">
        <v>333</v>
      </c>
      <c r="M358" t="s">
        <v>363</v>
      </c>
      <c r="N358" t="s">
        <v>374</v>
      </c>
    </row>
    <row r="359" spans="2:18">
      <c r="B359">
        <v>23</v>
      </c>
      <c r="C359" t="s">
        <v>365</v>
      </c>
      <c r="D359" t="s">
        <v>355</v>
      </c>
      <c r="E359" t="s">
        <v>356</v>
      </c>
      <c r="F359" t="s">
        <v>357</v>
      </c>
      <c r="G359" t="s">
        <v>336</v>
      </c>
      <c r="H359" t="s">
        <v>321</v>
      </c>
      <c r="I359" t="s">
        <v>321</v>
      </c>
      <c r="J359" t="s">
        <v>321</v>
      </c>
      <c r="K359" t="s">
        <v>340</v>
      </c>
      <c r="L359" t="s">
        <v>368</v>
      </c>
      <c r="M359" t="s">
        <v>375</v>
      </c>
      <c r="N359" t="s">
        <v>372</v>
      </c>
      <c r="O359" t="s">
        <v>335</v>
      </c>
      <c r="P359" s="12" t="s">
        <v>624</v>
      </c>
      <c r="Q359" s="12" t="s">
        <v>321</v>
      </c>
      <c r="R359" s="12" t="s">
        <v>594</v>
      </c>
    </row>
    <row r="360" spans="2:18">
      <c r="B360">
        <v>24</v>
      </c>
      <c r="C360" t="s">
        <v>365</v>
      </c>
      <c r="D360" t="s">
        <v>325</v>
      </c>
      <c r="E360" t="s">
        <v>326</v>
      </c>
      <c r="F360" t="s">
        <v>327</v>
      </c>
      <c r="G360" t="s">
        <v>328</v>
      </c>
      <c r="H360" t="s">
        <v>337</v>
      </c>
      <c r="I360" t="s">
        <v>330</v>
      </c>
      <c r="J360" t="s">
        <v>331</v>
      </c>
      <c r="K360" t="s">
        <v>340</v>
      </c>
      <c r="L360" t="s">
        <v>346</v>
      </c>
      <c r="M360" t="s">
        <v>376</v>
      </c>
      <c r="N360" t="s">
        <v>377</v>
      </c>
      <c r="O360" t="s">
        <v>335</v>
      </c>
      <c r="P360" s="12" t="s">
        <v>624</v>
      </c>
      <c r="Q360" s="12" t="s">
        <v>321</v>
      </c>
      <c r="R360" s="12" t="s">
        <v>594</v>
      </c>
    </row>
    <row r="361" spans="2:18">
      <c r="B361">
        <v>25</v>
      </c>
      <c r="C361" t="s">
        <v>365</v>
      </c>
      <c r="D361" t="s">
        <v>355</v>
      </c>
      <c r="E361" t="s">
        <v>356</v>
      </c>
      <c r="F361" t="s">
        <v>357</v>
      </c>
      <c r="G361" t="s">
        <v>328</v>
      </c>
      <c r="H361" t="s">
        <v>358</v>
      </c>
      <c r="I361" t="s">
        <v>330</v>
      </c>
      <c r="J361" t="s">
        <v>331</v>
      </c>
      <c r="K361" t="s">
        <v>340</v>
      </c>
      <c r="L361" t="s">
        <v>378</v>
      </c>
      <c r="M361" t="s">
        <v>379</v>
      </c>
      <c r="N361" t="s">
        <v>380</v>
      </c>
    </row>
    <row r="362" spans="2:18">
      <c r="B362">
        <v>26</v>
      </c>
      <c r="C362" t="s">
        <v>350</v>
      </c>
      <c r="D362" t="s">
        <v>325</v>
      </c>
      <c r="E362" t="s">
        <v>326</v>
      </c>
      <c r="F362" t="s">
        <v>327</v>
      </c>
      <c r="G362" t="s">
        <v>336</v>
      </c>
      <c r="H362" t="s">
        <v>329</v>
      </c>
      <c r="I362" t="s">
        <v>321</v>
      </c>
      <c r="J362" t="s">
        <v>321</v>
      </c>
      <c r="K362" t="s">
        <v>340</v>
      </c>
      <c r="L362" t="s">
        <v>333</v>
      </c>
      <c r="M362" t="s">
        <v>361</v>
      </c>
      <c r="N362" t="s">
        <v>364</v>
      </c>
    </row>
    <row r="363" spans="2:18">
      <c r="B363">
        <v>27</v>
      </c>
      <c r="C363" t="s">
        <v>321</v>
      </c>
      <c r="D363" t="s">
        <v>355</v>
      </c>
      <c r="E363" t="s">
        <v>356</v>
      </c>
      <c r="F363" t="s">
        <v>357</v>
      </c>
      <c r="G363" t="s">
        <v>328</v>
      </c>
      <c r="H363" t="s">
        <v>358</v>
      </c>
      <c r="I363" t="s">
        <v>321</v>
      </c>
      <c r="J363" t="s">
        <v>321</v>
      </c>
      <c r="K363" t="s">
        <v>340</v>
      </c>
      <c r="L363" t="s">
        <v>368</v>
      </c>
      <c r="M363" t="s">
        <v>359</v>
      </c>
      <c r="N363" t="s">
        <v>364</v>
      </c>
      <c r="O363" t="s">
        <v>335</v>
      </c>
      <c r="P363" s="12" t="s">
        <v>624</v>
      </c>
      <c r="Q363" s="12" t="s">
        <v>321</v>
      </c>
      <c r="R363" s="12" t="s">
        <v>594</v>
      </c>
    </row>
    <row r="364" spans="2:18">
      <c r="B364">
        <v>28</v>
      </c>
      <c r="C364" t="s">
        <v>365</v>
      </c>
      <c r="D364" t="s">
        <v>325</v>
      </c>
      <c r="E364" t="s">
        <v>326</v>
      </c>
      <c r="F364" t="s">
        <v>327</v>
      </c>
      <c r="G364" t="s">
        <v>328</v>
      </c>
      <c r="H364" t="s">
        <v>358</v>
      </c>
      <c r="I364" t="s">
        <v>321</v>
      </c>
      <c r="J364" t="s">
        <v>321</v>
      </c>
      <c r="K364" t="s">
        <v>340</v>
      </c>
      <c r="L364" t="s">
        <v>346</v>
      </c>
      <c r="M364" t="s">
        <v>359</v>
      </c>
      <c r="N364" t="s">
        <v>381</v>
      </c>
      <c r="O364" t="s">
        <v>335</v>
      </c>
      <c r="P364" s="77" t="s">
        <v>626</v>
      </c>
      <c r="Q364" s="12" t="s">
        <v>321</v>
      </c>
      <c r="R364" s="12" t="s">
        <v>594</v>
      </c>
    </row>
    <row r="365" spans="2:18">
      <c r="B365">
        <v>29</v>
      </c>
      <c r="C365" t="s">
        <v>350</v>
      </c>
      <c r="D365" t="s">
        <v>325</v>
      </c>
      <c r="E365" t="s">
        <v>326</v>
      </c>
      <c r="F365" t="s">
        <v>327</v>
      </c>
      <c r="G365" t="s">
        <v>336</v>
      </c>
      <c r="H365" t="s">
        <v>337</v>
      </c>
      <c r="I365" t="s">
        <v>330</v>
      </c>
      <c r="J365" t="s">
        <v>331</v>
      </c>
      <c r="K365" t="s">
        <v>340</v>
      </c>
      <c r="L365" t="s">
        <v>333</v>
      </c>
      <c r="M365" t="s">
        <v>349</v>
      </c>
      <c r="N365" t="s">
        <v>334</v>
      </c>
    </row>
    <row r="366" spans="2:18">
      <c r="B366">
        <v>30</v>
      </c>
      <c r="C366" t="s">
        <v>350</v>
      </c>
      <c r="D366" t="s">
        <v>382</v>
      </c>
      <c r="E366" t="s">
        <v>343</v>
      </c>
      <c r="F366" t="s">
        <v>344</v>
      </c>
      <c r="G366" t="s">
        <v>336</v>
      </c>
      <c r="H366" t="s">
        <v>329</v>
      </c>
      <c r="I366" t="s">
        <v>321</v>
      </c>
      <c r="J366" t="s">
        <v>321</v>
      </c>
      <c r="K366" t="s">
        <v>340</v>
      </c>
      <c r="L366" t="s">
        <v>321</v>
      </c>
      <c r="M366" t="s">
        <v>383</v>
      </c>
      <c r="N366" t="s">
        <v>384</v>
      </c>
    </row>
    <row r="367" spans="2:18">
      <c r="B367">
        <v>31</v>
      </c>
      <c r="C367" t="s">
        <v>321</v>
      </c>
      <c r="D367" t="s">
        <v>321</v>
      </c>
      <c r="E367" t="s">
        <v>326</v>
      </c>
      <c r="F367" t="s">
        <v>327</v>
      </c>
      <c r="G367" t="s">
        <v>328</v>
      </c>
      <c r="H367" t="s">
        <v>329</v>
      </c>
      <c r="I367" t="s">
        <v>321</v>
      </c>
      <c r="J367" t="s">
        <v>321</v>
      </c>
      <c r="K367" t="s">
        <v>332</v>
      </c>
      <c r="L367" t="s">
        <v>333</v>
      </c>
      <c r="M367" t="s">
        <v>379</v>
      </c>
      <c r="N367" t="s">
        <v>334</v>
      </c>
      <c r="O367" t="s">
        <v>335</v>
      </c>
      <c r="P367" s="12" t="s">
        <v>624</v>
      </c>
      <c r="Q367" s="12" t="s">
        <v>321</v>
      </c>
      <c r="R367" s="12" t="s">
        <v>594</v>
      </c>
    </row>
  </sheetData>
  <mergeCells count="10">
    <mergeCell ref="B263:O263"/>
    <mergeCell ref="C197:O197"/>
    <mergeCell ref="C160:O160"/>
    <mergeCell ref="C143:O143"/>
    <mergeCell ref="C1:M1"/>
    <mergeCell ref="C46:O46"/>
    <mergeCell ref="C68:O68"/>
    <mergeCell ref="C84:O84"/>
    <mergeCell ref="C120:O120"/>
    <mergeCell ref="C45:N45"/>
  </mergeCells>
  <conditionalFormatting sqref="C16:M20 O22">
    <cfRule type="cellIs" dxfId="23" priority="17" operator="equal">
      <formula>"XXX"</formula>
    </cfRule>
  </conditionalFormatting>
  <conditionalFormatting sqref="C57:O59">
    <cfRule type="cellIs" dxfId="22" priority="15" operator="equal">
      <formula>"XXX"</formula>
    </cfRule>
  </conditionalFormatting>
  <conditionalFormatting sqref="C79:O81">
    <cfRule type="cellIs" dxfId="21" priority="14" operator="equal">
      <formula>"XXX"</formula>
    </cfRule>
  </conditionalFormatting>
  <conditionalFormatting sqref="C95:O97">
    <cfRule type="cellIs" dxfId="20" priority="10" operator="equal">
      <formula>"XXX"</formula>
    </cfRule>
  </conditionalFormatting>
  <conditionalFormatting sqref="C131:O133">
    <cfRule type="cellIs" dxfId="19" priority="9" operator="equal">
      <formula>"XXX"</formula>
    </cfRule>
  </conditionalFormatting>
  <conditionalFormatting sqref="C153:O155">
    <cfRule type="cellIs" dxfId="18" priority="7" operator="equal">
      <formula>"XXX"</formula>
    </cfRule>
  </conditionalFormatting>
  <conditionalFormatting sqref="C184:O192">
    <cfRule type="cellIs" dxfId="17" priority="5" operator="equal">
      <formula>"XXX"</formula>
    </cfRule>
  </conditionalFormatting>
  <conditionalFormatting sqref="C241:O251 C252:M252 O252 C253:O260 C261:L261 N261:O261">
    <cfRule type="cellIs" dxfId="16" priority="3" operator="equal">
      <formula>"XXX"</formula>
    </cfRule>
  </conditionalFormatting>
  <conditionalFormatting sqref="P61">
    <cfRule type="cellIs" dxfId="15" priority="13" operator="equal">
      <formula>"XXX"</formula>
    </cfRule>
  </conditionalFormatting>
  <conditionalFormatting sqref="P83">
    <cfRule type="cellIs" dxfId="14" priority="12" operator="equal">
      <formula>"XXX"</formula>
    </cfRule>
  </conditionalFormatting>
  <conditionalFormatting sqref="P99">
    <cfRule type="cellIs" dxfId="13" priority="11" operator="equal">
      <formula>"XXX"</formula>
    </cfRule>
  </conditionalFormatting>
  <conditionalFormatting sqref="P135">
    <cfRule type="cellIs" dxfId="12" priority="8" operator="equal">
      <formula>"XXX"</formula>
    </cfRule>
  </conditionalFormatting>
  <conditionalFormatting sqref="P157">
    <cfRule type="cellIs" dxfId="11" priority="6" operator="equal">
      <formula>"XXX"</formula>
    </cfRule>
  </conditionalFormatting>
  <conditionalFormatting sqref="P194">
    <cfRule type="cellIs" dxfId="10" priority="4" operator="equal">
      <formula>"XXX"</formula>
    </cfRule>
  </conditionalFormatting>
  <conditionalFormatting sqref="P261">
    <cfRule type="cellIs" dxfId="9" priority="2" operator="equal">
      <formula>"XXX"</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D5676-057D-436F-BF9F-33256619F045}">
  <sheetPr codeName="Sheet9"/>
  <dimension ref="A1:G65"/>
  <sheetViews>
    <sheetView topLeftCell="A42" workbookViewId="0">
      <selection activeCell="C65" sqref="C65:E65"/>
    </sheetView>
  </sheetViews>
  <sheetFormatPr defaultRowHeight="14.25"/>
  <cols>
    <col min="3" max="3" width="12.265625" customWidth="1"/>
    <col min="6" max="6" width="24.265625" customWidth="1"/>
  </cols>
  <sheetData>
    <row r="1" spans="1:7">
      <c r="A1" t="s">
        <v>615</v>
      </c>
      <c r="B1" t="s">
        <v>616</v>
      </c>
      <c r="C1" t="s">
        <v>210</v>
      </c>
      <c r="D1" t="s">
        <v>211</v>
      </c>
      <c r="E1" t="s">
        <v>212</v>
      </c>
    </row>
    <row r="2" spans="1:7">
      <c r="A2" t="s">
        <v>617</v>
      </c>
      <c r="B2">
        <v>16</v>
      </c>
      <c r="C2" s="43">
        <v>-1</v>
      </c>
      <c r="D2" s="43">
        <v>0</v>
      </c>
      <c r="E2" s="43">
        <v>0</v>
      </c>
    </row>
    <row r="3" spans="1:7">
      <c r="B3">
        <v>17</v>
      </c>
      <c r="C3" s="43">
        <v>4</v>
      </c>
      <c r="D3" s="43">
        <v>0</v>
      </c>
      <c r="E3" s="43">
        <v>0</v>
      </c>
    </row>
    <row r="4" spans="1:7">
      <c r="B4">
        <v>18</v>
      </c>
      <c r="C4" s="43" t="s">
        <v>266</v>
      </c>
      <c r="D4" s="43">
        <v>0</v>
      </c>
      <c r="E4" s="43">
        <v>0</v>
      </c>
    </row>
    <row r="6" spans="1:7">
      <c r="A6" t="s">
        <v>618</v>
      </c>
      <c r="B6">
        <v>16</v>
      </c>
      <c r="C6">
        <v>-1</v>
      </c>
      <c r="D6">
        <v>0</v>
      </c>
      <c r="E6">
        <v>0</v>
      </c>
    </row>
    <row r="7" spans="1:7">
      <c r="B7">
        <v>17</v>
      </c>
      <c r="C7">
        <v>4</v>
      </c>
      <c r="D7">
        <v>0</v>
      </c>
    </row>
    <row r="8" spans="1:7">
      <c r="B8">
        <v>18</v>
      </c>
      <c r="C8" t="s">
        <v>266</v>
      </c>
      <c r="D8">
        <v>0</v>
      </c>
      <c r="E8">
        <v>0</v>
      </c>
    </row>
    <row r="10" spans="1:7">
      <c r="A10" t="s">
        <v>6</v>
      </c>
      <c r="B10">
        <v>16</v>
      </c>
      <c r="C10" s="41">
        <f>IF(C2=C6,C2,"XXX")</f>
        <v>-1</v>
      </c>
      <c r="D10" s="50">
        <f t="shared" ref="D10:E10" si="0">IF(D2=D6,D2,"XXX")</f>
        <v>0</v>
      </c>
      <c r="E10" s="41">
        <f t="shared" si="0"/>
        <v>0</v>
      </c>
    </row>
    <row r="11" spans="1:7">
      <c r="B11">
        <v>17</v>
      </c>
      <c r="C11" s="41">
        <f t="shared" ref="C11:E12" si="1">IF(C3=C7,C3,"XXX")</f>
        <v>4</v>
      </c>
      <c r="D11" s="50">
        <f t="shared" si="1"/>
        <v>0</v>
      </c>
      <c r="E11" s="41">
        <f t="shared" si="1"/>
        <v>0</v>
      </c>
    </row>
    <row r="12" spans="1:7">
      <c r="B12">
        <v>18</v>
      </c>
      <c r="C12" s="41" t="str">
        <f t="shared" si="1"/>
        <v>0; 4</v>
      </c>
      <c r="D12" s="41">
        <f t="shared" si="1"/>
        <v>0</v>
      </c>
      <c r="E12" s="41">
        <f t="shared" si="1"/>
        <v>0</v>
      </c>
    </row>
    <row r="14" spans="1:7">
      <c r="F14" t="s">
        <v>216</v>
      </c>
      <c r="G14">
        <f>((3*3)-COUNTIF(C10:E12,"XXX*"))/(3*3)</f>
        <v>1</v>
      </c>
    </row>
    <row r="17" spans="1:6">
      <c r="A17" t="s">
        <v>617</v>
      </c>
      <c r="B17">
        <v>1</v>
      </c>
      <c r="C17" s="12">
        <v>4</v>
      </c>
      <c r="D17" s="12">
        <v>0</v>
      </c>
      <c r="E17" s="12">
        <v>0</v>
      </c>
    </row>
    <row r="18" spans="1:6">
      <c r="B18">
        <v>6</v>
      </c>
      <c r="C18" s="62" t="s">
        <v>266</v>
      </c>
      <c r="D18" s="62">
        <v>0</v>
      </c>
      <c r="E18" s="62">
        <v>0</v>
      </c>
      <c r="F18" s="62" t="s">
        <v>619</v>
      </c>
    </row>
    <row r="19" spans="1:6">
      <c r="B19">
        <v>8</v>
      </c>
      <c r="C19" s="62">
        <v>4</v>
      </c>
      <c r="D19" s="62">
        <v>0</v>
      </c>
      <c r="E19" s="62">
        <v>0</v>
      </c>
    </row>
    <row r="20" spans="1:6">
      <c r="B20">
        <v>9</v>
      </c>
      <c r="C20" s="63" t="s">
        <v>266</v>
      </c>
      <c r="D20" s="63">
        <v>0</v>
      </c>
      <c r="E20" s="63">
        <v>0</v>
      </c>
    </row>
    <row r="21" spans="1:6">
      <c r="B21">
        <v>23</v>
      </c>
      <c r="C21" s="12">
        <v>4</v>
      </c>
      <c r="D21" s="12">
        <v>0</v>
      </c>
      <c r="E21" s="12">
        <v>0</v>
      </c>
    </row>
    <row r="22" spans="1:6">
      <c r="B22">
        <v>24</v>
      </c>
      <c r="C22" s="12">
        <v>4</v>
      </c>
      <c r="D22" s="12">
        <v>0</v>
      </c>
      <c r="E22" s="12">
        <v>0</v>
      </c>
    </row>
    <row r="23" spans="1:6">
      <c r="B23">
        <v>27</v>
      </c>
      <c r="C23" s="12">
        <v>4</v>
      </c>
      <c r="D23" s="12">
        <v>0</v>
      </c>
      <c r="E23" s="12">
        <v>0</v>
      </c>
    </row>
    <row r="24" spans="1:6">
      <c r="B24">
        <v>28</v>
      </c>
      <c r="C24" s="12" t="s">
        <v>620</v>
      </c>
      <c r="D24" s="12">
        <v>0</v>
      </c>
      <c r="E24" s="12">
        <v>0</v>
      </c>
    </row>
    <row r="25" spans="1:6">
      <c r="B25">
        <v>31</v>
      </c>
      <c r="C25" s="12">
        <v>4</v>
      </c>
      <c r="D25" s="12">
        <v>0</v>
      </c>
      <c r="E25" s="12">
        <v>0</v>
      </c>
    </row>
    <row r="27" spans="1:6">
      <c r="A27" t="s">
        <v>618</v>
      </c>
      <c r="B27" t="s">
        <v>616</v>
      </c>
      <c r="C27" t="s">
        <v>210</v>
      </c>
      <c r="D27" t="s">
        <v>211</v>
      </c>
      <c r="E27" t="s">
        <v>212</v>
      </c>
    </row>
    <row r="28" spans="1:6">
      <c r="B28">
        <v>1</v>
      </c>
      <c r="C28">
        <v>4</v>
      </c>
      <c r="D28">
        <v>0</v>
      </c>
      <c r="E28">
        <v>0</v>
      </c>
    </row>
    <row r="29" spans="1:6">
      <c r="B29">
        <v>6</v>
      </c>
      <c r="C29" s="12" t="s">
        <v>266</v>
      </c>
      <c r="D29" s="64">
        <v>0</v>
      </c>
      <c r="E29" s="64">
        <v>0</v>
      </c>
    </row>
    <row r="30" spans="1:6">
      <c r="B30">
        <v>8</v>
      </c>
      <c r="C30" s="64">
        <v>4</v>
      </c>
      <c r="D30" s="64">
        <v>0</v>
      </c>
      <c r="E30" s="64">
        <v>0</v>
      </c>
    </row>
    <row r="31" spans="1:6">
      <c r="B31">
        <v>9</v>
      </c>
      <c r="C31" s="64" t="s">
        <v>266</v>
      </c>
      <c r="D31" s="64">
        <v>0</v>
      </c>
      <c r="E31" s="64">
        <v>0</v>
      </c>
    </row>
    <row r="32" spans="1:6">
      <c r="B32">
        <v>23</v>
      </c>
      <c r="C32" s="12">
        <v>4</v>
      </c>
      <c r="D32" s="12">
        <v>0</v>
      </c>
      <c r="E32" s="12">
        <v>0</v>
      </c>
    </row>
    <row r="33" spans="1:7">
      <c r="B33">
        <v>24</v>
      </c>
      <c r="C33" s="12">
        <v>4</v>
      </c>
      <c r="D33" s="12">
        <v>0</v>
      </c>
      <c r="E33" s="12">
        <v>0</v>
      </c>
    </row>
    <row r="34" spans="1:7">
      <c r="B34">
        <v>27</v>
      </c>
      <c r="C34" s="12">
        <v>4</v>
      </c>
      <c r="D34" s="12">
        <v>0</v>
      </c>
      <c r="E34" s="12">
        <v>0</v>
      </c>
    </row>
    <row r="35" spans="1:7">
      <c r="B35">
        <v>28</v>
      </c>
      <c r="C35" s="12">
        <v>-1</v>
      </c>
      <c r="D35" s="12">
        <v>0</v>
      </c>
      <c r="E35" s="12">
        <v>0</v>
      </c>
    </row>
    <row r="36" spans="1:7">
      <c r="B36">
        <v>31</v>
      </c>
      <c r="C36">
        <v>4</v>
      </c>
      <c r="D36">
        <v>0</v>
      </c>
      <c r="E36">
        <v>0</v>
      </c>
    </row>
    <row r="38" spans="1:7">
      <c r="A38" t="s">
        <v>6</v>
      </c>
      <c r="B38">
        <v>1</v>
      </c>
      <c r="C38">
        <v>4</v>
      </c>
      <c r="D38">
        <v>0</v>
      </c>
      <c r="E38">
        <v>0</v>
      </c>
    </row>
    <row r="39" spans="1:7">
      <c r="B39">
        <v>6</v>
      </c>
      <c r="C39" s="12" t="s">
        <v>266</v>
      </c>
      <c r="D39" s="12">
        <v>0</v>
      </c>
      <c r="E39" s="12">
        <v>0</v>
      </c>
    </row>
    <row r="40" spans="1:7">
      <c r="B40">
        <v>8</v>
      </c>
      <c r="C40" s="12">
        <v>4</v>
      </c>
      <c r="D40" s="66">
        <v>0</v>
      </c>
      <c r="E40" s="12">
        <v>0</v>
      </c>
    </row>
    <row r="41" spans="1:7">
      <c r="B41">
        <v>9</v>
      </c>
      <c r="C41" s="12" t="s">
        <v>266</v>
      </c>
      <c r="D41" s="66">
        <v>0</v>
      </c>
      <c r="E41" s="12">
        <v>0</v>
      </c>
    </row>
    <row r="42" spans="1:7">
      <c r="B42">
        <v>23</v>
      </c>
      <c r="C42" s="12">
        <v>4</v>
      </c>
      <c r="D42" s="12">
        <v>0</v>
      </c>
      <c r="E42" s="12">
        <v>0</v>
      </c>
    </row>
    <row r="43" spans="1:7">
      <c r="B43">
        <v>24</v>
      </c>
      <c r="C43">
        <v>4</v>
      </c>
      <c r="D43" s="12">
        <v>0</v>
      </c>
      <c r="E43" s="12">
        <v>0</v>
      </c>
    </row>
    <row r="44" spans="1:7">
      <c r="B44">
        <v>27</v>
      </c>
      <c r="C44">
        <v>4</v>
      </c>
      <c r="D44" s="12">
        <v>0</v>
      </c>
      <c r="E44" s="12">
        <v>0</v>
      </c>
    </row>
    <row r="45" spans="1:7">
      <c r="B45">
        <v>28</v>
      </c>
      <c r="C45" s="42" t="s">
        <v>621</v>
      </c>
      <c r="D45" s="12">
        <v>0</v>
      </c>
      <c r="E45" s="12">
        <v>0</v>
      </c>
    </row>
    <row r="46" spans="1:7">
      <c r="B46">
        <v>31</v>
      </c>
      <c r="C46">
        <v>4</v>
      </c>
      <c r="D46">
        <v>0</v>
      </c>
      <c r="E46">
        <v>0</v>
      </c>
    </row>
    <row r="47" spans="1:7">
      <c r="F47" s="65"/>
    </row>
    <row r="48" spans="1:7">
      <c r="F48" t="s">
        <v>5</v>
      </c>
      <c r="G48">
        <f>((3*9)-COUNTIF(C38:E46,"XXX*"))/(3*9)</f>
        <v>0.96296296296296291</v>
      </c>
    </row>
    <row r="50" spans="1:7">
      <c r="A50" t="s">
        <v>633</v>
      </c>
    </row>
    <row r="51" spans="1:7">
      <c r="B51">
        <v>1</v>
      </c>
      <c r="C51">
        <v>4</v>
      </c>
      <c r="D51">
        <v>0</v>
      </c>
      <c r="E51">
        <v>0</v>
      </c>
    </row>
    <row r="52" spans="1:7">
      <c r="B52">
        <v>6</v>
      </c>
      <c r="C52" s="12" t="s">
        <v>266</v>
      </c>
      <c r="D52" s="12">
        <v>0</v>
      </c>
      <c r="E52" s="12">
        <v>0</v>
      </c>
    </row>
    <row r="53" spans="1:7">
      <c r="B53">
        <v>8</v>
      </c>
      <c r="C53" s="12">
        <v>4</v>
      </c>
      <c r="D53" s="66">
        <v>0</v>
      </c>
      <c r="E53" s="12">
        <v>0</v>
      </c>
    </row>
    <row r="54" spans="1:7">
      <c r="B54">
        <v>9</v>
      </c>
      <c r="C54" s="12" t="s">
        <v>266</v>
      </c>
      <c r="D54" s="66">
        <v>0</v>
      </c>
      <c r="E54" s="12">
        <v>0</v>
      </c>
    </row>
    <row r="55" spans="1:7">
      <c r="B55">
        <v>16</v>
      </c>
      <c r="C55">
        <v>-1</v>
      </c>
      <c r="D55">
        <v>0</v>
      </c>
      <c r="E55">
        <v>0</v>
      </c>
    </row>
    <row r="56" spans="1:7">
      <c r="B56">
        <v>17</v>
      </c>
      <c r="C56">
        <v>4</v>
      </c>
      <c r="D56">
        <v>0</v>
      </c>
      <c r="E56">
        <v>0</v>
      </c>
    </row>
    <row r="57" spans="1:7">
      <c r="B57">
        <v>18</v>
      </c>
      <c r="C57" t="s">
        <v>266</v>
      </c>
      <c r="D57">
        <v>0</v>
      </c>
      <c r="E57">
        <v>0</v>
      </c>
    </row>
    <row r="58" spans="1:7">
      <c r="B58">
        <v>23</v>
      </c>
      <c r="C58">
        <v>4</v>
      </c>
      <c r="D58">
        <v>0</v>
      </c>
      <c r="E58">
        <v>0</v>
      </c>
    </row>
    <row r="59" spans="1:7">
      <c r="B59">
        <v>24</v>
      </c>
      <c r="C59">
        <v>4</v>
      </c>
      <c r="D59">
        <v>0</v>
      </c>
      <c r="E59">
        <v>0</v>
      </c>
    </row>
    <row r="60" spans="1:7">
      <c r="B60">
        <v>27</v>
      </c>
      <c r="C60">
        <v>4</v>
      </c>
      <c r="D60">
        <v>0</v>
      </c>
      <c r="E60">
        <v>0</v>
      </c>
    </row>
    <row r="61" spans="1:7">
      <c r="B61">
        <v>28</v>
      </c>
      <c r="C61" t="s">
        <v>621</v>
      </c>
      <c r="D61">
        <v>0</v>
      </c>
      <c r="E61">
        <v>0</v>
      </c>
    </row>
    <row r="62" spans="1:7">
      <c r="B62">
        <v>31</v>
      </c>
      <c r="C62">
        <v>4</v>
      </c>
      <c r="D62">
        <v>0</v>
      </c>
      <c r="E62">
        <v>0</v>
      </c>
    </row>
    <row r="63" spans="1:7">
      <c r="A63" t="s">
        <v>5</v>
      </c>
      <c r="C63">
        <f>((12)-COUNTIF(C51:C62,"XXX*"))/(12)</f>
        <v>0.91666666666666663</v>
      </c>
      <c r="D63">
        <f t="shared" ref="D63:E63" si="2">((12)-COUNTIF(D51:D62,"XXX*"))/(12)</f>
        <v>1</v>
      </c>
      <c r="E63">
        <f t="shared" si="2"/>
        <v>1</v>
      </c>
      <c r="G63">
        <f>((3*12)-COUNTIF(C51:E62,"XXX*"))/(3*12)</f>
        <v>0.97222222222222221</v>
      </c>
    </row>
    <row r="65" spans="3:5">
      <c r="C65">
        <v>0.91666666666666663</v>
      </c>
      <c r="D65">
        <v>1</v>
      </c>
      <c r="E65">
        <v>1</v>
      </c>
    </row>
  </sheetData>
  <conditionalFormatting sqref="C10:E12">
    <cfRule type="cellIs" dxfId="1" priority="2" operator="equal">
      <formula>"XXX"</formula>
    </cfRule>
  </conditionalFormatting>
  <conditionalFormatting sqref="F14">
    <cfRule type="cellIs" dxfId="0" priority="1" operator="equal">
      <formula>"XXX"</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BF72-2236-49A4-B716-3130D189A908}">
  <sheetPr codeName="Sheet7"/>
  <dimension ref="A1:I143"/>
  <sheetViews>
    <sheetView topLeftCell="A49" workbookViewId="0">
      <selection activeCell="E17" sqref="E17"/>
    </sheetView>
  </sheetViews>
  <sheetFormatPr defaultRowHeight="14.25"/>
  <cols>
    <col min="1" max="1" width="25.3984375" customWidth="1"/>
    <col min="2" max="9" width="9.1328125" bestFit="1" customWidth="1"/>
  </cols>
  <sheetData>
    <row r="1" spans="1:9">
      <c r="B1" s="3" t="s">
        <v>197</v>
      </c>
      <c r="C1" s="3" t="s">
        <v>227</v>
      </c>
      <c r="D1" s="3" t="s">
        <v>242</v>
      </c>
      <c r="E1" s="3" t="s">
        <v>634</v>
      </c>
      <c r="F1" s="3" t="s">
        <v>274</v>
      </c>
      <c r="I1" s="3"/>
    </row>
    <row r="2" spans="1:9">
      <c r="A2" s="19" t="s">
        <v>199</v>
      </c>
      <c r="B2" s="17"/>
    </row>
    <row r="3" spans="1:9">
      <c r="A3" t="s">
        <v>385</v>
      </c>
      <c r="B3" t="s">
        <v>386</v>
      </c>
    </row>
    <row r="4" spans="1:9">
      <c r="A4" t="s">
        <v>387</v>
      </c>
      <c r="B4" t="s">
        <v>388</v>
      </c>
      <c r="C4" t="s">
        <v>389</v>
      </c>
    </row>
    <row r="5" spans="1:9">
      <c r="A5" t="s">
        <v>390</v>
      </c>
      <c r="B5" t="s">
        <v>391</v>
      </c>
      <c r="C5" t="s">
        <v>392</v>
      </c>
    </row>
    <row r="6" spans="1:9">
      <c r="A6" t="s">
        <v>393</v>
      </c>
    </row>
    <row r="7" spans="1:9">
      <c r="A7" t="s">
        <v>394</v>
      </c>
    </row>
    <row r="9" spans="1:9">
      <c r="A9" s="19" t="s">
        <v>395</v>
      </c>
    </row>
    <row r="10" spans="1:9">
      <c r="A10" t="s">
        <v>396</v>
      </c>
      <c r="B10" s="18" t="s">
        <v>397</v>
      </c>
      <c r="C10" t="s">
        <v>398</v>
      </c>
      <c r="D10" t="s">
        <v>399</v>
      </c>
      <c r="E10" t="s">
        <v>400</v>
      </c>
      <c r="F10" t="s">
        <v>401</v>
      </c>
    </row>
    <row r="11" spans="1:9">
      <c r="A11" s="17" t="s">
        <v>402</v>
      </c>
      <c r="B11" s="18" t="s">
        <v>403</v>
      </c>
      <c r="C11" t="s">
        <v>404</v>
      </c>
      <c r="D11" t="s">
        <v>405</v>
      </c>
      <c r="E11" t="s">
        <v>406</v>
      </c>
      <c r="F11" t="s">
        <v>407</v>
      </c>
    </row>
    <row r="12" spans="1:9">
      <c r="A12" s="17" t="s">
        <v>408</v>
      </c>
      <c r="B12" s="17"/>
    </row>
    <row r="13" spans="1:9">
      <c r="A13" s="17" t="s">
        <v>409</v>
      </c>
      <c r="B13" s="17"/>
    </row>
    <row r="14" spans="1:9">
      <c r="A14" s="17" t="s">
        <v>394</v>
      </c>
      <c r="B14" s="17"/>
    </row>
    <row r="15" spans="1:9">
      <c r="A15" s="17"/>
      <c r="B15" s="17"/>
    </row>
    <row r="16" spans="1:9">
      <c r="A16" s="19" t="s">
        <v>410</v>
      </c>
      <c r="B16" s="17"/>
    </row>
    <row r="17" spans="1:9">
      <c r="A17" s="25" t="s">
        <v>411</v>
      </c>
      <c r="B17" s="26" t="s">
        <v>412</v>
      </c>
      <c r="C17" s="15" t="s">
        <v>413</v>
      </c>
      <c r="D17" s="18" t="s">
        <v>414</v>
      </c>
      <c r="E17" s="18" t="s">
        <v>415</v>
      </c>
      <c r="F17" s="18" t="s">
        <v>416</v>
      </c>
      <c r="I17" s="18"/>
    </row>
    <row r="18" spans="1:9">
      <c r="A18" s="17" t="s">
        <v>417</v>
      </c>
      <c r="B18" s="18" t="s">
        <v>418</v>
      </c>
      <c r="C18" t="s">
        <v>419</v>
      </c>
      <c r="D18" t="s">
        <v>420</v>
      </c>
      <c r="E18" t="s">
        <v>421</v>
      </c>
      <c r="F18" t="s">
        <v>422</v>
      </c>
    </row>
    <row r="19" spans="1:9">
      <c r="A19" s="17" t="s">
        <v>408</v>
      </c>
      <c r="B19" s="17"/>
    </row>
    <row r="20" spans="1:9">
      <c r="A20" s="17" t="s">
        <v>409</v>
      </c>
      <c r="B20" s="17"/>
    </row>
    <row r="21" spans="1:9">
      <c r="A21" s="17" t="s">
        <v>394</v>
      </c>
      <c r="B21" s="17"/>
    </row>
    <row r="22" spans="1:9">
      <c r="A22" s="17"/>
      <c r="B22" s="17"/>
    </row>
    <row r="23" spans="1:9">
      <c r="A23" s="19" t="s">
        <v>423</v>
      </c>
      <c r="B23" s="17"/>
    </row>
    <row r="24" spans="1:9">
      <c r="A24" s="25" t="s">
        <v>424</v>
      </c>
      <c r="B24" s="26" t="s">
        <v>425</v>
      </c>
      <c r="C24" s="15" t="s">
        <v>426</v>
      </c>
      <c r="D24" s="18" t="s">
        <v>425</v>
      </c>
      <c r="E24" s="18" t="s">
        <v>427</v>
      </c>
      <c r="F24" s="18" t="s">
        <v>428</v>
      </c>
      <c r="I24" s="18"/>
    </row>
    <row r="25" spans="1:9" ht="44.25" customHeight="1">
      <c r="A25" s="25" t="s">
        <v>429</v>
      </c>
      <c r="B25" s="26" t="s">
        <v>430</v>
      </c>
      <c r="C25" s="15" t="s">
        <v>431</v>
      </c>
      <c r="D25" s="18" t="s">
        <v>432</v>
      </c>
      <c r="E25" t="s">
        <v>433</v>
      </c>
      <c r="F25" t="s">
        <v>434</v>
      </c>
      <c r="I25" s="18"/>
    </row>
    <row r="26" spans="1:9">
      <c r="A26" s="17" t="s">
        <v>408</v>
      </c>
      <c r="B26" s="17"/>
    </row>
    <row r="27" spans="1:9">
      <c r="A27" s="17" t="s">
        <v>409</v>
      </c>
      <c r="B27" s="17"/>
    </row>
    <row r="28" spans="1:9">
      <c r="A28" s="17" t="s">
        <v>394</v>
      </c>
      <c r="B28" s="17"/>
    </row>
    <row r="29" spans="1:9">
      <c r="A29" s="17"/>
      <c r="B29" s="17"/>
    </row>
    <row r="30" spans="1:9">
      <c r="A30" s="19" t="s">
        <v>435</v>
      </c>
      <c r="B30" s="17"/>
    </row>
    <row r="31" spans="1:9">
      <c r="A31" s="25" t="s">
        <v>436</v>
      </c>
      <c r="B31" s="26" t="s">
        <v>437</v>
      </c>
      <c r="C31" s="15" t="s">
        <v>438</v>
      </c>
      <c r="D31" t="s">
        <v>439</v>
      </c>
      <c r="E31" t="s">
        <v>440</v>
      </c>
      <c r="F31" t="s">
        <v>441</v>
      </c>
    </row>
    <row r="32" spans="1:9">
      <c r="A32" s="25" t="s">
        <v>442</v>
      </c>
      <c r="B32" s="26" t="s">
        <v>443</v>
      </c>
      <c r="C32" s="15" t="s">
        <v>444</v>
      </c>
      <c r="D32" t="s">
        <v>445</v>
      </c>
      <c r="E32" t="s">
        <v>446</v>
      </c>
      <c r="F32" t="s">
        <v>447</v>
      </c>
    </row>
    <row r="33" spans="1:6">
      <c r="A33" s="17" t="s">
        <v>408</v>
      </c>
      <c r="B33" s="17"/>
    </row>
    <row r="34" spans="1:6">
      <c r="A34" s="17" t="s">
        <v>409</v>
      </c>
      <c r="B34" s="17"/>
    </row>
    <row r="35" spans="1:6">
      <c r="A35" s="17" t="s">
        <v>394</v>
      </c>
      <c r="B35" s="17"/>
    </row>
    <row r="36" spans="1:6">
      <c r="A36" s="17"/>
      <c r="B36" s="17"/>
    </row>
    <row r="37" spans="1:6">
      <c r="A37" s="19" t="s">
        <v>448</v>
      </c>
      <c r="B37" s="17"/>
    </row>
    <row r="38" spans="1:6">
      <c r="A38" s="25" t="s">
        <v>449</v>
      </c>
      <c r="B38" s="26" t="s">
        <v>450</v>
      </c>
      <c r="C38" s="15" t="s">
        <v>451</v>
      </c>
      <c r="D38" t="s">
        <v>452</v>
      </c>
      <c r="E38" t="s">
        <v>453</v>
      </c>
      <c r="F38" t="s">
        <v>454</v>
      </c>
    </row>
    <row r="39" spans="1:6">
      <c r="A39" s="25" t="s">
        <v>455</v>
      </c>
      <c r="B39" s="26" t="s">
        <v>456</v>
      </c>
      <c r="C39" s="15" t="s">
        <v>457</v>
      </c>
      <c r="D39" t="s">
        <v>457</v>
      </c>
      <c r="E39" t="s">
        <v>458</v>
      </c>
      <c r="F39" t="s">
        <v>459</v>
      </c>
    </row>
    <row r="40" spans="1:6">
      <c r="A40" s="17" t="s">
        <v>408</v>
      </c>
      <c r="B40" s="17"/>
    </row>
    <row r="41" spans="1:6">
      <c r="A41" s="17" t="s">
        <v>409</v>
      </c>
      <c r="B41" s="17"/>
    </row>
    <row r="42" spans="1:6">
      <c r="A42" s="17" t="s">
        <v>394</v>
      </c>
      <c r="B42" s="17"/>
    </row>
    <row r="43" spans="1:6">
      <c r="A43" s="17"/>
      <c r="B43" s="17"/>
    </row>
    <row r="44" spans="1:6">
      <c r="A44" s="19" t="s">
        <v>460</v>
      </c>
      <c r="B44" s="17"/>
    </row>
    <row r="45" spans="1:6">
      <c r="A45" s="25" t="s">
        <v>461</v>
      </c>
      <c r="B45" s="26" t="s">
        <v>462</v>
      </c>
      <c r="C45" s="15" t="s">
        <v>463</v>
      </c>
      <c r="D45" t="s">
        <v>464</v>
      </c>
      <c r="E45" t="s">
        <v>465</v>
      </c>
      <c r="F45" t="s">
        <v>466</v>
      </c>
    </row>
    <row r="46" spans="1:6">
      <c r="A46" s="25" t="s">
        <v>467</v>
      </c>
      <c r="B46" s="26" t="s">
        <v>468</v>
      </c>
      <c r="C46" s="15" t="s">
        <v>468</v>
      </c>
      <c r="D46" t="s">
        <v>469</v>
      </c>
      <c r="E46" t="s">
        <v>470</v>
      </c>
      <c r="F46" t="s">
        <v>471</v>
      </c>
    </row>
    <row r="47" spans="1:6">
      <c r="A47" s="17" t="s">
        <v>408</v>
      </c>
      <c r="B47" s="17"/>
    </row>
    <row r="48" spans="1:6">
      <c r="A48" s="17" t="s">
        <v>409</v>
      </c>
      <c r="B48" s="17"/>
    </row>
    <row r="49" spans="1:9">
      <c r="A49" s="17" t="s">
        <v>394</v>
      </c>
      <c r="B49" s="17"/>
    </row>
    <row r="50" spans="1:9">
      <c r="A50" s="17"/>
      <c r="B50" s="17"/>
    </row>
    <row r="51" spans="1:9">
      <c r="A51" s="19" t="s">
        <v>472</v>
      </c>
      <c r="B51" s="17"/>
    </row>
    <row r="52" spans="1:9" ht="15.95" customHeight="1">
      <c r="A52" s="25" t="s">
        <v>473</v>
      </c>
      <c r="B52" s="26" t="s">
        <v>474</v>
      </c>
      <c r="C52" s="26" t="s">
        <v>474</v>
      </c>
      <c r="D52" s="18" t="s">
        <v>474</v>
      </c>
      <c r="E52" s="18" t="s">
        <v>475</v>
      </c>
      <c r="F52" s="18" t="s">
        <v>476</v>
      </c>
      <c r="I52" s="18"/>
    </row>
    <row r="53" spans="1:9" ht="30.75" customHeight="1">
      <c r="A53" s="25" t="s">
        <v>477</v>
      </c>
      <c r="B53" s="26" t="s">
        <v>478</v>
      </c>
      <c r="C53" s="26" t="s">
        <v>478</v>
      </c>
      <c r="D53" s="18" t="s">
        <v>478</v>
      </c>
      <c r="E53" t="s">
        <v>479</v>
      </c>
      <c r="F53" t="s">
        <v>480</v>
      </c>
      <c r="I53" s="18"/>
    </row>
    <row r="54" spans="1:9">
      <c r="A54" s="17" t="s">
        <v>408</v>
      </c>
      <c r="B54" s="17"/>
    </row>
    <row r="55" spans="1:9">
      <c r="A55" s="17" t="s">
        <v>409</v>
      </c>
      <c r="B55" s="17"/>
    </row>
    <row r="56" spans="1:9">
      <c r="A56" s="17" t="s">
        <v>394</v>
      </c>
      <c r="B56" s="17"/>
    </row>
    <row r="57" spans="1:9">
      <c r="A57" s="17"/>
      <c r="B57" s="17"/>
    </row>
    <row r="58" spans="1:9">
      <c r="A58" s="19" t="s">
        <v>481</v>
      </c>
      <c r="B58" s="17"/>
    </row>
    <row r="59" spans="1:9" ht="18" customHeight="1">
      <c r="A59" s="17" t="s">
        <v>482</v>
      </c>
      <c r="B59" s="18" t="s">
        <v>483</v>
      </c>
      <c r="C59" t="s">
        <v>484</v>
      </c>
      <c r="D59" t="s">
        <v>485</v>
      </c>
      <c r="E59" t="s">
        <v>486</v>
      </c>
      <c r="F59" t="s">
        <v>487</v>
      </c>
    </row>
    <row r="60" spans="1:9">
      <c r="A60" s="17" t="s">
        <v>488</v>
      </c>
      <c r="B60" s="18" t="s">
        <v>489</v>
      </c>
      <c r="C60" t="s">
        <v>490</v>
      </c>
      <c r="D60" t="s">
        <v>491</v>
      </c>
      <c r="E60" t="s">
        <v>492</v>
      </c>
      <c r="F60" t="s">
        <v>493</v>
      </c>
    </row>
    <row r="61" spans="1:9" s="31" customFormat="1">
      <c r="A61" s="28" t="s">
        <v>494</v>
      </c>
      <c r="B61" s="29" t="s">
        <v>495</v>
      </c>
      <c r="C61" s="29" t="s">
        <v>495</v>
      </c>
    </row>
    <row r="62" spans="1:9">
      <c r="A62" s="17" t="s">
        <v>496</v>
      </c>
      <c r="B62" s="17"/>
    </row>
    <row r="63" spans="1:9">
      <c r="A63" s="17" t="s">
        <v>394</v>
      </c>
      <c r="B63" s="17"/>
    </row>
    <row r="64" spans="1:9">
      <c r="B64" s="17"/>
    </row>
    <row r="65" spans="1:9">
      <c r="A65" s="30" t="s">
        <v>497</v>
      </c>
      <c r="B65" s="17"/>
    </row>
    <row r="66" spans="1:9">
      <c r="A66" s="25" t="s">
        <v>498</v>
      </c>
      <c r="B66" s="26" t="s">
        <v>499</v>
      </c>
      <c r="C66" s="26"/>
      <c r="D66" s="18" t="s">
        <v>500</v>
      </c>
      <c r="I66" s="18"/>
    </row>
    <row r="67" spans="1:9">
      <c r="A67" s="17" t="s">
        <v>501</v>
      </c>
      <c r="B67" s="18" t="s">
        <v>502</v>
      </c>
      <c r="C67" t="s">
        <v>503</v>
      </c>
      <c r="D67" s="18" t="s">
        <v>504</v>
      </c>
      <c r="I67" s="18"/>
    </row>
    <row r="68" spans="1:9">
      <c r="A68" s="17" t="s">
        <v>505</v>
      </c>
      <c r="B68" s="18" t="s">
        <v>506</v>
      </c>
      <c r="C68" t="s">
        <v>507</v>
      </c>
      <c r="D68" t="s">
        <v>508</v>
      </c>
    </row>
    <row r="69" spans="1:9">
      <c r="A69" s="17" t="s">
        <v>509</v>
      </c>
      <c r="B69" t="s">
        <v>510</v>
      </c>
      <c r="C69" t="s">
        <v>511</v>
      </c>
      <c r="D69" t="s">
        <v>512</v>
      </c>
    </row>
    <row r="70" spans="1:9">
      <c r="A70" t="s">
        <v>513</v>
      </c>
      <c r="B70" s="18" t="s">
        <v>514</v>
      </c>
      <c r="C70" t="s">
        <v>515</v>
      </c>
      <c r="D70" t="s">
        <v>516</v>
      </c>
    </row>
    <row r="71" spans="1:9">
      <c r="A71" t="s">
        <v>517</v>
      </c>
      <c r="B71" s="18"/>
    </row>
    <row r="72" spans="1:9">
      <c r="A72" s="17" t="s">
        <v>394</v>
      </c>
      <c r="B72" s="17"/>
    </row>
    <row r="73" spans="1:9">
      <c r="A73" s="17"/>
      <c r="B73" s="17"/>
    </row>
    <row r="74" spans="1:9">
      <c r="A74" s="3" t="s">
        <v>518</v>
      </c>
      <c r="B74" s="17"/>
    </row>
    <row r="75" spans="1:9">
      <c r="A75" t="s">
        <v>519</v>
      </c>
      <c r="B75" t="s">
        <v>520</v>
      </c>
    </row>
    <row r="76" spans="1:9">
      <c r="A76" t="s">
        <v>521</v>
      </c>
      <c r="B76" t="s">
        <v>522</v>
      </c>
    </row>
    <row r="77" spans="1:9">
      <c r="A77" t="s">
        <v>523</v>
      </c>
      <c r="B77" t="s">
        <v>524</v>
      </c>
    </row>
    <row r="78" spans="1:9">
      <c r="A78" t="s">
        <v>525</v>
      </c>
      <c r="B78" t="s">
        <v>526</v>
      </c>
    </row>
    <row r="79" spans="1:9">
      <c r="A79" t="s">
        <v>527</v>
      </c>
      <c r="B79" t="s">
        <v>528</v>
      </c>
    </row>
    <row r="80" spans="1:9">
      <c r="A80" t="s">
        <v>529</v>
      </c>
      <c r="B80" t="s">
        <v>530</v>
      </c>
    </row>
    <row r="81" spans="1:2">
      <c r="A81" t="s">
        <v>531</v>
      </c>
      <c r="B81" t="s">
        <v>532</v>
      </c>
    </row>
    <row r="82" spans="1:2">
      <c r="A82" t="s">
        <v>533</v>
      </c>
      <c r="B82" t="s">
        <v>534</v>
      </c>
    </row>
    <row r="83" spans="1:2">
      <c r="A83" t="s">
        <v>535</v>
      </c>
      <c r="B83" t="s">
        <v>536</v>
      </c>
    </row>
    <row r="84" spans="1:2">
      <c r="A84" t="s">
        <v>537</v>
      </c>
      <c r="B84" t="s">
        <v>538</v>
      </c>
    </row>
    <row r="85" spans="1:2">
      <c r="A85" t="s">
        <v>539</v>
      </c>
      <c r="B85" t="s">
        <v>540</v>
      </c>
    </row>
    <row r="86" spans="1:2">
      <c r="A86" t="s">
        <v>541</v>
      </c>
      <c r="B86" t="s">
        <v>542</v>
      </c>
    </row>
    <row r="87" spans="1:2">
      <c r="A87" t="s">
        <v>543</v>
      </c>
    </row>
    <row r="88" spans="1:2">
      <c r="A88" t="s">
        <v>544</v>
      </c>
    </row>
    <row r="89" spans="1:2">
      <c r="B89" s="17"/>
    </row>
    <row r="90" spans="1:2">
      <c r="A90" s="3" t="s">
        <v>545</v>
      </c>
      <c r="B90" s="46"/>
    </row>
    <row r="91" spans="1:2">
      <c r="A91" t="s">
        <v>546</v>
      </c>
      <c r="B91" t="s">
        <v>547</v>
      </c>
    </row>
    <row r="92" spans="1:2">
      <c r="A92" t="s">
        <v>548</v>
      </c>
      <c r="B92" t="s">
        <v>549</v>
      </c>
    </row>
    <row r="93" spans="1:2">
      <c r="A93" t="s">
        <v>550</v>
      </c>
      <c r="B93" t="s">
        <v>551</v>
      </c>
    </row>
    <row r="94" spans="1:2">
      <c r="A94" t="s">
        <v>552</v>
      </c>
      <c r="B94" t="s">
        <v>553</v>
      </c>
    </row>
    <row r="95" spans="1:2">
      <c r="A95" t="s">
        <v>554</v>
      </c>
      <c r="B95" t="s">
        <v>555</v>
      </c>
    </row>
    <row r="96" spans="1:2">
      <c r="A96" t="s">
        <v>556</v>
      </c>
      <c r="B96" t="s">
        <v>557</v>
      </c>
    </row>
    <row r="97" spans="1:9">
      <c r="A97" t="s">
        <v>558</v>
      </c>
      <c r="B97" t="s">
        <v>559</v>
      </c>
    </row>
    <row r="98" spans="1:9">
      <c r="A98" t="s">
        <v>560</v>
      </c>
      <c r="B98" t="s">
        <v>561</v>
      </c>
    </row>
    <row r="99" spans="1:9">
      <c r="A99" t="s">
        <v>562</v>
      </c>
    </row>
    <row r="100" spans="1:9">
      <c r="A100" t="s">
        <v>544</v>
      </c>
    </row>
    <row r="101" spans="1:9">
      <c r="A101" s="17"/>
      <c r="B101" s="17"/>
    </row>
    <row r="102" spans="1:9">
      <c r="A102" s="19" t="s">
        <v>335</v>
      </c>
      <c r="B102" t="s">
        <v>563</v>
      </c>
      <c r="C102" t="s">
        <v>564</v>
      </c>
      <c r="D102" t="s">
        <v>563</v>
      </c>
    </row>
    <row r="103" spans="1:9">
      <c r="A103" s="21" t="s">
        <v>565</v>
      </c>
      <c r="B103" s="17"/>
    </row>
    <row r="104" spans="1:9">
      <c r="A104" s="21" t="s">
        <v>566</v>
      </c>
      <c r="B104" s="17"/>
    </row>
    <row r="105" spans="1:9">
      <c r="A105" s="17" t="s">
        <v>394</v>
      </c>
      <c r="B105" s="17"/>
    </row>
    <row r="106" spans="1:9">
      <c r="A106" s="17"/>
      <c r="B106" s="17"/>
    </row>
    <row r="107" spans="1:9">
      <c r="A107" s="19" t="s">
        <v>567</v>
      </c>
      <c r="B107" s="17"/>
    </row>
    <row r="108" spans="1:9">
      <c r="A108" s="25" t="s">
        <v>568</v>
      </c>
      <c r="B108" s="26" t="s">
        <v>569</v>
      </c>
      <c r="C108" s="26" t="s">
        <v>569</v>
      </c>
      <c r="D108" s="18" t="s">
        <v>570</v>
      </c>
      <c r="I108" s="18"/>
    </row>
    <row r="109" spans="1:9">
      <c r="A109" s="25" t="s">
        <v>571</v>
      </c>
      <c r="B109" s="26" t="s">
        <v>572</v>
      </c>
      <c r="C109" s="26" t="s">
        <v>572</v>
      </c>
      <c r="D109" s="18" t="s">
        <v>573</v>
      </c>
      <c r="I109" s="18"/>
    </row>
    <row r="110" spans="1:9">
      <c r="A110" s="25" t="s">
        <v>574</v>
      </c>
      <c r="B110" s="26" t="s">
        <v>575</v>
      </c>
      <c r="C110" s="26" t="s">
        <v>575</v>
      </c>
      <c r="D110" s="18" t="s">
        <v>576</v>
      </c>
      <c r="I110" s="18"/>
    </row>
    <row r="111" spans="1:9">
      <c r="A111" s="25" t="s">
        <v>577</v>
      </c>
      <c r="B111" s="26" t="s">
        <v>578</v>
      </c>
      <c r="C111" s="26" t="s">
        <v>578</v>
      </c>
      <c r="D111" s="18" t="s">
        <v>579</v>
      </c>
      <c r="I111" s="18"/>
    </row>
    <row r="112" spans="1:9">
      <c r="A112" s="25" t="s">
        <v>580</v>
      </c>
      <c r="B112" s="26" t="s">
        <v>581</v>
      </c>
      <c r="C112" s="26" t="s">
        <v>581</v>
      </c>
      <c r="D112" s="18" t="s">
        <v>582</v>
      </c>
      <c r="I112" s="18"/>
    </row>
    <row r="113" spans="1:9" s="31" customFormat="1">
      <c r="A113" s="28" t="s">
        <v>583</v>
      </c>
      <c r="B113" s="29" t="s">
        <v>584</v>
      </c>
      <c r="C113" s="29" t="s">
        <v>584</v>
      </c>
      <c r="D113" s="29" t="s">
        <v>584</v>
      </c>
      <c r="I113" s="29"/>
    </row>
    <row r="114" spans="1:9">
      <c r="A114" s="21" t="s">
        <v>585</v>
      </c>
      <c r="B114" s="17"/>
    </row>
    <row r="115" spans="1:9">
      <c r="A115" s="17" t="s">
        <v>394</v>
      </c>
      <c r="B115" s="17"/>
    </row>
    <row r="116" spans="1:9">
      <c r="A116" s="17"/>
      <c r="B116" s="17"/>
    </row>
    <row r="117" spans="1:9">
      <c r="A117" s="3" t="s">
        <v>586</v>
      </c>
    </row>
    <row r="118" spans="1:9">
      <c r="A118" s="21" t="s">
        <v>587</v>
      </c>
      <c r="B118" s="17"/>
    </row>
    <row r="119" spans="1:9">
      <c r="A119" s="25" t="s">
        <v>588</v>
      </c>
      <c r="B119" s="26" t="s">
        <v>589</v>
      </c>
      <c r="C119" s="26" t="s">
        <v>589</v>
      </c>
      <c r="D119" s="18" t="s">
        <v>590</v>
      </c>
      <c r="I119" s="18"/>
    </row>
    <row r="120" spans="1:9">
      <c r="A120" s="25" t="s">
        <v>591</v>
      </c>
      <c r="B120" s="26" t="s">
        <v>592</v>
      </c>
      <c r="C120" s="26" t="s">
        <v>592</v>
      </c>
      <c r="D120" s="18" t="s">
        <v>593</v>
      </c>
      <c r="I120" s="18"/>
    </row>
    <row r="121" spans="1:9">
      <c r="A121" s="17" t="s">
        <v>394</v>
      </c>
      <c r="B121" s="17"/>
    </row>
    <row r="122" spans="1:9">
      <c r="A122" s="17"/>
      <c r="B122" s="17"/>
    </row>
    <row r="123" spans="1:9">
      <c r="A123" s="27" t="s">
        <v>594</v>
      </c>
      <c r="B123" s="26" t="s">
        <v>595</v>
      </c>
      <c r="C123" s="26" t="s">
        <v>595</v>
      </c>
      <c r="D123" s="18" t="s">
        <v>596</v>
      </c>
      <c r="I123" s="18"/>
    </row>
    <row r="124" spans="1:9">
      <c r="A124" s="21" t="s">
        <v>565</v>
      </c>
      <c r="B124" s="17"/>
    </row>
    <row r="125" spans="1:9">
      <c r="A125" s="21" t="s">
        <v>566</v>
      </c>
      <c r="B125" s="17"/>
    </row>
    <row r="126" spans="1:9">
      <c r="A126" s="17" t="s">
        <v>394</v>
      </c>
      <c r="B126" s="17"/>
    </row>
    <row r="127" spans="1:9">
      <c r="A127" s="17"/>
      <c r="B127" s="17"/>
    </row>
    <row r="128" spans="1:9">
      <c r="A128" s="17"/>
      <c r="B128" s="17"/>
    </row>
    <row r="129" spans="1:2">
      <c r="B129" s="17"/>
    </row>
    <row r="130" spans="1:2">
      <c r="A130" s="23" t="s">
        <v>597</v>
      </c>
      <c r="B130" s="22"/>
    </row>
    <row r="131" spans="1:2">
      <c r="A131" s="22" t="s">
        <v>598</v>
      </c>
      <c r="B131" s="24" t="s">
        <v>599</v>
      </c>
    </row>
    <row r="132" spans="1:2">
      <c r="A132" s="22" t="s">
        <v>600</v>
      </c>
      <c r="B132" s="24" t="s">
        <v>601</v>
      </c>
    </row>
    <row r="133" spans="1:2">
      <c r="A133" s="22" t="s">
        <v>602</v>
      </c>
      <c r="B133" s="22"/>
    </row>
    <row r="134" spans="1:2">
      <c r="A134" s="17"/>
      <c r="B134" s="17"/>
    </row>
    <row r="135" spans="1:2">
      <c r="A135" s="23" t="s">
        <v>603</v>
      </c>
      <c r="B135" s="22"/>
    </row>
    <row r="136" spans="1:2">
      <c r="A136" s="22" t="s">
        <v>604</v>
      </c>
      <c r="B136" s="24" t="s">
        <v>605</v>
      </c>
    </row>
    <row r="137" spans="1:2">
      <c r="A137" s="22" t="s">
        <v>606</v>
      </c>
      <c r="B137" s="24" t="s">
        <v>607</v>
      </c>
    </row>
    <row r="138" spans="1:2">
      <c r="A138" s="22" t="s">
        <v>608</v>
      </c>
      <c r="B138" s="24" t="s">
        <v>609</v>
      </c>
    </row>
    <row r="139" spans="1:2">
      <c r="A139" s="22" t="s">
        <v>610</v>
      </c>
      <c r="B139" s="24" t="s">
        <v>611</v>
      </c>
    </row>
    <row r="140" spans="1:2">
      <c r="A140" s="22" t="s">
        <v>612</v>
      </c>
      <c r="B140" s="24" t="s">
        <v>613</v>
      </c>
    </row>
    <row r="141" spans="1:2">
      <c r="A141" s="22" t="s">
        <v>602</v>
      </c>
      <c r="B141" s="22"/>
    </row>
    <row r="142" spans="1:2">
      <c r="A142" s="17"/>
      <c r="B142" s="17"/>
    </row>
    <row r="143" spans="1:2">
      <c r="A143" s="20" t="s">
        <v>614</v>
      </c>
      <c r="B143" s="17"/>
    </row>
  </sheetData>
  <hyperlinks>
    <hyperlink ref="A143" r:id="rId1" display="https://www.includehelp.com/basics/classification-of-software-failures-software-engineer.aspx" xr:uid="{0224B3C0-2C65-47EE-A5C9-543C274770BD}"/>
  </hyperlinks>
  <pageMargins left="0.7" right="0.7" top="0.75" bottom="0.75" header="0.3" footer="0.3"/>
  <pageSetup orientation="portrait"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5E65B-29DD-48E7-AAED-B02F5FBE8BED}">
  <dimension ref="A1:D14"/>
  <sheetViews>
    <sheetView tabSelected="1" workbookViewId="0">
      <selection activeCell="J28" sqref="J28"/>
    </sheetView>
  </sheetViews>
  <sheetFormatPr defaultRowHeight="14.25"/>
  <cols>
    <col min="2" max="2" width="11.86328125" bestFit="1" customWidth="1"/>
  </cols>
  <sheetData>
    <row r="1" spans="1:4">
      <c r="B1" t="s">
        <v>631</v>
      </c>
      <c r="C1" t="s">
        <v>632</v>
      </c>
      <c r="D1" t="s">
        <v>622</v>
      </c>
    </row>
    <row r="2" spans="1:4">
      <c r="A2" t="s">
        <v>635</v>
      </c>
      <c r="D2" s="81">
        <v>66.349999999999994</v>
      </c>
    </row>
    <row r="3" spans="1:4">
      <c r="B3" s="79"/>
      <c r="D3" s="78"/>
    </row>
    <row r="4" spans="1:4">
      <c r="A4" t="s">
        <v>636</v>
      </c>
      <c r="D4" s="78">
        <f>5.52+4.14+19.14+2.79+20.22+11.12+14.02+8.43+10.34+5.98+9.25+24.35+26.82+23.06+21.18+17.43+20.55+24.72+31.63+0.42+12.38+45.66+55.41+40.52+24.86+41.14</f>
        <v>521.08000000000004</v>
      </c>
    </row>
    <row r="5" spans="1:4">
      <c r="D5" s="78"/>
    </row>
    <row r="6" spans="1:4">
      <c r="A6" t="s">
        <v>637</v>
      </c>
      <c r="D6" s="78">
        <f>SUM(D2:D4)</f>
        <v>587.43000000000006</v>
      </c>
    </row>
    <row r="7" spans="1:4">
      <c r="D7" s="78"/>
    </row>
    <row r="8" spans="1:4">
      <c r="A8" t="s">
        <v>638</v>
      </c>
      <c r="D8" s="78">
        <f>D6/12</f>
        <v>48.952500000000008</v>
      </c>
    </row>
    <row r="9" spans="1:4">
      <c r="A9" t="s">
        <v>639</v>
      </c>
      <c r="D9" s="78">
        <f>D6/2457</f>
        <v>0.23908424908424911</v>
      </c>
    </row>
    <row r="11" spans="1:4">
      <c r="A11" t="s">
        <v>640</v>
      </c>
      <c r="D11">
        <v>4</v>
      </c>
    </row>
    <row r="12" spans="1:4">
      <c r="A12" t="s">
        <v>641</v>
      </c>
      <c r="D12">
        <v>12</v>
      </c>
    </row>
    <row r="13" spans="1:4">
      <c r="D13">
        <v>16</v>
      </c>
    </row>
    <row r="14" spans="1:4">
      <c r="D14">
        <f>SUM(D11:D13)</f>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Step 2</vt:lpstr>
      <vt:lpstr>Step 3</vt:lpstr>
      <vt:lpstr>Step 4</vt:lpstr>
      <vt:lpstr>Step 5 - Taxonomy</vt:lpstr>
      <vt:lpstr>Step 5 - CPS</vt:lpstr>
      <vt:lpstr>Taxonomy - Definitions</vt:lpstr>
      <vt:lpstr>Costs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Dharun Raj</dc:creator>
  <cp:keywords/>
  <dc:description/>
  <cp:lastModifiedBy>Dharun Rajkkumar Anandayuvaraj</cp:lastModifiedBy>
  <cp:revision/>
  <dcterms:created xsi:type="dcterms:W3CDTF">2015-06-05T18:17:20Z</dcterms:created>
  <dcterms:modified xsi:type="dcterms:W3CDTF">2024-06-18T08:29:21Z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2023-11-15T21:18:33Z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70cba7c3-898c-473d-80e8-45f8004f181d</vt:lpwstr>
  </property>
  <property fmtid="{D5CDD505-2E9C-101B-9397-08002B2CF9AE}" pid="8" name="MSIP_Label_4044bd30-2ed7-4c9d-9d12-46200872a97b_ContentBits">
    <vt:lpwstr>0</vt:lpwstr>
  </property>
</Properties>
</file>