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C7F712FF-65B8-4466-B120-EE29B9B242E0}" xr6:coauthVersionLast="36" xr6:coauthVersionMax="36" xr10:uidLastSave="{00000000-0000-0000-0000-000000000000}"/>
  <bookViews>
    <workbookView xWindow="0" yWindow="0" windowWidth="22260" windowHeight="12645" tabRatio="637" activeTab="3" xr2:uid="{00000000-000D-0000-FFFF-FFFF00000000}"/>
  </bookViews>
  <sheets>
    <sheet name="1x2 Thermal Mockup" sheetId="1" r:id="rId1"/>
    <sheet name="Full Length Mockup" sheetId="4" r:id="rId2"/>
    <sheet name="HDI Dims" sheetId="2" r:id="rId3"/>
    <sheet name="Half HDI dims" sheetId="5" r:id="rId4"/>
    <sheet name="Vector and Rotat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E6" i="5"/>
  <c r="D6" i="5"/>
  <c r="C6" i="5"/>
  <c r="L20" i="2" l="1"/>
  <c r="K22" i="2"/>
  <c r="K20" i="2"/>
  <c r="T12" i="4" l="1"/>
  <c r="U12" i="4"/>
  <c r="S12" i="4"/>
  <c r="P13" i="4"/>
  <c r="O13" i="4"/>
  <c r="N10" i="4"/>
  <c r="O10" i="4"/>
  <c r="M10" i="4"/>
  <c r="U11" i="4"/>
  <c r="T11" i="4"/>
  <c r="S11" i="4"/>
  <c r="T8" i="4"/>
  <c r="U8" i="4"/>
  <c r="S8" i="4"/>
  <c r="F14" i="4"/>
  <c r="G6" i="4" l="1"/>
  <c r="G3" i="4"/>
  <c r="F14" i="1"/>
  <c r="F12" i="1"/>
  <c r="F10" i="1"/>
  <c r="E12" i="3" l="1"/>
  <c r="F11" i="3"/>
  <c r="G11" i="3"/>
  <c r="E11" i="3"/>
  <c r="H6" i="3"/>
  <c r="H7" i="3" s="1"/>
  <c r="J5" i="3"/>
  <c r="I5" i="3"/>
  <c r="H5" i="3"/>
  <c r="E5" i="3"/>
  <c r="C6" i="3"/>
  <c r="C7" i="3" s="1"/>
  <c r="D5" i="3"/>
  <c r="C5" i="3"/>
  <c r="D13" i="2" l="1"/>
  <c r="I13" i="2"/>
  <c r="H13" i="2"/>
  <c r="I12" i="2"/>
  <c r="H12" i="2"/>
  <c r="J12" i="2" s="1"/>
  <c r="G7" i="4" s="1"/>
  <c r="I6" i="2"/>
  <c r="H6" i="2"/>
  <c r="J6" i="2" s="1"/>
  <c r="I5" i="2"/>
  <c r="J5" i="2" s="1"/>
  <c r="H5" i="2"/>
  <c r="Q16" i="1" l="1"/>
  <c r="K20" i="1"/>
  <c r="K19" i="1"/>
  <c r="N17" i="1" l="1"/>
  <c r="N15" i="1"/>
  <c r="N14" i="1"/>
  <c r="N16" i="1" s="1"/>
  <c r="J17" i="1"/>
  <c r="J16" i="1"/>
  <c r="J13" i="1"/>
  <c r="J15" i="1"/>
  <c r="J14" i="1"/>
  <c r="N13" i="1"/>
  <c r="N12" i="1"/>
  <c r="J12" i="1"/>
  <c r="E4" i="1"/>
</calcChain>
</file>

<file path=xl/sharedStrings.xml><?xml version="1.0" encoding="utf-8"?>
<sst xmlns="http://schemas.openxmlformats.org/spreadsheetml/2006/main" count="167" uniqueCount="62">
  <si>
    <t>Focused on the top</t>
  </si>
  <si>
    <t>x</t>
  </si>
  <si>
    <t>y</t>
  </si>
  <si>
    <t>z</t>
  </si>
  <si>
    <t>Focused on the bottom</t>
  </si>
  <si>
    <t>tr</t>
  </si>
  <si>
    <t>br</t>
  </si>
  <si>
    <t>bl</t>
  </si>
  <si>
    <t>tl</t>
  </si>
  <si>
    <t>t =</t>
  </si>
  <si>
    <t>Corners</t>
  </si>
  <si>
    <t>[mm]</t>
  </si>
  <si>
    <t>Bond Pads/Dots</t>
  </si>
  <si>
    <t>w_1 =</t>
  </si>
  <si>
    <t>w_2 =</t>
  </si>
  <si>
    <t>l_1 =</t>
  </si>
  <si>
    <t>l_2 =</t>
  </si>
  <si>
    <t>w_ave</t>
  </si>
  <si>
    <t>l_ave</t>
  </si>
  <si>
    <t>top</t>
  </si>
  <si>
    <t>bottom</t>
  </si>
  <si>
    <t>Locations of top and bottom Bond pad</t>
  </si>
  <si>
    <t>size of one bond pad</t>
  </si>
  <si>
    <r>
      <t xml:space="preserve">length  </t>
    </r>
    <r>
      <rPr>
        <sz val="12"/>
        <color theme="1"/>
        <rFont val="Calibri"/>
        <family val="2"/>
      </rPr>
      <t>↕</t>
    </r>
  </si>
  <si>
    <r>
      <t xml:space="preserve">width </t>
    </r>
    <r>
      <rPr>
        <sz val="12"/>
        <color theme="1"/>
        <rFont val="Calibri"/>
        <family val="2"/>
      </rPr>
      <t>↔</t>
    </r>
  </si>
  <si>
    <t>average</t>
  </si>
  <si>
    <t>distance between bond pads</t>
  </si>
  <si>
    <t>center</t>
  </si>
  <si>
    <t>distance</t>
  </si>
  <si>
    <t>bot</t>
  </si>
  <si>
    <t>pos</t>
  </si>
  <si>
    <t>rot</t>
  </si>
  <si>
    <t>rot (rad)</t>
  </si>
  <si>
    <t>rot (deg)</t>
  </si>
  <si>
    <t>Initial</t>
  </si>
  <si>
    <t>Final</t>
  </si>
  <si>
    <t>vect</t>
  </si>
  <si>
    <t>TOP</t>
  </si>
  <si>
    <t>BOTTOM</t>
  </si>
  <si>
    <t>distance (between bond pads)</t>
  </si>
  <si>
    <t>Big - 2(small)</t>
  </si>
  <si>
    <t>HDI - Big</t>
  </si>
  <si>
    <t>{111.536098</t>
  </si>
  <si>
    <t>{111.167925</t>
  </si>
  <si>
    <t>top left corner</t>
  </si>
  <si>
    <t>bottom left corner</t>
  </si>
  <si>
    <t>top right corner</t>
  </si>
  <si>
    <t>bottom right corner</t>
  </si>
  <si>
    <t>Top bond</t>
  </si>
  <si>
    <t>Bottom Bond</t>
  </si>
  <si>
    <t>corner 1</t>
  </si>
  <si>
    <t>corner 2</t>
  </si>
  <si>
    <t>Center</t>
  </si>
  <si>
    <t>CENTER</t>
  </si>
  <si>
    <t>Delta x</t>
  </si>
  <si>
    <t>When at 0 rotation</t>
  </si>
  <si>
    <t>Delta y</t>
  </si>
  <si>
    <t>distance between one set of bond pads (two per HDI)</t>
  </si>
  <si>
    <t>Avg dist</t>
  </si>
  <si>
    <t>BOT</t>
  </si>
  <si>
    <t>BOT 1</t>
  </si>
  <si>
    <t>BOT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</si>
</sst>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8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9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>
      <selection activeCell="N19" sqref="N19"/>
    </sheetView>
  </sheetViews>
  <sheetFormatPr defaultRowHeight="15.75" x14ac:dyDescent="0.25"/>
  <cols>
    <col min="1" max="1" width="9.140625" style="2"/>
    <col min="2" max="2" width="14.140625" style="2" customWidth="1"/>
    <col min="3" max="5" width="9.140625" style="2"/>
    <col min="6" max="6" width="14.140625" style="2" bestFit="1" customWidth="1"/>
    <col min="7" max="16384" width="9.140625" style="2"/>
  </cols>
  <sheetData>
    <row r="1" spans="1:17" x14ac:dyDescent="0.25">
      <c r="C1" s="2" t="s">
        <v>1</v>
      </c>
      <c r="D1" s="2" t="s">
        <v>2</v>
      </c>
      <c r="E1" s="2" t="s">
        <v>3</v>
      </c>
    </row>
    <row r="2" spans="1:17" ht="31.5" x14ac:dyDescent="0.25">
      <c r="B2" s="1" t="s">
        <v>0</v>
      </c>
      <c r="C2" s="2">
        <v>568.04461700000002</v>
      </c>
      <c r="D2" s="2">
        <v>229.19466700000001</v>
      </c>
      <c r="E2" s="2">
        <v>87.951334000000003</v>
      </c>
    </row>
    <row r="3" spans="1:17" ht="31.5" x14ac:dyDescent="0.25">
      <c r="B3" s="1" t="s">
        <v>4</v>
      </c>
      <c r="C3" s="2">
        <v>568.32369100000005</v>
      </c>
      <c r="D3" s="2">
        <v>229.190406</v>
      </c>
      <c r="E3" s="2">
        <v>88.464333999999994</v>
      </c>
    </row>
    <row r="4" spans="1:17" x14ac:dyDescent="0.25">
      <c r="D4" s="24" t="s">
        <v>9</v>
      </c>
      <c r="E4" s="22">
        <f>E3-E2</f>
        <v>0.51299999999999102</v>
      </c>
      <c r="F4" s="23" t="s">
        <v>11</v>
      </c>
      <c r="N4" s="2">
        <v>549.06960000000004</v>
      </c>
      <c r="O4" s="2">
        <v>218.14505199999999</v>
      </c>
      <c r="P4" s="2">
        <v>87.944311999999996</v>
      </c>
    </row>
    <row r="5" spans="1:17" ht="16.5" thickBot="1" x14ac:dyDescent="0.3"/>
    <row r="6" spans="1:17" x14ac:dyDescent="0.25">
      <c r="H6" s="45" t="s">
        <v>12</v>
      </c>
      <c r="I6" s="46"/>
      <c r="J6" s="46"/>
      <c r="K6" s="47"/>
      <c r="L6" s="48" t="s">
        <v>10</v>
      </c>
      <c r="M6" s="49"/>
      <c r="N6" s="49"/>
      <c r="O6" s="50"/>
    </row>
    <row r="7" spans="1:17" x14ac:dyDescent="0.25">
      <c r="H7" s="3"/>
      <c r="I7" s="4" t="s">
        <v>1</v>
      </c>
      <c r="J7" s="4" t="s">
        <v>2</v>
      </c>
      <c r="K7" s="5" t="s">
        <v>3</v>
      </c>
      <c r="L7" s="3"/>
      <c r="M7" s="6" t="s">
        <v>1</v>
      </c>
      <c r="N7" s="6" t="s">
        <v>2</v>
      </c>
      <c r="O7" s="7" t="s">
        <v>3</v>
      </c>
    </row>
    <row r="8" spans="1:17" x14ac:dyDescent="0.25">
      <c r="H8" s="8" t="s">
        <v>5</v>
      </c>
      <c r="I8" s="12">
        <v>568.03579000000002</v>
      </c>
      <c r="J8" s="12">
        <v>219.531001</v>
      </c>
      <c r="K8" s="13">
        <v>87.954312999999999</v>
      </c>
      <c r="L8" s="9" t="s">
        <v>5</v>
      </c>
      <c r="M8" s="10">
        <v>568.23415399999999</v>
      </c>
      <c r="N8" s="10">
        <v>218.12723099999999</v>
      </c>
      <c r="O8" s="11">
        <v>87.954312000000002</v>
      </c>
    </row>
    <row r="9" spans="1:17" ht="47.25" x14ac:dyDescent="0.25">
      <c r="C9" s="2" t="s">
        <v>1</v>
      </c>
      <c r="D9" s="2" t="s">
        <v>2</v>
      </c>
      <c r="E9" s="2" t="s">
        <v>3</v>
      </c>
      <c r="F9" s="1" t="s">
        <v>39</v>
      </c>
      <c r="H9" s="8" t="s">
        <v>6</v>
      </c>
      <c r="I9" s="12">
        <v>568.05289800000003</v>
      </c>
      <c r="J9" s="12">
        <v>239.292868</v>
      </c>
      <c r="K9" s="13">
        <v>87.954312000000002</v>
      </c>
      <c r="L9" s="9" t="s">
        <v>6</v>
      </c>
      <c r="M9" s="10">
        <v>568.25783799999999</v>
      </c>
      <c r="N9" s="10">
        <v>240.72592299999999</v>
      </c>
      <c r="O9" s="11">
        <v>87.954312000000002</v>
      </c>
    </row>
    <row r="10" spans="1:17" x14ac:dyDescent="0.25">
      <c r="A10" s="51" t="s">
        <v>37</v>
      </c>
      <c r="B10" s="2" t="s">
        <v>19</v>
      </c>
      <c r="C10" s="2">
        <v>111.51677100000001</v>
      </c>
      <c r="D10" s="2">
        <v>523.76185399999997</v>
      </c>
      <c r="E10" s="2">
        <v>99.772000000000006</v>
      </c>
      <c r="F10" s="51">
        <f>((C10-C11)^2 + (D10-D11)^2)^0.5</f>
        <v>19.697432176610736</v>
      </c>
      <c r="H10" s="8" t="s">
        <v>7</v>
      </c>
      <c r="I10" s="12">
        <v>549.64794300000005</v>
      </c>
      <c r="J10" s="12">
        <v>240.19878299999999</v>
      </c>
      <c r="K10" s="13">
        <v>87.944311999999996</v>
      </c>
      <c r="L10" s="9" t="s">
        <v>7</v>
      </c>
      <c r="M10" s="10">
        <v>549.08528699999999</v>
      </c>
      <c r="N10" s="10">
        <v>240.74276800000001</v>
      </c>
      <c r="O10" s="11">
        <v>87.864312999999996</v>
      </c>
    </row>
    <row r="11" spans="1:17" ht="16.5" thickBot="1" x14ac:dyDescent="0.3">
      <c r="A11" s="51"/>
      <c r="B11" s="2" t="s">
        <v>20</v>
      </c>
      <c r="C11" s="2">
        <v>111.151442</v>
      </c>
      <c r="D11" s="2">
        <v>543.45589800000005</v>
      </c>
      <c r="E11" s="2">
        <v>99.736998999999997</v>
      </c>
      <c r="F11" s="51"/>
      <c r="H11" s="14" t="s">
        <v>8</v>
      </c>
      <c r="I11" s="15">
        <v>549.62890800000002</v>
      </c>
      <c r="J11" s="15">
        <v>218.647648</v>
      </c>
      <c r="K11" s="16">
        <v>87.944311999999996</v>
      </c>
      <c r="L11" s="17" t="s">
        <v>8</v>
      </c>
      <c r="M11" s="18">
        <v>549.06960000000004</v>
      </c>
      <c r="N11" s="18">
        <v>218.14505199999999</v>
      </c>
      <c r="O11" s="19">
        <v>87.944311999999996</v>
      </c>
    </row>
    <row r="12" spans="1:17" x14ac:dyDescent="0.25">
      <c r="A12" s="51" t="s">
        <v>38</v>
      </c>
      <c r="B12" s="2" t="s">
        <v>19</v>
      </c>
      <c r="C12" s="2">
        <v>111.06377999999999</v>
      </c>
      <c r="D12" s="2">
        <v>552.39026100000001</v>
      </c>
      <c r="E12" s="2">
        <v>99.701999999999998</v>
      </c>
      <c r="F12" s="51">
        <f>((C12-C13)^2 + (D12-D13)^2)^0.5</f>
        <v>19.698453367033881</v>
      </c>
      <c r="I12" s="20" t="s">
        <v>13</v>
      </c>
      <c r="J12" s="2">
        <f>SQRT((I9-I10)^2+(J9-J10)^2)</f>
        <v>18.427236649569814</v>
      </c>
      <c r="K12" s="21" t="s">
        <v>11</v>
      </c>
      <c r="M12" s="20" t="s">
        <v>13</v>
      </c>
      <c r="N12" s="2">
        <f>SQRT((M9-M10)^2+(N9-N10)^2)</f>
        <v>19.172558400005617</v>
      </c>
      <c r="O12" s="21" t="s">
        <v>11</v>
      </c>
    </row>
    <row r="13" spans="1:17" x14ac:dyDescent="0.25">
      <c r="A13" s="51"/>
      <c r="B13" s="2" t="s">
        <v>20</v>
      </c>
      <c r="C13" s="2">
        <v>111.10365899999999</v>
      </c>
      <c r="D13" s="2">
        <v>572.08867399999997</v>
      </c>
      <c r="E13" s="2">
        <v>99.671999999999997</v>
      </c>
      <c r="F13" s="51"/>
      <c r="I13" s="20" t="s">
        <v>15</v>
      </c>
      <c r="J13" s="2">
        <f>SQRT((I10-I11)^2+(J10-J11)^2)</f>
        <v>21.551143406312562</v>
      </c>
      <c r="K13" s="21" t="s">
        <v>11</v>
      </c>
      <c r="M13" s="20" t="s">
        <v>15</v>
      </c>
      <c r="N13" s="2">
        <f>SQRT((M10-M11)^2+(N10-N11)^2)</f>
        <v>22.597721444840982</v>
      </c>
      <c r="O13" s="21" t="s">
        <v>11</v>
      </c>
    </row>
    <row r="14" spans="1:17" x14ac:dyDescent="0.25">
      <c r="F14" s="25">
        <f>AVERAGE(F10:F13)</f>
        <v>19.697942771822309</v>
      </c>
      <c r="I14" s="20" t="s">
        <v>14</v>
      </c>
      <c r="J14" s="2">
        <f>SQRT((I8-I11)^2+(J8-J11)^2)</f>
        <v>18.428066026703206</v>
      </c>
      <c r="K14" s="21" t="s">
        <v>11</v>
      </c>
      <c r="M14" s="20" t="s">
        <v>14</v>
      </c>
      <c r="N14" s="2">
        <f>SQRT((M8-M11)^2+(N8-N11)^2)</f>
        <v>19.164562285816892</v>
      </c>
      <c r="O14" s="21" t="s">
        <v>11</v>
      </c>
    </row>
    <row r="15" spans="1:17" x14ac:dyDescent="0.25">
      <c r="I15" s="20" t="s">
        <v>16</v>
      </c>
      <c r="J15" s="2">
        <f>SQRT((I8-I9)^2+(J8-J9)^2)</f>
        <v>19.761874405262088</v>
      </c>
      <c r="K15" s="21" t="s">
        <v>11</v>
      </c>
      <c r="M15" s="20" t="s">
        <v>16</v>
      </c>
      <c r="N15" s="2">
        <f>SQRT((M8-M9)^2+(N8-N9)^2)</f>
        <v>22.59870441071169</v>
      </c>
      <c r="O15" s="21" t="s">
        <v>11</v>
      </c>
    </row>
    <row r="16" spans="1:17" x14ac:dyDescent="0.25">
      <c r="I16" s="22" t="s">
        <v>17</v>
      </c>
      <c r="J16" s="22">
        <f>AVERAGE(J12,J14)</f>
        <v>18.42765133813651</v>
      </c>
      <c r="K16" s="23" t="s">
        <v>11</v>
      </c>
      <c r="M16" s="22" t="s">
        <v>17</v>
      </c>
      <c r="N16" s="22">
        <f>AVERAGE(N12,N14)</f>
        <v>19.168560342911256</v>
      </c>
      <c r="O16" s="23" t="s">
        <v>11</v>
      </c>
      <c r="Q16" s="2">
        <f>N17-J17</f>
        <v>1.9417040219890112</v>
      </c>
    </row>
    <row r="17" spans="9:15" x14ac:dyDescent="0.25">
      <c r="I17" s="22" t="s">
        <v>18</v>
      </c>
      <c r="J17" s="22">
        <f>AVERAGE(J13,J15)</f>
        <v>20.656508905787327</v>
      </c>
      <c r="K17" s="23" t="s">
        <v>11</v>
      </c>
      <c r="M17" s="22" t="s">
        <v>18</v>
      </c>
      <c r="N17" s="22">
        <f>AVERAGE(N13,N15)</f>
        <v>22.598212927776338</v>
      </c>
      <c r="O17" s="23" t="s">
        <v>11</v>
      </c>
    </row>
    <row r="19" spans="9:15" x14ac:dyDescent="0.25">
      <c r="K19" s="2">
        <f>J16/2</f>
        <v>9.213825669068255</v>
      </c>
    </row>
    <row r="20" spans="9:15" x14ac:dyDescent="0.25">
      <c r="K20" s="2">
        <f>J17/2</f>
        <v>10.328254452893663</v>
      </c>
    </row>
  </sheetData>
  <mergeCells count="6">
    <mergeCell ref="H6:K6"/>
    <mergeCell ref="L6:O6"/>
    <mergeCell ref="A10:A11"/>
    <mergeCell ref="A12:A13"/>
    <mergeCell ref="F10:F11"/>
    <mergeCell ref="F12:F1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7DE-3119-479E-BAA4-9DB5818E0206}">
  <dimension ref="B2:U16"/>
  <sheetViews>
    <sheetView workbookViewId="0">
      <selection activeCell="Q5" sqref="Q5:U11"/>
    </sheetView>
  </sheetViews>
  <sheetFormatPr defaultRowHeight="15" x14ac:dyDescent="0.25"/>
  <cols>
    <col min="1" max="5" width="9.140625" style="38"/>
    <col min="6" max="6" width="12.7109375" style="38" bestFit="1" customWidth="1"/>
    <col min="7" max="7" width="13.7109375" style="38" bestFit="1" customWidth="1"/>
    <col min="8" max="11" width="9.140625" style="38"/>
    <col min="12" max="12" width="13.85546875" style="38" bestFit="1" customWidth="1"/>
    <col min="13" max="18" width="9.140625" style="38"/>
    <col min="19" max="19" width="11.28515625" style="38" bestFit="1" customWidth="1"/>
    <col min="20" max="16384" width="9.140625" style="38"/>
  </cols>
  <sheetData>
    <row r="2" spans="2:21" ht="47.25" x14ac:dyDescent="0.25">
      <c r="B2" s="36"/>
      <c r="C2" s="36"/>
      <c r="D2" s="36" t="s">
        <v>1</v>
      </c>
      <c r="E2" s="36" t="s">
        <v>2</v>
      </c>
      <c r="F2" s="36" t="s">
        <v>3</v>
      </c>
      <c r="G2" s="1" t="s">
        <v>39</v>
      </c>
    </row>
    <row r="3" spans="2:21" ht="15.75" x14ac:dyDescent="0.25">
      <c r="B3" s="37"/>
      <c r="C3" s="36" t="s">
        <v>19</v>
      </c>
      <c r="D3" s="36">
        <v>59.326999999999998</v>
      </c>
      <c r="E3" s="36">
        <v>530.85400000000004</v>
      </c>
      <c r="F3" s="36">
        <v>99.745000000000005</v>
      </c>
      <c r="G3" s="37">
        <f>((D3-D4)^2 + (E3-E4)^2)^0.5</f>
        <v>41.503178155413593</v>
      </c>
    </row>
    <row r="4" spans="2:21" ht="15.75" x14ac:dyDescent="0.25">
      <c r="B4" s="37"/>
      <c r="C4" s="36" t="s">
        <v>20</v>
      </c>
      <c r="D4" s="36">
        <v>60.960999999999999</v>
      </c>
      <c r="E4" s="36">
        <v>572.32500000000005</v>
      </c>
      <c r="F4" s="36">
        <v>99.685000000000002</v>
      </c>
      <c r="G4" s="37"/>
    </row>
    <row r="5" spans="2:21" ht="15.75" x14ac:dyDescent="0.25">
      <c r="B5" s="37"/>
      <c r="C5" s="36"/>
      <c r="D5" s="36"/>
      <c r="E5" s="36"/>
      <c r="F5" s="36"/>
      <c r="G5" s="37"/>
      <c r="M5" s="38" t="s">
        <v>1</v>
      </c>
      <c r="N5" s="38" t="s">
        <v>2</v>
      </c>
      <c r="O5" s="38" t="s">
        <v>3</v>
      </c>
      <c r="S5" s="38" t="s">
        <v>1</v>
      </c>
      <c r="T5" s="38" t="s">
        <v>2</v>
      </c>
      <c r="U5" s="38" t="s">
        <v>3</v>
      </c>
    </row>
    <row r="6" spans="2:21" ht="15.75" x14ac:dyDescent="0.25">
      <c r="B6" s="37"/>
      <c r="C6" s="36"/>
      <c r="D6" s="36"/>
      <c r="E6" s="36"/>
      <c r="F6" s="36" t="s">
        <v>40</v>
      </c>
      <c r="G6" s="37">
        <f>G3-2*'1x2 Thermal Mockup'!F14</f>
        <v>2.1072926117689761</v>
      </c>
      <c r="L6" s="39" t="s">
        <v>44</v>
      </c>
      <c r="M6" s="38">
        <v>111.330187</v>
      </c>
      <c r="N6" s="38">
        <v>522.49257799999998</v>
      </c>
      <c r="O6" s="38">
        <v>99.626999999999995</v>
      </c>
      <c r="Q6" s="53" t="s">
        <v>48</v>
      </c>
      <c r="R6" s="38" t="s">
        <v>50</v>
      </c>
      <c r="S6" s="38">
        <v>111.502171</v>
      </c>
      <c r="T6" s="38">
        <v>523.92786000000001</v>
      </c>
      <c r="U6" s="38">
        <v>99.626999999999995</v>
      </c>
    </row>
    <row r="7" spans="2:21" ht="30" x14ac:dyDescent="0.25">
      <c r="B7" s="36"/>
      <c r="C7" s="36"/>
      <c r="D7" s="36"/>
      <c r="E7" s="36"/>
      <c r="F7" s="36" t="s">
        <v>41</v>
      </c>
      <c r="G7" s="25">
        <f>('HDI Dims'!J12) - ('Full Length Mockup'!G3)</f>
        <v>1.5369499229274055</v>
      </c>
      <c r="L7" s="39" t="s">
        <v>45</v>
      </c>
      <c r="M7" s="38">
        <v>110.609392</v>
      </c>
      <c r="N7" s="38">
        <v>566.91705000000002</v>
      </c>
      <c r="O7" s="38">
        <v>99.587000000000003</v>
      </c>
      <c r="Q7" s="53"/>
      <c r="R7" s="38" t="s">
        <v>51</v>
      </c>
      <c r="S7" s="38">
        <v>111.597679</v>
      </c>
      <c r="T7" s="38">
        <v>523.99174600000003</v>
      </c>
      <c r="U7" s="38">
        <v>99.626998999999998</v>
      </c>
    </row>
    <row r="8" spans="2:21" ht="30" x14ac:dyDescent="0.25">
      <c r="L8" s="39" t="s">
        <v>46</v>
      </c>
      <c r="M8" s="38">
        <v>130.49485300000001</v>
      </c>
      <c r="N8" s="38">
        <v>522.80136100000004</v>
      </c>
      <c r="O8" s="38">
        <v>99.662000000000006</v>
      </c>
      <c r="Q8" s="53"/>
      <c r="R8" s="38" t="s">
        <v>27</v>
      </c>
      <c r="S8" s="38">
        <f>AVERAGE(S6:S7)</f>
        <v>111.549925</v>
      </c>
      <c r="T8" s="38">
        <f t="shared" ref="T8:U8" si="0">AVERAGE(T6:T7)</f>
        <v>523.95980299999997</v>
      </c>
      <c r="U8" s="38">
        <f t="shared" si="0"/>
        <v>99.626999499999997</v>
      </c>
    </row>
    <row r="9" spans="2:21" ht="30" x14ac:dyDescent="0.25">
      <c r="L9" s="39" t="s">
        <v>47</v>
      </c>
      <c r="M9" s="38">
        <v>129.77462700000001</v>
      </c>
      <c r="N9" s="38">
        <v>567.20770000000005</v>
      </c>
      <c r="O9" s="38">
        <v>99.546999999999997</v>
      </c>
      <c r="Q9" s="52" t="s">
        <v>49</v>
      </c>
      <c r="R9" s="38" t="s">
        <v>50</v>
      </c>
      <c r="S9" s="38">
        <v>110.834248</v>
      </c>
      <c r="T9" s="38">
        <v>565.42453899999998</v>
      </c>
      <c r="U9" s="38">
        <v>99.587000000000003</v>
      </c>
    </row>
    <row r="10" spans="2:21" x14ac:dyDescent="0.25">
      <c r="L10" s="38" t="s">
        <v>52</v>
      </c>
      <c r="M10" s="38">
        <f>AVERAGE(M6:M9)</f>
        <v>120.55226475000001</v>
      </c>
      <c r="N10" s="38">
        <f t="shared" ref="N10:O10" si="1">AVERAGE(N6:N9)</f>
        <v>544.85467225000002</v>
      </c>
      <c r="O10" s="38">
        <f t="shared" si="1"/>
        <v>99.60575</v>
      </c>
      <c r="Q10" s="52"/>
      <c r="R10" s="38" t="s">
        <v>51</v>
      </c>
      <c r="S10" s="38">
        <v>110.930801</v>
      </c>
      <c r="T10" s="38">
        <v>565.48853999999994</v>
      </c>
      <c r="U10" s="38">
        <v>99.586999000000006</v>
      </c>
    </row>
    <row r="11" spans="2:21" ht="15.75" x14ac:dyDescent="0.25">
      <c r="C11" s="36"/>
      <c r="D11" s="36" t="s">
        <v>1</v>
      </c>
      <c r="E11" s="36" t="s">
        <v>2</v>
      </c>
      <c r="F11" s="36" t="s">
        <v>3</v>
      </c>
      <c r="G11" s="36"/>
      <c r="Q11" s="52"/>
      <c r="R11" s="38" t="s">
        <v>27</v>
      </c>
      <c r="S11" s="38">
        <f>AVERAGE(S9:S10)</f>
        <v>110.8825245</v>
      </c>
      <c r="T11" s="38">
        <f t="shared" ref="T11" si="2">AVERAGE(T9:T10)</f>
        <v>565.45653949999996</v>
      </c>
      <c r="U11" s="38">
        <f t="shared" ref="U11" si="3">AVERAGE(U9:U10)</f>
        <v>99.586999500000005</v>
      </c>
    </row>
    <row r="12" spans="2:21" ht="47.25" x14ac:dyDescent="0.25">
      <c r="C12" s="1" t="s">
        <v>0</v>
      </c>
      <c r="D12" s="36" t="s">
        <v>42</v>
      </c>
      <c r="E12" s="36">
        <v>523.86845400000004</v>
      </c>
      <c r="F12" s="36">
        <v>99.626999999999995</v>
      </c>
      <c r="G12" s="36"/>
      <c r="O12" s="38" t="s">
        <v>19</v>
      </c>
      <c r="P12" s="38" t="s">
        <v>29</v>
      </c>
      <c r="R12" s="38" t="s">
        <v>53</v>
      </c>
      <c r="S12" s="38">
        <f>AVERAGE(S8,S11)</f>
        <v>111.21622475000001</v>
      </c>
      <c r="T12" s="38">
        <f t="shared" ref="T12:U12" si="4">AVERAGE(T8,T11)</f>
        <v>544.70817124999996</v>
      </c>
      <c r="U12" s="38">
        <f t="shared" si="4"/>
        <v>99.606999500000001</v>
      </c>
    </row>
    <row r="13" spans="2:21" ht="47.25" x14ac:dyDescent="0.25">
      <c r="C13" s="1" t="s">
        <v>4</v>
      </c>
      <c r="D13" s="36" t="s">
        <v>43</v>
      </c>
      <c r="E13" s="36">
        <v>523.85567900000001</v>
      </c>
      <c r="F13" s="36">
        <v>100.127</v>
      </c>
      <c r="G13" s="36"/>
      <c r="O13" s="38">
        <f>((M10-S8)^2 +(N10-T8)^2)^0.5</f>
        <v>22.751652290526685</v>
      </c>
      <c r="P13" s="38">
        <f>((M10-S11)^2 +(N10-T11)^2)^0.5</f>
        <v>22.758313001826174</v>
      </c>
    </row>
    <row r="14" spans="2:21" ht="15.75" x14ac:dyDescent="0.25">
      <c r="C14" s="36"/>
      <c r="D14" s="36"/>
      <c r="E14" s="24" t="s">
        <v>9</v>
      </c>
      <c r="F14" s="22">
        <f>F13-F12</f>
        <v>0.5</v>
      </c>
      <c r="G14" s="23" t="s">
        <v>11</v>
      </c>
      <c r="Q14" s="54" t="s">
        <v>55</v>
      </c>
      <c r="R14" s="54"/>
    </row>
    <row r="15" spans="2:21" x14ac:dyDescent="0.25">
      <c r="Q15" s="40" t="s">
        <v>54</v>
      </c>
      <c r="R15" s="40">
        <v>9.3369999999999997</v>
      </c>
    </row>
    <row r="16" spans="2:21" x14ac:dyDescent="0.25">
      <c r="Q16" s="40" t="s">
        <v>56</v>
      </c>
      <c r="R16" s="40">
        <v>1.4E-2</v>
      </c>
    </row>
  </sheetData>
  <mergeCells count="3">
    <mergeCell ref="Q9:Q11"/>
    <mergeCell ref="Q6:Q8"/>
    <mergeCell ref="Q14:R14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5B4-30B0-4818-B201-B2BACE0FA7F3}">
  <dimension ref="A1:O23"/>
  <sheetViews>
    <sheetView workbookViewId="0">
      <selection activeCell="O28" sqref="O28"/>
    </sheetView>
  </sheetViews>
  <sheetFormatPr defaultRowHeight="15.75" x14ac:dyDescent="0.25"/>
  <cols>
    <col min="1" max="1" width="21.42578125" style="2" bestFit="1" customWidth="1"/>
    <col min="2" max="3" width="11.140625" style="2" customWidth="1"/>
    <col min="4" max="4" width="12.140625" style="2" customWidth="1"/>
    <col min="5" max="16384" width="9.140625" style="2"/>
  </cols>
  <sheetData>
    <row r="1" spans="1:15" ht="16.5" thickBot="1" x14ac:dyDescent="0.3"/>
    <row r="2" spans="1:15" ht="16.5" thickBot="1" x14ac:dyDescent="0.3">
      <c r="A2" s="68" t="s">
        <v>21</v>
      </c>
      <c r="B2" s="69"/>
      <c r="C2" s="69"/>
      <c r="D2" s="70"/>
    </row>
    <row r="3" spans="1:15" x14ac:dyDescent="0.25">
      <c r="A3" s="3"/>
      <c r="B3" s="26" t="s">
        <v>1</v>
      </c>
      <c r="C3" s="26" t="s">
        <v>2</v>
      </c>
      <c r="D3" s="28" t="s">
        <v>3</v>
      </c>
      <c r="G3" s="68" t="s">
        <v>22</v>
      </c>
      <c r="H3" s="69"/>
      <c r="I3" s="69"/>
      <c r="J3" s="70"/>
    </row>
    <row r="4" spans="1:15" x14ac:dyDescent="0.25">
      <c r="A4" s="61" t="s">
        <v>19</v>
      </c>
      <c r="B4" s="26">
        <v>162.21100000000001</v>
      </c>
      <c r="C4" s="26">
        <v>527.26900000000001</v>
      </c>
      <c r="D4" s="28">
        <v>99.986999999999995</v>
      </c>
      <c r="G4" s="3"/>
      <c r="H4" s="26" t="s">
        <v>19</v>
      </c>
      <c r="I4" s="26" t="s">
        <v>20</v>
      </c>
      <c r="J4" s="28" t="s">
        <v>25</v>
      </c>
    </row>
    <row r="5" spans="1:15" x14ac:dyDescent="0.25">
      <c r="A5" s="61"/>
      <c r="B5" s="27">
        <v>162.47</v>
      </c>
      <c r="C5" s="26">
        <v>527.34699999999998</v>
      </c>
      <c r="D5" s="28">
        <v>99.986999999999995</v>
      </c>
      <c r="G5" s="3" t="s">
        <v>23</v>
      </c>
      <c r="H5" s="26">
        <f>ABS(C4-C5)</f>
        <v>7.7999999999974534E-2</v>
      </c>
      <c r="I5" s="26">
        <f>ABS(C6-C7)</f>
        <v>7.6000000000021828E-2</v>
      </c>
      <c r="J5" s="31">
        <f>AVERAGE(H5:I5)</f>
        <v>7.6999999999998181E-2</v>
      </c>
    </row>
    <row r="6" spans="1:15" ht="16.5" thickBot="1" x14ac:dyDescent="0.3">
      <c r="A6" s="61" t="s">
        <v>20</v>
      </c>
      <c r="B6" s="26">
        <v>162.36500000000001</v>
      </c>
      <c r="C6" s="27">
        <v>570.30999999999995</v>
      </c>
      <c r="D6" s="28">
        <v>99.962000000000003</v>
      </c>
      <c r="G6" s="32" t="s">
        <v>24</v>
      </c>
      <c r="H6" s="29">
        <f>ABS(B4-B5)</f>
        <v>0.25899999999998613</v>
      </c>
      <c r="I6" s="29">
        <f>ABS(B6-B7)</f>
        <v>0.25900000000001455</v>
      </c>
      <c r="J6" s="33">
        <f>AVERAGE(H6:I6)</f>
        <v>0.25900000000000034</v>
      </c>
    </row>
    <row r="7" spans="1:15" ht="16.5" thickBot="1" x14ac:dyDescent="0.3">
      <c r="A7" s="62"/>
      <c r="B7" s="29">
        <v>162.10599999999999</v>
      </c>
      <c r="C7" s="29">
        <v>570.38599999999997</v>
      </c>
      <c r="D7" s="30">
        <v>99.962000000000003</v>
      </c>
    </row>
    <row r="8" spans="1:15" ht="16.5" thickBot="1" x14ac:dyDescent="0.3"/>
    <row r="9" spans="1:15" x14ac:dyDescent="0.25">
      <c r="G9" s="68" t="s">
        <v>26</v>
      </c>
      <c r="H9" s="69"/>
      <c r="I9" s="69"/>
      <c r="J9" s="70"/>
    </row>
    <row r="10" spans="1:15" x14ac:dyDescent="0.25">
      <c r="B10" s="2" t="s">
        <v>1</v>
      </c>
      <c r="C10" s="2" t="s">
        <v>2</v>
      </c>
      <c r="D10" s="2" t="s">
        <v>3</v>
      </c>
      <c r="G10" s="3"/>
      <c r="H10" s="67" t="s">
        <v>27</v>
      </c>
      <c r="I10" s="67"/>
      <c r="J10" s="28"/>
      <c r="M10" s="41"/>
    </row>
    <row r="11" spans="1:15" x14ac:dyDescent="0.25">
      <c r="A11" s="1" t="s">
        <v>0</v>
      </c>
      <c r="B11" s="2">
        <v>162.46989400000001</v>
      </c>
      <c r="C11" s="2">
        <v>527.34672</v>
      </c>
      <c r="D11" s="2">
        <v>99.986999999999995</v>
      </c>
      <c r="G11" s="3"/>
      <c r="H11" s="26" t="s">
        <v>1</v>
      </c>
      <c r="I11" s="26" t="s">
        <v>2</v>
      </c>
      <c r="J11" s="28" t="s">
        <v>28</v>
      </c>
      <c r="L11" s="41"/>
      <c r="M11" s="41"/>
      <c r="N11" s="41"/>
      <c r="O11" s="41"/>
    </row>
    <row r="12" spans="1:15" x14ac:dyDescent="0.25">
      <c r="A12" s="1" t="s">
        <v>4</v>
      </c>
      <c r="B12" s="2">
        <v>160.90802299999999</v>
      </c>
      <c r="C12" s="2">
        <v>527.32115599999997</v>
      </c>
      <c r="D12" s="2">
        <v>100.277</v>
      </c>
      <c r="G12" s="3" t="s">
        <v>19</v>
      </c>
      <c r="H12" s="26">
        <f>AVERAGE(B4:B5)</f>
        <v>162.34050000000002</v>
      </c>
      <c r="I12" s="26">
        <f>AVERAGE(C4:C5)</f>
        <v>527.30799999999999</v>
      </c>
      <c r="J12" s="31">
        <f>((H12-H13)^2 + (I13-I12)^2)^0.5</f>
        <v>43.040128078340999</v>
      </c>
      <c r="L12" s="41"/>
      <c r="M12" s="41"/>
      <c r="N12" s="41"/>
      <c r="O12" s="41"/>
    </row>
    <row r="13" spans="1:15" ht="16.5" thickBot="1" x14ac:dyDescent="0.3">
      <c r="C13" s="24" t="s">
        <v>9</v>
      </c>
      <c r="D13" s="22">
        <f>D12-D11</f>
        <v>0.29000000000000625</v>
      </c>
      <c r="E13" s="23" t="s">
        <v>11</v>
      </c>
      <c r="G13" s="32" t="s">
        <v>20</v>
      </c>
      <c r="H13" s="29">
        <f>AVERAGE(B6:B7)</f>
        <v>162.2355</v>
      </c>
      <c r="I13" s="34">
        <f>AVERAGE(C6:C7)</f>
        <v>570.34799999999996</v>
      </c>
      <c r="J13" s="30"/>
      <c r="L13" s="41"/>
      <c r="M13" s="41"/>
      <c r="N13" s="41"/>
      <c r="O13" s="41"/>
    </row>
    <row r="14" spans="1:15" x14ac:dyDescent="0.25">
      <c r="I14" s="25"/>
    </row>
    <row r="15" spans="1:15" ht="16.5" thickBot="1" x14ac:dyDescent="0.3"/>
    <row r="16" spans="1:15" ht="15.75" customHeight="1" x14ac:dyDescent="0.25">
      <c r="G16" s="63" t="s">
        <v>57</v>
      </c>
      <c r="H16" s="64"/>
      <c r="I16" s="64"/>
      <c r="J16" s="64"/>
      <c r="K16" s="64"/>
      <c r="L16" s="43"/>
    </row>
    <row r="17" spans="7:12" x14ac:dyDescent="0.25">
      <c r="G17" s="65"/>
      <c r="H17" s="66"/>
      <c r="I17" s="66"/>
      <c r="J17" s="66"/>
      <c r="K17" s="66"/>
      <c r="L17" s="28"/>
    </row>
    <row r="18" spans="7:12" x14ac:dyDescent="0.25">
      <c r="G18" s="44"/>
      <c r="H18" s="42"/>
      <c r="I18" s="67" t="s">
        <v>27</v>
      </c>
      <c r="J18" s="67"/>
      <c r="K18" s="42"/>
      <c r="L18" s="28"/>
    </row>
    <row r="19" spans="7:12" x14ac:dyDescent="0.25">
      <c r="G19" s="44"/>
      <c r="H19" s="42"/>
      <c r="I19" s="42" t="s">
        <v>1</v>
      </c>
      <c r="J19" s="42" t="s">
        <v>2</v>
      </c>
      <c r="K19" s="42" t="s">
        <v>28</v>
      </c>
      <c r="L19" s="28" t="s">
        <v>58</v>
      </c>
    </row>
    <row r="20" spans="7:12" x14ac:dyDescent="0.25">
      <c r="G20" s="61" t="s">
        <v>19</v>
      </c>
      <c r="H20" s="42" t="s">
        <v>19</v>
      </c>
      <c r="I20" s="42">
        <v>162.02350100000001</v>
      </c>
      <c r="J20" s="42">
        <v>527.442947</v>
      </c>
      <c r="K20" s="58">
        <f>((I20-I21)^2 + (J21-J20)^2)^0.5</f>
        <v>21.217835218607902</v>
      </c>
      <c r="L20" s="55">
        <f>AVERAGE(K22,K20)</f>
        <v>21.219380346065769</v>
      </c>
    </row>
    <row r="21" spans="7:12" x14ac:dyDescent="0.25">
      <c r="G21" s="61"/>
      <c r="H21" s="42" t="s">
        <v>20</v>
      </c>
      <c r="I21" s="42">
        <v>162.15624099999999</v>
      </c>
      <c r="J21" s="42">
        <v>548.66036699999995</v>
      </c>
      <c r="K21" s="59"/>
      <c r="L21" s="56"/>
    </row>
    <row r="22" spans="7:12" x14ac:dyDescent="0.25">
      <c r="G22" s="61" t="s">
        <v>20</v>
      </c>
      <c r="H22" s="42" t="s">
        <v>19</v>
      </c>
      <c r="I22" s="42">
        <v>162.05440200000001</v>
      </c>
      <c r="J22" s="42">
        <v>549.25973199999999</v>
      </c>
      <c r="K22" s="58">
        <f>((I22-I23)^2 + (J23-J22)^2)^0.5</f>
        <v>21.220925473523632</v>
      </c>
      <c r="L22" s="56"/>
    </row>
    <row r="23" spans="7:12" ht="16.5" thickBot="1" x14ac:dyDescent="0.3">
      <c r="G23" s="62"/>
      <c r="H23" s="29" t="s">
        <v>20</v>
      </c>
      <c r="I23" s="29">
        <v>162.18379300000001</v>
      </c>
      <c r="J23" s="29">
        <v>570.48026300000004</v>
      </c>
      <c r="K23" s="60"/>
      <c r="L23" s="57"/>
    </row>
  </sheetData>
  <mergeCells count="13">
    <mergeCell ref="A2:D2"/>
    <mergeCell ref="G3:J3"/>
    <mergeCell ref="G16:K17"/>
    <mergeCell ref="I18:J18"/>
    <mergeCell ref="H10:I10"/>
    <mergeCell ref="G9:J9"/>
    <mergeCell ref="A4:A5"/>
    <mergeCell ref="A6:A7"/>
    <mergeCell ref="L20:L23"/>
    <mergeCell ref="K20:K21"/>
    <mergeCell ref="K22:K23"/>
    <mergeCell ref="G20:G21"/>
    <mergeCell ref="G22:G23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B85E-3B18-49CA-90F1-BFAA73595909}">
  <dimension ref="B2:E8"/>
  <sheetViews>
    <sheetView tabSelected="1" workbookViewId="0">
      <selection activeCell="G9" sqref="G9"/>
    </sheetView>
  </sheetViews>
  <sheetFormatPr defaultRowHeight="15" x14ac:dyDescent="0.25"/>
  <sheetData>
    <row r="2" spans="2:5" x14ac:dyDescent="0.25">
      <c r="C2" t="s">
        <v>1</v>
      </c>
      <c r="D2" t="s">
        <v>2</v>
      </c>
      <c r="E2" t="s">
        <v>3</v>
      </c>
    </row>
    <row r="3" spans="2:5" x14ac:dyDescent="0.25">
      <c r="B3" t="s">
        <v>37</v>
      </c>
      <c r="C3">
        <v>61.490752000000001</v>
      </c>
      <c r="D3">
        <v>527.602575</v>
      </c>
      <c r="E3">
        <v>92.915000000000006</v>
      </c>
    </row>
    <row r="4" spans="2:5" x14ac:dyDescent="0.25">
      <c r="B4" t="s">
        <v>60</v>
      </c>
      <c r="C4">
        <v>61.414124000000001</v>
      </c>
      <c r="D4">
        <v>544.34975199999997</v>
      </c>
      <c r="E4">
        <v>92.930001000000004</v>
      </c>
    </row>
    <row r="5" spans="2:5" x14ac:dyDescent="0.25">
      <c r="B5" t="s">
        <v>61</v>
      </c>
      <c r="C5">
        <v>61.708035000000002</v>
      </c>
      <c r="D5">
        <v>544.46153400000003</v>
      </c>
      <c r="E5">
        <v>92.93</v>
      </c>
    </row>
    <row r="6" spans="2:5" x14ac:dyDescent="0.25">
      <c r="B6" t="s">
        <v>59</v>
      </c>
      <c r="C6">
        <f>AVERAGE(C4:C5)</f>
        <v>61.561079500000005</v>
      </c>
      <c r="D6">
        <f t="shared" ref="D6:E6" si="0">AVERAGE(D4:D5)</f>
        <v>544.40564300000005</v>
      </c>
      <c r="E6">
        <f t="shared" si="0"/>
        <v>92.930000500000006</v>
      </c>
    </row>
    <row r="8" spans="2:5" x14ac:dyDescent="0.25">
      <c r="C8">
        <f>((C3-C6)^2 + (D3-D6)^2) ^0.5</f>
        <v>16.803215173587525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C1CD-2EEF-489B-8ADF-2275C837ECA7}">
  <dimension ref="B1:J12"/>
  <sheetViews>
    <sheetView workbookViewId="0">
      <selection activeCell="D21" sqref="D21"/>
    </sheetView>
  </sheetViews>
  <sheetFormatPr defaultRowHeight="15" x14ac:dyDescent="0.25"/>
  <sheetData>
    <row r="1" spans="2:10" x14ac:dyDescent="0.25">
      <c r="C1" s="71" t="s">
        <v>34</v>
      </c>
      <c r="D1" s="71"/>
      <c r="E1" s="71"/>
      <c r="H1" s="71" t="s">
        <v>35</v>
      </c>
      <c r="I1" s="71"/>
      <c r="J1" s="71"/>
    </row>
    <row r="2" spans="2:10" x14ac:dyDescent="0.25">
      <c r="C2" t="s">
        <v>1</v>
      </c>
      <c r="D2" t="s">
        <v>2</v>
      </c>
      <c r="E2" t="s">
        <v>3</v>
      </c>
      <c r="H2" t="s">
        <v>1</v>
      </c>
      <c r="I2" t="s">
        <v>2</v>
      </c>
      <c r="J2" t="s">
        <v>3</v>
      </c>
    </row>
    <row r="3" spans="2:10" x14ac:dyDescent="0.25">
      <c r="B3" t="s">
        <v>19</v>
      </c>
      <c r="C3">
        <v>162.1935</v>
      </c>
      <c r="D3">
        <v>527.35249999999996</v>
      </c>
      <c r="E3">
        <v>99.986999999999995</v>
      </c>
      <c r="G3" t="s">
        <v>19</v>
      </c>
      <c r="H3">
        <v>61.997</v>
      </c>
      <c r="I3">
        <v>527.33050000000003</v>
      </c>
      <c r="J3">
        <v>99.91</v>
      </c>
    </row>
    <row r="4" spans="2:10" x14ac:dyDescent="0.25">
      <c r="B4" t="s">
        <v>29</v>
      </c>
      <c r="C4">
        <v>162.239</v>
      </c>
      <c r="D4">
        <v>570.39800000000002</v>
      </c>
      <c r="E4">
        <v>99.956999999999994</v>
      </c>
      <c r="G4" t="s">
        <v>29</v>
      </c>
      <c r="H4">
        <v>61.917999999999999</v>
      </c>
      <c r="I4">
        <v>570.36800000000005</v>
      </c>
      <c r="J4">
        <v>99.894999999999996</v>
      </c>
    </row>
    <row r="5" spans="2:10" x14ac:dyDescent="0.25">
      <c r="B5" t="s">
        <v>30</v>
      </c>
      <c r="C5" s="35">
        <f>AVERAGE(C3:C4)</f>
        <v>162.21625</v>
      </c>
      <c r="D5" s="35">
        <f>AVERAGE(D3:D4)</f>
        <v>548.87525000000005</v>
      </c>
      <c r="E5" s="35">
        <f>AVERAGE(E3:E4)</f>
        <v>99.971999999999994</v>
      </c>
      <c r="G5" t="s">
        <v>30</v>
      </c>
      <c r="H5" s="35">
        <f>AVERAGE(H3:H4)</f>
        <v>61.957499999999996</v>
      </c>
      <c r="I5" s="35">
        <f>AVERAGE(I3:I4)</f>
        <v>548.84924999999998</v>
      </c>
      <c r="J5" s="35">
        <f>AVERAGE(J3:J4)</f>
        <v>99.902500000000003</v>
      </c>
    </row>
    <row r="6" spans="2:10" x14ac:dyDescent="0.25">
      <c r="B6" t="s">
        <v>32</v>
      </c>
      <c r="C6">
        <f>ATAN2((D4-D3),(C3-C4))</f>
        <v>-1.0570206654446344E-3</v>
      </c>
      <c r="G6" t="s">
        <v>32</v>
      </c>
      <c r="H6">
        <f>ATAN2((I4-I3),(H3-H4))</f>
        <v>1.8356064193112112E-3</v>
      </c>
    </row>
    <row r="7" spans="2:10" x14ac:dyDescent="0.25">
      <c r="B7" t="s">
        <v>33</v>
      </c>
      <c r="C7" s="35">
        <f>C6/PI()*180</f>
        <v>-6.0562822988087323E-2</v>
      </c>
      <c r="G7" t="s">
        <v>33</v>
      </c>
      <c r="H7" s="35">
        <f>H6/PI()*180</f>
        <v>0.10517250067365369</v>
      </c>
    </row>
    <row r="10" spans="2:10" x14ac:dyDescent="0.25">
      <c r="E10" t="s">
        <v>1</v>
      </c>
      <c r="F10" t="s">
        <v>2</v>
      </c>
      <c r="G10" t="s">
        <v>3</v>
      </c>
    </row>
    <row r="11" spans="2:10" x14ac:dyDescent="0.25">
      <c r="D11" t="s">
        <v>36</v>
      </c>
      <c r="E11">
        <f>H5-C5</f>
        <v>-100.25875000000001</v>
      </c>
      <c r="F11">
        <f t="shared" ref="F11:G11" si="0">I5-D5</f>
        <v>-2.6000000000067303E-2</v>
      </c>
      <c r="G11">
        <f t="shared" si="0"/>
        <v>-6.9499999999990791E-2</v>
      </c>
    </row>
    <row r="12" spans="2:10" x14ac:dyDescent="0.25">
      <c r="D12" t="s">
        <v>31</v>
      </c>
      <c r="E12">
        <f>H7-C7</f>
        <v>0.16573532366174101</v>
      </c>
    </row>
  </sheetData>
  <mergeCells count="2">
    <mergeCell ref="C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1x2 Thermal Mockup</vt:lpstr>
      <vt:lpstr>Full Length Mockup</vt:lpstr>
      <vt:lpstr>HDI Dims</vt:lpstr>
      <vt:lpstr>Half HDI dims</vt:lpstr>
      <vt:lpstr>Vector and 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2022-06-13T14:37:17Z</dcterms:modified>
</cp:coreProperties>
</file>