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Mutemi\Desktop\"/>
    </mc:Choice>
  </mc:AlternateContent>
  <xr:revisionPtr revIDLastSave="0" documentId="13_ncr:1_{EC3069AF-1E0A-4258-B623-BB6E046EB790}" xr6:coauthVersionLast="36" xr6:coauthVersionMax="47" xr10:uidLastSave="{00000000-0000-0000-0000-000000000000}"/>
  <bookViews>
    <workbookView xWindow="0" yWindow="0" windowWidth="20490" windowHeight="7425" tabRatio="244" xr2:uid="{00000000-000D-0000-FFFF-FFFF00000000}"/>
  </bookViews>
  <sheets>
    <sheet name="Sheet1" sheetId="1" r:id="rId1"/>
  </sheets>
  <definedNames>
    <definedName name="_0">#REF!</definedName>
    <definedName name="INPUT">#REF!</definedName>
    <definedName name="LONG">#REF!</definedName>
    <definedName name="LOS">#REF!</definedName>
    <definedName name="MDB">#REF!</definedName>
    <definedName name="NEWPAY">#REF!</definedName>
    <definedName name="OUTPUT1">#REF!</definedName>
    <definedName name="OUTPUT2">#REF!</definedName>
    <definedName name="OUTPUT3">#REF!</definedName>
    <definedName name="OUTPUT4">#REF!</definedName>
    <definedName name="OUTPUT5">#REF!</definedName>
    <definedName name="PAY">#REF!</definedName>
    <definedName name="PAYPERF">#REF!</definedName>
    <definedName name="PERF">#REF!</definedName>
    <definedName name="SCREEN1">#REF!</definedName>
    <definedName name="SHORT">#REF!</definedName>
    <definedName name="TABLE">#REF!</definedName>
  </definedNames>
  <calcPr calcId="191029"/>
</workbook>
</file>

<file path=xl/calcChain.xml><?xml version="1.0" encoding="utf-8"?>
<calcChain xmlns="http://schemas.openxmlformats.org/spreadsheetml/2006/main">
  <c r="D72" i="1" l="1"/>
  <c r="G74" i="1"/>
  <c r="H71" i="1"/>
  <c r="H70" i="1"/>
  <c r="H69" i="1"/>
  <c r="D8" i="1"/>
  <c r="D9" i="1"/>
  <c r="D10" i="1"/>
  <c r="D11" i="1"/>
  <c r="D12" i="1"/>
  <c r="D13" i="1"/>
  <c r="D7" i="1"/>
  <c r="F82" i="1"/>
  <c r="B83" i="1"/>
  <c r="F80" i="1"/>
  <c r="B79" i="1"/>
  <c r="B81" i="1"/>
  <c r="F81" i="1"/>
  <c r="F79" i="1"/>
  <c r="B80" i="1"/>
  <c r="D70" i="1"/>
  <c r="B76" i="1"/>
  <c r="B96" i="1"/>
  <c r="B95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18" i="1"/>
  <c r="B93" i="1"/>
  <c r="B94" i="1"/>
  <c r="B90" i="1"/>
  <c r="B88" i="1"/>
  <c r="B87" i="1"/>
  <c r="B8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8" i="1"/>
  <c r="E6" i="1"/>
</calcChain>
</file>

<file path=xl/sharedStrings.xml><?xml version="1.0" encoding="utf-8"?>
<sst xmlns="http://schemas.openxmlformats.org/spreadsheetml/2006/main" count="97" uniqueCount="91">
  <si>
    <t xml:space="preserve">  Performance Level</t>
  </si>
  <si>
    <t>DOH</t>
  </si>
  <si>
    <t>PAY</t>
  </si>
  <si>
    <t>PERF</t>
  </si>
  <si>
    <t>MERIT %</t>
  </si>
  <si>
    <t>NEW PAY</t>
  </si>
  <si>
    <t xml:space="preserve">  DANGLER, S.</t>
  </si>
  <si>
    <t xml:space="preserve">  RICHARDS, K.</t>
  </si>
  <si>
    <t xml:space="preserve">  DOLENZ, M.</t>
  </si>
  <si>
    <t xml:space="preserve">  BEST, P.</t>
  </si>
  <si>
    <t xml:space="preserve">  CRAIG, E.</t>
  </si>
  <si>
    <t xml:space="preserve">  KIM, M. I.</t>
  </si>
  <si>
    <t xml:space="preserve">  MARZORATI, S. M.</t>
  </si>
  <si>
    <t xml:space="preserve">  SACKS, F. J.</t>
  </si>
  <si>
    <t xml:space="preserve">  HIGH, G. B.</t>
  </si>
  <si>
    <t xml:space="preserve">  WALCZAK, E. L.</t>
  </si>
  <si>
    <t xml:space="preserve">  NUSBAUM, H. H.</t>
  </si>
  <si>
    <t xml:space="preserve">  WOLMAN, W. M.</t>
  </si>
  <si>
    <t xml:space="preserve">  HOFFMAN, R. M.</t>
  </si>
  <si>
    <t xml:space="preserve">  KEATING, C. E.</t>
  </si>
  <si>
    <t xml:space="preserve">  HARRIS, J.</t>
  </si>
  <si>
    <t xml:space="preserve">  KEENAN, F. J.</t>
  </si>
  <si>
    <t xml:space="preserve">  D'AGOSTINO, A.</t>
  </si>
  <si>
    <t xml:space="preserve">  ALBANESE, L.</t>
  </si>
  <si>
    <t xml:space="preserve">  CUTLER, A.</t>
  </si>
  <si>
    <t xml:space="preserve">  HERMAN, M. S.</t>
  </si>
  <si>
    <t xml:space="preserve">  FERNANDEZ, C.</t>
  </si>
  <si>
    <t xml:space="preserve">  FIRILLO, T.</t>
  </si>
  <si>
    <t xml:space="preserve">  LEE, S. W.</t>
  </si>
  <si>
    <t xml:space="preserve">  GILLIGAN, J. F.</t>
  </si>
  <si>
    <t xml:space="preserve">  LI, T-S.</t>
  </si>
  <si>
    <t xml:space="preserve">  FOWLER, WM.</t>
  </si>
  <si>
    <t xml:space="preserve">  GUPPY, J. W.</t>
  </si>
  <si>
    <t xml:space="preserve">  SCALE, S.</t>
  </si>
  <si>
    <t xml:space="preserve">  RUOCCO, W. A.</t>
  </si>
  <si>
    <t xml:space="preserve">  GRIFFIN, D.</t>
  </si>
  <si>
    <t xml:space="preserve">  GREENE, A. S.</t>
  </si>
  <si>
    <t xml:space="preserve">  ENNIS, S.</t>
  </si>
  <si>
    <t xml:space="preserve">  KOVACS, M. M.</t>
  </si>
  <si>
    <t xml:space="preserve">  SCHNEIDER, B. J.</t>
  </si>
  <si>
    <t xml:space="preserve">  ACUFF, H.</t>
  </si>
  <si>
    <t xml:space="preserve">  PAPPAS, H. S.</t>
  </si>
  <si>
    <t xml:space="preserve">  BACH, P. D. Q.</t>
  </si>
  <si>
    <t xml:space="preserve">  MONTANA, J. D.</t>
  </si>
  <si>
    <t xml:space="preserve">  KIM, W. E.</t>
  </si>
  <si>
    <t xml:space="preserve">  DRAZIN, C.</t>
  </si>
  <si>
    <t xml:space="preserve">  ADLER, P. M.</t>
  </si>
  <si>
    <t xml:space="preserve">  TURNER, T. T.</t>
  </si>
  <si>
    <t xml:space="preserve">  PETRILLO, T. M.</t>
  </si>
  <si>
    <t xml:space="preserve">  FOX, J. G.</t>
  </si>
  <si>
    <t xml:space="preserve">  MALZONE, C. F.</t>
  </si>
  <si>
    <t xml:space="preserve">  HAMILTON, N. K.</t>
  </si>
  <si>
    <t xml:space="preserve">  ROBBINS, K.</t>
  </si>
  <si>
    <t xml:space="preserve">  BUDERI, P. M.</t>
  </si>
  <si>
    <t xml:space="preserve">  WRIGHT, L.</t>
  </si>
  <si>
    <t>N</t>
  </si>
  <si>
    <t>TOTAL PAY</t>
  </si>
  <si>
    <t>MIDPOINT</t>
  </si>
  <si>
    <t>----</t>
  </si>
  <si>
    <t>CORRELATION BETWEEN PAY AND PERFORMANCE</t>
  </si>
  <si>
    <t>COMPUTATION OF COMPA-RATIO</t>
  </si>
  <si>
    <t>COMPUTATION OF PERFORMANCE RATIO</t>
  </si>
  <si>
    <t>Median Pay</t>
  </si>
  <si>
    <t xml:space="preserve">Correlation Coefficient (r) </t>
  </si>
  <si>
    <t>Below Median</t>
  </si>
  <si>
    <t xml:space="preserve">  Above Median</t>
  </si>
  <si>
    <t xml:space="preserve"> TABLE FOR MERIT INCREASES</t>
  </si>
  <si>
    <t>Percent of Merit Increase</t>
  </si>
  <si>
    <t>Total Current Pay</t>
  </si>
  <si>
    <t xml:space="preserve">Total New Pay </t>
  </si>
  <si>
    <t>Merit Increase ($)</t>
  </si>
  <si>
    <t>Total Performance</t>
  </si>
  <si>
    <t>Midpoint</t>
  </si>
  <si>
    <t>Performance Ratio</t>
  </si>
  <si>
    <t xml:space="preserve"> EMPLOYEE NAME</t>
  </si>
  <si>
    <t>EMPLOYEE ID</t>
  </si>
  <si>
    <t>EMPLOYEE SALARY DATA</t>
  </si>
  <si>
    <t>MERIT INCREASE AS PERCENT OF PAYROLL</t>
  </si>
  <si>
    <t>Compa-Ratio</t>
  </si>
  <si>
    <t>Performance and Pay</t>
  </si>
  <si>
    <t>Performance and New Pay</t>
  </si>
  <si>
    <t>MERIT PAY AT XAPIVA CORPORATION</t>
  </si>
  <si>
    <t>Merit increase %</t>
  </si>
  <si>
    <t>Merit incrise in $</t>
  </si>
  <si>
    <t>COMPUTATION OF COMPA-RATION WITH NEW PAY</t>
  </si>
  <si>
    <t>TOTAL NEW PAY</t>
  </si>
  <si>
    <t>Merit increase ($)</t>
  </si>
  <si>
    <t>sum of inc</t>
  </si>
  <si>
    <t>initial amount</t>
  </si>
  <si>
    <t>% merit inc</t>
  </si>
  <si>
    <t>correlation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</si>
</sst>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%"/>
    <numFmt numFmtId="169" formatCode="_([$$-409]* #,##0.00_);_([$$-409]* \(#,##0.00\);_([$$-409]* &quot;-&quot;??_);_(@_)"/>
    <numFmt numFmtId="170" formatCode="0.00_);\(0.00\)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9" fontId="2" fillId="0" borderId="0" xfId="0" applyNumberFormat="1" applyFont="1" applyFill="1" applyBorder="1" applyAlignment="1" applyProtection="1">
      <protection locked="0"/>
    </xf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/>
    <xf numFmtId="49" fontId="4" fillId="0" borderId="0" xfId="0" applyNumberFormat="1" applyFont="1" applyAlignment="1" applyProtection="1">
      <alignment horizontal="center"/>
    </xf>
    <xf numFmtId="49" fontId="3" fillId="0" borderId="0" xfId="0" applyNumberFormat="1" applyFont="1" applyAlignment="1" applyProtection="1">
      <alignment horizontal="center"/>
    </xf>
    <xf numFmtId="44" fontId="3" fillId="0" borderId="0" xfId="1" applyFont="1" applyProtection="1"/>
    <xf numFmtId="2" fontId="3" fillId="0" borderId="0" xfId="0" applyNumberFormat="1" applyFont="1"/>
    <xf numFmtId="0" fontId="3" fillId="0" borderId="0" xfId="0" applyNumberFormat="1" applyFont="1" applyAlignment="1" applyProtection="1">
      <alignment horizontal="center"/>
    </xf>
    <xf numFmtId="49" fontId="3" fillId="0" borderId="0" xfId="0" applyNumberFormat="1" applyFont="1" applyAlignment="1" applyProtection="1">
      <alignment horizontal="left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left"/>
    </xf>
    <xf numFmtId="0" fontId="3" fillId="0" borderId="0" xfId="0" applyNumberFormat="1" applyFont="1" applyProtection="1"/>
    <xf numFmtId="14" fontId="3" fillId="0" borderId="0" xfId="0" applyNumberFormat="1" applyFont="1" applyProtection="1"/>
    <xf numFmtId="2" fontId="3" fillId="0" borderId="0" xfId="0" applyNumberFormat="1" applyFont="1" applyProtection="1"/>
    <xf numFmtId="1" fontId="3" fillId="0" borderId="0" xfId="0" applyNumberFormat="1" applyFont="1" applyProtection="1"/>
    <xf numFmtId="49" fontId="3" fillId="0" borderId="0" xfId="0" applyNumberFormat="1" applyFont="1" applyAlignment="1" applyProtection="1">
      <alignment horizontal="fill"/>
    </xf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Alignment="1" applyProtection="1">
      <alignment horizontal="right"/>
    </xf>
    <xf numFmtId="49" fontId="3" fillId="0" borderId="0" xfId="0" applyNumberFormat="1" applyFont="1" applyFill="1" applyBorder="1" applyAlignment="1" applyProtection="1">
      <alignment horizontal="right"/>
    </xf>
    <xf numFmtId="1" fontId="3" fillId="0" borderId="0" xfId="0" applyNumberFormat="1" applyFont="1" applyFill="1" applyBorder="1" applyProtection="1"/>
    <xf numFmtId="10" fontId="3" fillId="0" borderId="0" xfId="0" applyNumberFormat="1" applyFont="1" applyFill="1" applyBorder="1" applyProtection="1"/>
    <xf numFmtId="0" fontId="3" fillId="0" borderId="0" xfId="0" applyFont="1" applyAlignment="1">
      <alignment horizontal="right"/>
    </xf>
    <xf numFmtId="49" fontId="3" fillId="0" borderId="0" xfId="0" applyNumberFormat="1" applyFont="1" applyAlignment="1" applyProtection="1">
      <alignment horizontal="right" vertical="center"/>
    </xf>
    <xf numFmtId="10" fontId="3" fillId="0" borderId="0" xfId="0" applyNumberFormat="1" applyFont="1" applyProtection="1"/>
    <xf numFmtId="7" fontId="3" fillId="0" borderId="0" xfId="1" applyNumberFormat="1" applyFont="1" applyProtection="1"/>
    <xf numFmtId="164" fontId="3" fillId="0" borderId="0" xfId="2" applyNumberFormat="1" applyFont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49" fontId="2" fillId="2" borderId="2" xfId="0" applyNumberFormat="1" applyFont="1" applyFill="1" applyBorder="1" applyAlignment="1" applyProtection="1">
      <alignment horizontal="center"/>
    </xf>
    <xf numFmtId="49" fontId="2" fillId="2" borderId="3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49" fontId="2" fillId="2" borderId="3" xfId="0" applyNumberFormat="1" applyFont="1" applyFill="1" applyBorder="1" applyAlignment="1" applyProtection="1">
      <alignment horizontal="center"/>
      <protection locked="0"/>
    </xf>
    <xf numFmtId="49" fontId="5" fillId="2" borderId="1" xfId="0" applyNumberFormat="1" applyFont="1" applyFill="1" applyBorder="1" applyAlignment="1" applyProtection="1">
      <alignment horizontal="center"/>
      <protection locked="0"/>
    </xf>
    <xf numFmtId="49" fontId="5" fillId="2" borderId="2" xfId="0" applyNumberFormat="1" applyFont="1" applyFill="1" applyBorder="1" applyAlignment="1" applyProtection="1">
      <alignment horizontal="center"/>
      <protection locked="0"/>
    </xf>
    <xf numFmtId="49" fontId="5" fillId="2" borderId="3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</xf>
    <xf numFmtId="9" fontId="3" fillId="0" borderId="0" xfId="2" applyFont="1"/>
    <xf numFmtId="164" fontId="3" fillId="0" borderId="0" xfId="2" quotePrefix="1" applyNumberFormat="1" applyFont="1" applyProtection="1"/>
    <xf numFmtId="44" fontId="3" fillId="0" borderId="0" xfId="0" applyNumberFormat="1" applyFont="1"/>
    <xf numFmtId="44" fontId="3" fillId="0" borderId="0" xfId="1" applyNumberFormat="1" applyFont="1" applyProtection="1"/>
    <xf numFmtId="2" fontId="6" fillId="0" borderId="0" xfId="0" applyNumberFormat="1" applyFont="1"/>
    <xf numFmtId="44" fontId="3" fillId="0" borderId="0" xfId="1" applyFont="1"/>
    <xf numFmtId="44" fontId="3" fillId="0" borderId="0" xfId="1" applyFont="1" applyAlignment="1" applyProtection="1">
      <alignment horizontal="center"/>
      <protection locked="0"/>
    </xf>
    <xf numFmtId="44" fontId="3" fillId="0" borderId="0" xfId="1" applyFont="1" applyAlignment="1" applyProtection="1">
      <alignment horizontal="fill"/>
    </xf>
    <xf numFmtId="169" fontId="3" fillId="0" borderId="0" xfId="1" applyNumberFormat="1" applyFont="1"/>
    <xf numFmtId="169" fontId="4" fillId="0" borderId="0" xfId="1" applyNumberFormat="1" applyFont="1"/>
    <xf numFmtId="169" fontId="3" fillId="0" borderId="0" xfId="1" applyNumberFormat="1" applyFont="1" applyAlignment="1" applyProtection="1">
      <alignment horizontal="center"/>
      <protection locked="0"/>
    </xf>
    <xf numFmtId="169" fontId="3" fillId="0" borderId="0" xfId="1" applyNumberFormat="1" applyFont="1" applyProtection="1"/>
    <xf numFmtId="169" fontId="3" fillId="0" borderId="0" xfId="1" applyNumberFormat="1" applyFont="1" applyAlignment="1" applyProtection="1">
      <alignment horizontal="fill"/>
    </xf>
    <xf numFmtId="170" fontId="3" fillId="0" borderId="0" xfId="1" applyNumberFormat="1" applyFont="1"/>
    <xf numFmtId="170" fontId="6" fillId="0" borderId="0" xfId="0" applyNumberFormat="1" applyFont="1" applyAlignment="1">
      <alignment horizontal="center" vertical="center"/>
    </xf>
    <xf numFmtId="0" fontId="3" fillId="3" borderId="0" xfId="0" applyFont="1" applyFill="1"/>
    <xf numFmtId="7" fontId="3" fillId="0" borderId="0" xfId="0" applyNumberFormat="1" applyFont="1"/>
    <xf numFmtId="44" fontId="3" fillId="0" borderId="0" xfId="1" applyFont="1" applyFill="1" applyBorder="1"/>
    <xf numFmtId="44" fontId="3" fillId="0" borderId="0" xfId="1" applyFont="1" applyAlignment="1" applyProtection="1">
      <alignment horizontal="left"/>
    </xf>
    <xf numFmtId="44" fontId="3" fillId="0" borderId="0" xfId="1" applyFont="1" applyAlignment="1" applyProtection="1">
      <alignment horizontal="right"/>
    </xf>
    <xf numFmtId="44" fontId="3" fillId="4" borderId="0" xfId="1" applyFont="1" applyFill="1" applyBorder="1" applyAlignment="1" applyProtection="1">
      <alignment horizontal="right"/>
    </xf>
    <xf numFmtId="44" fontId="3" fillId="0" borderId="0" xfId="1" applyFont="1" applyAlignment="1">
      <alignment horizontal="center"/>
    </xf>
    <xf numFmtId="170" fontId="3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4"/>
  <sheetViews>
    <sheetView tabSelected="1" topLeftCell="A58" workbookViewId="0">
      <selection activeCell="E73" sqref="E73"/>
    </sheetView>
  </sheetViews>
  <sheetFormatPr defaultColWidth="8.7109375" defaultRowHeight="15.75" x14ac:dyDescent="0.25"/>
  <cols>
    <col min="1" max="1" width="25.7109375" style="3" customWidth="1"/>
    <col min="2" max="2" width="20.28515625" style="3" customWidth="1"/>
    <col min="3" max="3" width="25.85546875" style="3" bestFit="1" customWidth="1"/>
    <col min="4" max="4" width="16.7109375" style="47" bestFit="1" customWidth="1"/>
    <col min="5" max="5" width="16.5703125" style="3" bestFit="1" customWidth="1"/>
    <col min="6" max="6" width="15.7109375" style="3" bestFit="1" customWidth="1"/>
    <col min="7" max="7" width="15.42578125" style="44" bestFit="1" customWidth="1"/>
    <col min="8" max="8" width="18.42578125" style="44" bestFit="1" customWidth="1"/>
    <col min="9" max="10" width="10" style="3" customWidth="1"/>
    <col min="11" max="23" width="11.42578125" style="3" customWidth="1"/>
    <col min="24" max="24" width="52.85546875" style="3" customWidth="1"/>
    <col min="25" max="26" width="11.42578125" style="3" customWidth="1"/>
    <col min="27" max="27" width="34.7109375" style="3" customWidth="1"/>
    <col min="28" max="28" width="13.7109375" style="3" customWidth="1"/>
    <col min="29" max="16384" width="8.7109375" style="3"/>
  </cols>
  <sheetData>
    <row r="1" spans="1:36" ht="26.25" x14ac:dyDescent="0.4">
      <c r="A1" s="35" t="s">
        <v>81</v>
      </c>
      <c r="B1" s="36"/>
      <c r="C1" s="36"/>
      <c r="D1" s="36"/>
      <c r="E1" s="36"/>
      <c r="F1" s="36"/>
      <c r="G1" s="36"/>
      <c r="H1" s="37"/>
      <c r="I1" s="1"/>
      <c r="J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25">
      <c r="I2" s="2"/>
      <c r="J2" s="2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s="32" t="s">
        <v>66</v>
      </c>
      <c r="B3" s="33"/>
      <c r="C3" s="33"/>
      <c r="D3" s="33"/>
      <c r="E3" s="33"/>
      <c r="F3" s="33"/>
      <c r="G3" s="33"/>
      <c r="H3" s="34"/>
      <c r="I3" s="1"/>
      <c r="J3" s="2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I4" s="2"/>
      <c r="J4" s="2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5">
      <c r="A5" s="5" t="s">
        <v>0</v>
      </c>
      <c r="B5" s="38" t="s">
        <v>2</v>
      </c>
      <c r="C5" s="38"/>
      <c r="D5" s="48" t="s">
        <v>82</v>
      </c>
      <c r="E5" s="5" t="s">
        <v>62</v>
      </c>
      <c r="I5" s="2"/>
      <c r="J5" s="2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B6" s="6" t="s">
        <v>64</v>
      </c>
      <c r="C6" s="6" t="s">
        <v>65</v>
      </c>
      <c r="E6" s="7">
        <f>MEDIAN(D18:D66)</f>
        <v>79040</v>
      </c>
      <c r="F6" s="8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A7" s="9">
        <v>1</v>
      </c>
      <c r="B7" s="28">
        <v>0</v>
      </c>
      <c r="C7" s="28">
        <v>0</v>
      </c>
      <c r="D7" s="39">
        <f>VLOOKUP(A7,A$7:C$13,IF(E6&lt;$E$6,2,3))</f>
        <v>0</v>
      </c>
      <c r="E7" s="7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s="9">
        <v>2</v>
      </c>
      <c r="B8" s="28">
        <v>0.01</v>
      </c>
      <c r="C8" s="28">
        <v>0</v>
      </c>
      <c r="D8" s="39">
        <f t="shared" ref="D8:D13" si="0">VLOOKUP(A8,A$7:C$13,IF(E7&lt;$E$6,2,3))</f>
        <v>0.01</v>
      </c>
      <c r="E8" s="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A9" s="9">
        <v>3</v>
      </c>
      <c r="B9" s="28">
        <v>0.02</v>
      </c>
      <c r="C9" s="28">
        <v>0</v>
      </c>
      <c r="D9" s="39">
        <f t="shared" si="0"/>
        <v>0.02</v>
      </c>
      <c r="E9" s="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s="9">
        <v>4</v>
      </c>
      <c r="B10" s="28">
        <v>0.03</v>
      </c>
      <c r="C10" s="28">
        <v>0.01</v>
      </c>
      <c r="D10" s="39">
        <f t="shared" si="0"/>
        <v>0.03</v>
      </c>
      <c r="E10" s="7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s="9">
        <v>5</v>
      </c>
      <c r="B11" s="28">
        <v>0.04</v>
      </c>
      <c r="C11" s="28">
        <v>0.02</v>
      </c>
      <c r="D11" s="39">
        <f t="shared" si="0"/>
        <v>0.04</v>
      </c>
      <c r="E11" s="7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s="9">
        <v>6</v>
      </c>
      <c r="B12" s="28">
        <v>0.05</v>
      </c>
      <c r="C12" s="28">
        <v>0.03</v>
      </c>
      <c r="D12" s="39">
        <f t="shared" si="0"/>
        <v>0.05</v>
      </c>
      <c r="E12" s="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9">
        <v>7</v>
      </c>
      <c r="B13" s="28">
        <v>0.06</v>
      </c>
      <c r="C13" s="28">
        <v>0.04</v>
      </c>
      <c r="D13" s="39">
        <f t="shared" si="0"/>
        <v>0.06</v>
      </c>
      <c r="E13" s="7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10"/>
      <c r="I14" s="2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32" t="s">
        <v>76</v>
      </c>
      <c r="B15" s="33"/>
      <c r="C15" s="33"/>
      <c r="D15" s="33"/>
      <c r="E15" s="33"/>
      <c r="F15" s="33"/>
      <c r="G15" s="33"/>
      <c r="H15" s="34"/>
      <c r="I15" s="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I16" s="2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s="10" t="s">
        <v>74</v>
      </c>
      <c r="B17" s="11" t="s">
        <v>75</v>
      </c>
      <c r="C17" s="11" t="s">
        <v>1</v>
      </c>
      <c r="D17" s="49" t="s">
        <v>2</v>
      </c>
      <c r="E17" s="11" t="s">
        <v>3</v>
      </c>
      <c r="F17" s="11" t="s">
        <v>4</v>
      </c>
      <c r="G17" s="45" t="s">
        <v>5</v>
      </c>
      <c r="H17" s="45" t="s">
        <v>83</v>
      </c>
      <c r="I17" s="12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s="13" t="s">
        <v>6</v>
      </c>
      <c r="B18" s="14">
        <v>367038615.99999994</v>
      </c>
      <c r="C18" s="15">
        <v>43770</v>
      </c>
      <c r="D18" s="50">
        <v>78850</v>
      </c>
      <c r="E18" s="14">
        <v>5</v>
      </c>
      <c r="F18" s="40">
        <f>VLOOKUP(E18,A$7:C$13,IF(D18&lt;=E6,1,2)+1)</f>
        <v>0.04</v>
      </c>
      <c r="G18" s="7">
        <f>D18*(1+F18)</f>
        <v>82004</v>
      </c>
      <c r="H18" s="7">
        <f>(G18-D18)</f>
        <v>3154</v>
      </c>
      <c r="I18" s="2"/>
      <c r="K18" s="16"/>
      <c r="M18" s="16"/>
      <c r="N18" s="1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s="13" t="s">
        <v>7</v>
      </c>
      <c r="B19" s="14">
        <v>131193347</v>
      </c>
      <c r="C19" s="15">
        <v>42948</v>
      </c>
      <c r="D19" s="50">
        <v>69825</v>
      </c>
      <c r="E19" s="14">
        <v>2</v>
      </c>
      <c r="F19" s="40">
        <f t="shared" ref="F19:F66" si="1">VLOOKUP(E19,A$7:C$13,IF(D19&lt;=E7,1,2)+1)</f>
        <v>0</v>
      </c>
      <c r="G19" s="7">
        <f t="shared" ref="G19:G66" si="2">D19*(1+F19)</f>
        <v>69825</v>
      </c>
      <c r="H19" s="7">
        <f t="shared" ref="H19:H66" si="3">(G19-D19)</f>
        <v>0</v>
      </c>
      <c r="I19" s="2"/>
      <c r="K19" s="16"/>
      <c r="M19" s="16"/>
      <c r="N19" s="1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s="13" t="s">
        <v>8</v>
      </c>
      <c r="B20" s="14">
        <v>137063618</v>
      </c>
      <c r="C20" s="15">
        <v>41913</v>
      </c>
      <c r="D20" s="50">
        <v>69160</v>
      </c>
      <c r="E20" s="14">
        <v>4</v>
      </c>
      <c r="F20" s="40">
        <f t="shared" si="1"/>
        <v>0.01</v>
      </c>
      <c r="G20" s="7">
        <f t="shared" si="2"/>
        <v>69851.600000000006</v>
      </c>
      <c r="H20" s="7">
        <f t="shared" si="3"/>
        <v>691.60000000000582</v>
      </c>
      <c r="I20" s="2"/>
      <c r="K20" s="16"/>
      <c r="M20" s="16"/>
      <c r="N20" s="1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5">
      <c r="A21" s="13" t="s">
        <v>9</v>
      </c>
      <c r="B21" s="14">
        <v>136283741</v>
      </c>
      <c r="C21" s="15">
        <v>43313</v>
      </c>
      <c r="D21" s="50">
        <v>73910</v>
      </c>
      <c r="E21" s="14">
        <v>2</v>
      </c>
      <c r="F21" s="40">
        <f t="shared" si="1"/>
        <v>0</v>
      </c>
      <c r="G21" s="7">
        <f t="shared" si="2"/>
        <v>73910</v>
      </c>
      <c r="H21" s="7">
        <f t="shared" si="3"/>
        <v>0</v>
      </c>
      <c r="K21" s="16"/>
      <c r="M21" s="16"/>
      <c r="N21" s="1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5">
      <c r="A22" s="13" t="s">
        <v>10</v>
      </c>
      <c r="B22" s="14">
        <v>145411820</v>
      </c>
      <c r="C22" s="15">
        <v>44075</v>
      </c>
      <c r="D22" s="50">
        <v>81510</v>
      </c>
      <c r="E22" s="14">
        <v>4</v>
      </c>
      <c r="F22" s="40">
        <f t="shared" si="1"/>
        <v>0.01</v>
      </c>
      <c r="G22" s="7">
        <f t="shared" si="2"/>
        <v>82325.100000000006</v>
      </c>
      <c r="H22" s="7">
        <f t="shared" si="3"/>
        <v>815.10000000000582</v>
      </c>
      <c r="K22" s="16"/>
      <c r="M22" s="16"/>
      <c r="N22" s="1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13" t="s">
        <v>11</v>
      </c>
      <c r="B23" s="14">
        <v>141164380</v>
      </c>
      <c r="C23" s="15">
        <v>40148</v>
      </c>
      <c r="D23" s="50">
        <v>75430</v>
      </c>
      <c r="E23" s="14">
        <v>3</v>
      </c>
      <c r="F23" s="40">
        <f t="shared" si="1"/>
        <v>0</v>
      </c>
      <c r="G23" s="7">
        <f t="shared" si="2"/>
        <v>75430</v>
      </c>
      <c r="H23" s="7">
        <f t="shared" si="3"/>
        <v>0</v>
      </c>
      <c r="K23" s="16"/>
      <c r="M23" s="16"/>
      <c r="N23" s="16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5">
      <c r="A24" s="13" t="s">
        <v>12</v>
      </c>
      <c r="B24" s="14">
        <v>132327587</v>
      </c>
      <c r="C24" s="15">
        <v>39022</v>
      </c>
      <c r="D24" s="50">
        <v>75430</v>
      </c>
      <c r="E24" s="14">
        <v>5</v>
      </c>
      <c r="F24" s="40">
        <f t="shared" si="1"/>
        <v>0.02</v>
      </c>
      <c r="G24" s="7">
        <f t="shared" si="2"/>
        <v>76938.600000000006</v>
      </c>
      <c r="H24" s="7">
        <f t="shared" si="3"/>
        <v>1508.6000000000058</v>
      </c>
      <c r="K24" s="16"/>
      <c r="M24" s="16"/>
      <c r="N24" s="1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5">
      <c r="A25" s="13" t="s">
        <v>13</v>
      </c>
      <c r="B25" s="14">
        <v>146001676</v>
      </c>
      <c r="C25" s="15">
        <v>43221</v>
      </c>
      <c r="D25" s="50">
        <v>75430</v>
      </c>
      <c r="E25" s="14">
        <v>5</v>
      </c>
      <c r="F25" s="40">
        <f t="shared" si="1"/>
        <v>0.02</v>
      </c>
      <c r="G25" s="7">
        <f t="shared" si="2"/>
        <v>76938.600000000006</v>
      </c>
      <c r="H25" s="7">
        <f t="shared" si="3"/>
        <v>1508.6000000000058</v>
      </c>
      <c r="K25" s="16"/>
      <c r="M25" s="16"/>
      <c r="N25" s="1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5">
      <c r="A26" s="13" t="s">
        <v>14</v>
      </c>
      <c r="B26" s="14">
        <v>110302822</v>
      </c>
      <c r="C26" s="15">
        <v>44348</v>
      </c>
      <c r="D26" s="50">
        <v>76000</v>
      </c>
      <c r="E26" s="14">
        <v>2</v>
      </c>
      <c r="F26" s="40">
        <f t="shared" si="1"/>
        <v>0</v>
      </c>
      <c r="G26" s="7">
        <f t="shared" si="2"/>
        <v>76000</v>
      </c>
      <c r="H26" s="7">
        <f t="shared" si="3"/>
        <v>0</v>
      </c>
      <c r="K26" s="16"/>
      <c r="M26" s="16"/>
      <c r="N26" s="1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5">
      <c r="A27" s="13" t="s">
        <v>15</v>
      </c>
      <c r="B27" s="14">
        <v>221466405.99999997</v>
      </c>
      <c r="C27" s="15">
        <v>43678</v>
      </c>
      <c r="D27" s="50">
        <v>76000</v>
      </c>
      <c r="E27" s="14">
        <v>4</v>
      </c>
      <c r="F27" s="40">
        <f t="shared" si="1"/>
        <v>0.01</v>
      </c>
      <c r="G27" s="7">
        <f t="shared" si="2"/>
        <v>76760</v>
      </c>
      <c r="H27" s="7">
        <f t="shared" si="3"/>
        <v>760</v>
      </c>
      <c r="K27" s="16"/>
      <c r="M27" s="16"/>
      <c r="N27" s="1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5">
      <c r="A28" s="13" t="s">
        <v>16</v>
      </c>
      <c r="B28" s="14">
        <v>138406772</v>
      </c>
      <c r="C28" s="15">
        <v>44136</v>
      </c>
      <c r="D28" s="50">
        <v>76760</v>
      </c>
      <c r="E28" s="14">
        <v>2</v>
      </c>
      <c r="F28" s="40">
        <f t="shared" si="1"/>
        <v>0</v>
      </c>
      <c r="G28" s="7">
        <f t="shared" si="2"/>
        <v>76760</v>
      </c>
      <c r="H28" s="7">
        <f t="shared" si="3"/>
        <v>0</v>
      </c>
      <c r="K28" s="16"/>
      <c r="M28" s="16"/>
      <c r="N28" s="1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5">
      <c r="A29" s="13" t="s">
        <v>17</v>
      </c>
      <c r="B29" s="14">
        <v>355128011</v>
      </c>
      <c r="C29" s="15">
        <v>43556</v>
      </c>
      <c r="D29" s="50">
        <v>77710</v>
      </c>
      <c r="E29" s="14">
        <v>2</v>
      </c>
      <c r="F29" s="40">
        <f t="shared" si="1"/>
        <v>0.01</v>
      </c>
      <c r="G29" s="7">
        <f t="shared" si="2"/>
        <v>78487.100000000006</v>
      </c>
      <c r="H29" s="7">
        <f t="shared" si="3"/>
        <v>777.10000000000582</v>
      </c>
      <c r="K29" s="16"/>
      <c r="M29" s="16"/>
      <c r="N29" s="1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5">
      <c r="A30" s="13" t="s">
        <v>18</v>
      </c>
      <c r="B30" s="14">
        <v>508301507</v>
      </c>
      <c r="C30" s="15">
        <v>43952</v>
      </c>
      <c r="D30" s="50">
        <v>77710</v>
      </c>
      <c r="E30" s="14">
        <v>3</v>
      </c>
      <c r="F30" s="40">
        <f t="shared" si="1"/>
        <v>0</v>
      </c>
      <c r="G30" s="7">
        <f t="shared" si="2"/>
        <v>77710</v>
      </c>
      <c r="H30" s="7">
        <f t="shared" si="3"/>
        <v>0</v>
      </c>
      <c r="K30" s="16"/>
      <c r="M30" s="16"/>
      <c r="N30" s="1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5">
      <c r="A31" s="13" t="s">
        <v>19</v>
      </c>
      <c r="B31" s="14">
        <v>146383856</v>
      </c>
      <c r="C31" s="15">
        <v>43891</v>
      </c>
      <c r="D31" s="50">
        <v>81700</v>
      </c>
      <c r="E31" s="14">
        <v>2</v>
      </c>
      <c r="F31" s="40">
        <f t="shared" si="1"/>
        <v>0</v>
      </c>
      <c r="G31" s="7">
        <f t="shared" si="2"/>
        <v>81700</v>
      </c>
      <c r="H31" s="7">
        <f t="shared" si="3"/>
        <v>0</v>
      </c>
      <c r="K31" s="16"/>
      <c r="M31" s="16"/>
      <c r="N31" s="1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5">
      <c r="A32" s="13" t="s">
        <v>20</v>
      </c>
      <c r="B32" s="14">
        <v>488194784</v>
      </c>
      <c r="C32" s="15">
        <v>41487</v>
      </c>
      <c r="D32" s="50">
        <v>71820</v>
      </c>
      <c r="E32" s="14">
        <v>5</v>
      </c>
      <c r="F32" s="40">
        <f t="shared" si="1"/>
        <v>0.02</v>
      </c>
      <c r="G32" s="7">
        <f t="shared" si="2"/>
        <v>73256.399999999994</v>
      </c>
      <c r="H32" s="7">
        <f t="shared" si="3"/>
        <v>1436.3999999999942</v>
      </c>
      <c r="K32" s="16"/>
      <c r="M32" s="16"/>
      <c r="N32" s="1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x14ac:dyDescent="0.25">
      <c r="A33" s="13" t="s">
        <v>21</v>
      </c>
      <c r="B33" s="14">
        <v>507386097</v>
      </c>
      <c r="C33" s="15">
        <v>41671</v>
      </c>
      <c r="D33" s="50">
        <v>72390</v>
      </c>
      <c r="E33" s="14">
        <v>3</v>
      </c>
      <c r="F33" s="40">
        <f t="shared" si="1"/>
        <v>0</v>
      </c>
      <c r="G33" s="7">
        <f t="shared" si="2"/>
        <v>72390</v>
      </c>
      <c r="H33" s="7">
        <f t="shared" si="3"/>
        <v>0</v>
      </c>
      <c r="K33" s="16"/>
      <c r="M33" s="16"/>
      <c r="N33" s="1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5">
      <c r="A34" s="13" t="s">
        <v>22</v>
      </c>
      <c r="B34" s="14">
        <v>140204764</v>
      </c>
      <c r="C34" s="15">
        <v>41426</v>
      </c>
      <c r="D34" s="50">
        <v>72200</v>
      </c>
      <c r="E34" s="14">
        <v>4</v>
      </c>
      <c r="F34" s="40">
        <f t="shared" si="1"/>
        <v>0.01</v>
      </c>
      <c r="G34" s="7">
        <f t="shared" si="2"/>
        <v>72922</v>
      </c>
      <c r="H34" s="7">
        <f t="shared" si="3"/>
        <v>722</v>
      </c>
      <c r="K34" s="16"/>
      <c r="M34" s="16"/>
      <c r="N34" s="16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5">
      <c r="A35" s="13" t="s">
        <v>23</v>
      </c>
      <c r="B35" s="14">
        <v>145400574</v>
      </c>
      <c r="C35" s="15">
        <v>39600</v>
      </c>
      <c r="D35" s="50">
        <v>73340</v>
      </c>
      <c r="E35" s="14">
        <v>4</v>
      </c>
      <c r="F35" s="40">
        <f t="shared" si="1"/>
        <v>0.01</v>
      </c>
      <c r="G35" s="7">
        <f t="shared" si="2"/>
        <v>74073.399999999994</v>
      </c>
      <c r="H35" s="7">
        <f t="shared" si="3"/>
        <v>733.39999999999418</v>
      </c>
      <c r="K35" s="16"/>
      <c r="M35" s="16"/>
      <c r="N35" s="16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5">
      <c r="A36" s="13" t="s">
        <v>24</v>
      </c>
      <c r="B36" s="14">
        <v>135126291</v>
      </c>
      <c r="C36" s="15">
        <v>43466</v>
      </c>
      <c r="D36" s="50">
        <v>79040</v>
      </c>
      <c r="E36" s="14">
        <v>4</v>
      </c>
      <c r="F36" s="40">
        <f t="shared" si="1"/>
        <v>0.01</v>
      </c>
      <c r="G36" s="7">
        <f t="shared" si="2"/>
        <v>79830.399999999994</v>
      </c>
      <c r="H36" s="7">
        <f t="shared" si="3"/>
        <v>790.39999999999418</v>
      </c>
      <c r="K36" s="16"/>
      <c r="M36" s="16"/>
      <c r="N36" s="1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5">
      <c r="A37" s="13" t="s">
        <v>25</v>
      </c>
      <c r="B37" s="14">
        <v>469042565</v>
      </c>
      <c r="C37" s="15">
        <v>41456</v>
      </c>
      <c r="D37" s="50">
        <v>71440</v>
      </c>
      <c r="E37" s="14">
        <v>4</v>
      </c>
      <c r="F37" s="40">
        <f t="shared" si="1"/>
        <v>0.01</v>
      </c>
      <c r="G37" s="7">
        <f t="shared" si="2"/>
        <v>72154.399999999994</v>
      </c>
      <c r="H37" s="7">
        <f t="shared" si="3"/>
        <v>714.39999999999418</v>
      </c>
      <c r="K37" s="16"/>
      <c r="M37" s="16"/>
      <c r="N37" s="1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5">
      <c r="A38" s="13" t="s">
        <v>26</v>
      </c>
      <c r="B38" s="14">
        <v>321165992</v>
      </c>
      <c r="C38" s="15">
        <v>41518</v>
      </c>
      <c r="D38" s="50">
        <v>75240</v>
      </c>
      <c r="E38" s="14">
        <v>5</v>
      </c>
      <c r="F38" s="40">
        <f t="shared" si="1"/>
        <v>0.02</v>
      </c>
      <c r="G38" s="7">
        <f t="shared" si="2"/>
        <v>76744.800000000003</v>
      </c>
      <c r="H38" s="7">
        <f t="shared" si="3"/>
        <v>1504.8000000000029</v>
      </c>
      <c r="K38" s="16"/>
      <c r="M38" s="16"/>
      <c r="N38" s="16"/>
    </row>
    <row r="39" spans="1:36" x14ac:dyDescent="0.25">
      <c r="A39" s="13" t="s">
        <v>27</v>
      </c>
      <c r="B39" s="14">
        <v>332268769</v>
      </c>
      <c r="C39" s="15">
        <v>40634</v>
      </c>
      <c r="D39" s="50">
        <v>71630</v>
      </c>
      <c r="E39" s="14">
        <v>2</v>
      </c>
      <c r="F39" s="40">
        <f t="shared" si="1"/>
        <v>0</v>
      </c>
      <c r="G39" s="7">
        <f t="shared" si="2"/>
        <v>71630</v>
      </c>
      <c r="H39" s="7">
        <f t="shared" si="3"/>
        <v>0</v>
      </c>
      <c r="K39" s="16"/>
      <c r="M39" s="16"/>
      <c r="N39" s="16"/>
    </row>
    <row r="40" spans="1:36" x14ac:dyDescent="0.25">
      <c r="A40" s="13" t="s">
        <v>28</v>
      </c>
      <c r="B40" s="14">
        <v>487368181</v>
      </c>
      <c r="C40" s="15">
        <v>40238</v>
      </c>
      <c r="D40" s="50">
        <v>73530</v>
      </c>
      <c r="E40" s="14">
        <v>2</v>
      </c>
      <c r="F40" s="40">
        <f t="shared" si="1"/>
        <v>0</v>
      </c>
      <c r="G40" s="7">
        <f t="shared" si="2"/>
        <v>73530</v>
      </c>
      <c r="H40" s="7">
        <f t="shared" si="3"/>
        <v>0</v>
      </c>
      <c r="K40" s="16"/>
      <c r="M40" s="16"/>
      <c r="N40" s="16"/>
    </row>
    <row r="41" spans="1:36" x14ac:dyDescent="0.25">
      <c r="A41" s="13" t="s">
        <v>29</v>
      </c>
      <c r="B41" s="14">
        <v>105546532</v>
      </c>
      <c r="C41" s="15">
        <v>38534</v>
      </c>
      <c r="D41" s="50">
        <v>73150</v>
      </c>
      <c r="E41" s="14">
        <v>4</v>
      </c>
      <c r="F41" s="40">
        <f t="shared" si="1"/>
        <v>0.01</v>
      </c>
      <c r="G41" s="7">
        <f t="shared" si="2"/>
        <v>73881.5</v>
      </c>
      <c r="H41" s="7">
        <f t="shared" si="3"/>
        <v>731.5</v>
      </c>
      <c r="K41" s="16"/>
      <c r="M41" s="16"/>
      <c r="N41" s="16"/>
    </row>
    <row r="42" spans="1:36" x14ac:dyDescent="0.25">
      <c r="A42" s="13" t="s">
        <v>30</v>
      </c>
      <c r="B42" s="14">
        <v>481345703</v>
      </c>
      <c r="C42" s="15">
        <v>44228</v>
      </c>
      <c r="D42" s="50">
        <v>82270</v>
      </c>
      <c r="E42" s="14">
        <v>4</v>
      </c>
      <c r="F42" s="40">
        <f t="shared" si="1"/>
        <v>0.01</v>
      </c>
      <c r="G42" s="7">
        <f t="shared" si="2"/>
        <v>83092.7</v>
      </c>
      <c r="H42" s="7">
        <f t="shared" si="3"/>
        <v>822.69999999999709</v>
      </c>
      <c r="K42" s="16"/>
      <c r="M42" s="16"/>
      <c r="N42" s="16"/>
    </row>
    <row r="43" spans="1:36" x14ac:dyDescent="0.25">
      <c r="A43" s="13" t="s">
        <v>31</v>
      </c>
      <c r="B43" s="14">
        <v>549395189</v>
      </c>
      <c r="C43" s="15">
        <v>41244</v>
      </c>
      <c r="D43" s="50">
        <v>68970</v>
      </c>
      <c r="E43" s="14">
        <v>5</v>
      </c>
      <c r="F43" s="40">
        <f t="shared" si="1"/>
        <v>0.02</v>
      </c>
      <c r="G43" s="7">
        <f t="shared" si="2"/>
        <v>70349.399999999994</v>
      </c>
      <c r="H43" s="7">
        <f t="shared" si="3"/>
        <v>1379.3999999999942</v>
      </c>
      <c r="K43" s="16"/>
      <c r="M43" s="16"/>
      <c r="N43" s="16"/>
    </row>
    <row r="44" spans="1:36" x14ac:dyDescent="0.25">
      <c r="A44" s="13" t="s">
        <v>32</v>
      </c>
      <c r="B44" s="14">
        <v>517282893</v>
      </c>
      <c r="C44" s="15">
        <v>41426</v>
      </c>
      <c r="D44" s="50">
        <v>82460</v>
      </c>
      <c r="E44" s="14">
        <v>4</v>
      </c>
      <c r="F44" s="40">
        <f t="shared" si="1"/>
        <v>0.01</v>
      </c>
      <c r="G44" s="7">
        <f t="shared" si="2"/>
        <v>83284.600000000006</v>
      </c>
      <c r="H44" s="7">
        <f t="shared" si="3"/>
        <v>824.60000000000582</v>
      </c>
      <c r="K44" s="16"/>
      <c r="M44" s="16"/>
      <c r="N44" s="16"/>
    </row>
    <row r="45" spans="1:36" x14ac:dyDescent="0.25">
      <c r="A45" s="13" t="s">
        <v>33</v>
      </c>
      <c r="B45" s="14">
        <v>390519386</v>
      </c>
      <c r="C45" s="15">
        <v>41699</v>
      </c>
      <c r="D45" s="50">
        <v>82460</v>
      </c>
      <c r="E45" s="14">
        <v>4</v>
      </c>
      <c r="F45" s="40">
        <f t="shared" si="1"/>
        <v>0.01</v>
      </c>
      <c r="G45" s="7">
        <f t="shared" si="2"/>
        <v>83284.600000000006</v>
      </c>
      <c r="H45" s="7">
        <f t="shared" si="3"/>
        <v>824.60000000000582</v>
      </c>
      <c r="K45" s="16"/>
      <c r="M45" s="16"/>
      <c r="N45" s="16"/>
    </row>
    <row r="46" spans="1:36" x14ac:dyDescent="0.25">
      <c r="A46" s="13" t="s">
        <v>34</v>
      </c>
      <c r="B46" s="14">
        <v>140296117</v>
      </c>
      <c r="C46" s="15">
        <v>40026</v>
      </c>
      <c r="D46" s="50">
        <v>82650</v>
      </c>
      <c r="E46" s="14">
        <v>3</v>
      </c>
      <c r="F46" s="40">
        <f t="shared" si="1"/>
        <v>0</v>
      </c>
      <c r="G46" s="7">
        <f t="shared" si="2"/>
        <v>82650</v>
      </c>
      <c r="H46" s="7">
        <f t="shared" si="3"/>
        <v>0</v>
      </c>
      <c r="K46" s="16"/>
      <c r="M46" s="16"/>
      <c r="N46" s="16"/>
    </row>
    <row r="47" spans="1:36" x14ac:dyDescent="0.25">
      <c r="A47" s="13" t="s">
        <v>35</v>
      </c>
      <c r="B47" s="14">
        <v>344245788</v>
      </c>
      <c r="C47" s="15">
        <v>38018</v>
      </c>
      <c r="D47" s="50">
        <v>82650</v>
      </c>
      <c r="E47" s="14">
        <v>5</v>
      </c>
      <c r="F47" s="40">
        <f t="shared" si="1"/>
        <v>0.02</v>
      </c>
      <c r="G47" s="7">
        <f t="shared" si="2"/>
        <v>84303</v>
      </c>
      <c r="H47" s="7">
        <f t="shared" si="3"/>
        <v>1653</v>
      </c>
      <c r="K47" s="16"/>
      <c r="M47" s="16"/>
      <c r="N47" s="16"/>
    </row>
    <row r="48" spans="1:36" x14ac:dyDescent="0.25">
      <c r="A48" s="13" t="s">
        <v>36</v>
      </c>
      <c r="B48" s="14">
        <v>492325110</v>
      </c>
      <c r="C48" s="15">
        <v>41593</v>
      </c>
      <c r="D48" s="50">
        <v>83410</v>
      </c>
      <c r="E48" s="14">
        <v>5</v>
      </c>
      <c r="F48" s="40">
        <f t="shared" si="1"/>
        <v>0.02</v>
      </c>
      <c r="G48" s="7">
        <f t="shared" si="2"/>
        <v>85078.2</v>
      </c>
      <c r="H48" s="7">
        <f t="shared" si="3"/>
        <v>1668.1999999999971</v>
      </c>
      <c r="K48" s="16"/>
      <c r="M48" s="16"/>
      <c r="N48" s="16"/>
    </row>
    <row r="49" spans="1:14" x14ac:dyDescent="0.25">
      <c r="A49" s="13" t="s">
        <v>37</v>
      </c>
      <c r="B49" s="14">
        <v>604265298</v>
      </c>
      <c r="C49" s="15">
        <v>41791</v>
      </c>
      <c r="D49" s="50">
        <v>83790</v>
      </c>
      <c r="E49" s="14">
        <v>5</v>
      </c>
      <c r="F49" s="40">
        <f t="shared" si="1"/>
        <v>0.02</v>
      </c>
      <c r="G49" s="7">
        <f t="shared" si="2"/>
        <v>85465.8</v>
      </c>
      <c r="H49" s="7">
        <f t="shared" si="3"/>
        <v>1675.8000000000029</v>
      </c>
      <c r="K49" s="16"/>
      <c r="M49" s="16"/>
      <c r="N49" s="16"/>
    </row>
    <row r="50" spans="1:14" x14ac:dyDescent="0.25">
      <c r="A50" s="13" t="s">
        <v>38</v>
      </c>
      <c r="B50" s="14">
        <v>485213265</v>
      </c>
      <c r="C50" s="15">
        <v>40909</v>
      </c>
      <c r="D50" s="50">
        <v>83790</v>
      </c>
      <c r="E50" s="14">
        <v>4</v>
      </c>
      <c r="F50" s="40">
        <f t="shared" si="1"/>
        <v>0.01</v>
      </c>
      <c r="G50" s="7">
        <f t="shared" si="2"/>
        <v>84627.9</v>
      </c>
      <c r="H50" s="7">
        <f t="shared" si="3"/>
        <v>837.89999999999418</v>
      </c>
      <c r="K50" s="16"/>
      <c r="M50" s="16"/>
      <c r="N50" s="16"/>
    </row>
    <row r="51" spans="1:14" x14ac:dyDescent="0.25">
      <c r="A51" s="13" t="s">
        <v>39</v>
      </c>
      <c r="B51" s="14">
        <v>492222186</v>
      </c>
      <c r="C51" s="15">
        <v>37773</v>
      </c>
      <c r="D51" s="50">
        <v>83980</v>
      </c>
      <c r="E51" s="14">
        <v>5</v>
      </c>
      <c r="F51" s="40">
        <f t="shared" si="1"/>
        <v>0.02</v>
      </c>
      <c r="G51" s="7">
        <f t="shared" si="2"/>
        <v>85659.6</v>
      </c>
      <c r="H51" s="7">
        <f t="shared" si="3"/>
        <v>1679.6000000000058</v>
      </c>
      <c r="K51" s="16"/>
      <c r="M51" s="16"/>
      <c r="N51" s="16"/>
    </row>
    <row r="52" spans="1:14" x14ac:dyDescent="0.25">
      <c r="A52" s="13" t="s">
        <v>40</v>
      </c>
      <c r="B52" s="14">
        <v>138120862</v>
      </c>
      <c r="C52" s="15">
        <v>39295</v>
      </c>
      <c r="D52" s="50">
        <v>84170</v>
      </c>
      <c r="E52" s="14">
        <v>4</v>
      </c>
      <c r="F52" s="40">
        <f t="shared" si="1"/>
        <v>0.01</v>
      </c>
      <c r="G52" s="7">
        <f t="shared" si="2"/>
        <v>85011.7</v>
      </c>
      <c r="H52" s="7">
        <f t="shared" si="3"/>
        <v>841.69999999999709</v>
      </c>
      <c r="K52" s="16"/>
      <c r="M52" s="16"/>
      <c r="N52" s="16"/>
    </row>
    <row r="53" spans="1:14" x14ac:dyDescent="0.25">
      <c r="A53" s="13" t="s">
        <v>41</v>
      </c>
      <c r="B53" s="14">
        <v>207477822</v>
      </c>
      <c r="C53" s="15">
        <v>39356</v>
      </c>
      <c r="D53" s="50">
        <v>74670</v>
      </c>
      <c r="E53" s="14">
        <v>5</v>
      </c>
      <c r="F53" s="40">
        <f t="shared" si="1"/>
        <v>0.02</v>
      </c>
      <c r="G53" s="7">
        <f t="shared" si="2"/>
        <v>76163.399999999994</v>
      </c>
      <c r="H53" s="7">
        <f t="shared" si="3"/>
        <v>1493.3999999999942</v>
      </c>
      <c r="K53" s="16"/>
      <c r="M53" s="16"/>
      <c r="N53" s="16"/>
    </row>
    <row r="54" spans="1:14" x14ac:dyDescent="0.25">
      <c r="A54" s="13" t="s">
        <v>42</v>
      </c>
      <c r="B54" s="14">
        <v>146437311</v>
      </c>
      <c r="C54" s="15">
        <v>41974</v>
      </c>
      <c r="D54" s="50">
        <v>85310</v>
      </c>
      <c r="E54" s="14">
        <v>3</v>
      </c>
      <c r="F54" s="40">
        <f t="shared" si="1"/>
        <v>0</v>
      </c>
      <c r="G54" s="7">
        <f t="shared" si="2"/>
        <v>85310</v>
      </c>
      <c r="H54" s="7">
        <f t="shared" si="3"/>
        <v>0</v>
      </c>
      <c r="K54" s="16"/>
      <c r="M54" s="16"/>
      <c r="N54" s="16"/>
    </row>
    <row r="55" spans="1:14" x14ac:dyDescent="0.25">
      <c r="A55" s="13" t="s">
        <v>43</v>
      </c>
      <c r="B55" s="14">
        <v>483406971</v>
      </c>
      <c r="C55" s="15">
        <v>41713</v>
      </c>
      <c r="D55" s="50">
        <v>85310</v>
      </c>
      <c r="E55" s="14">
        <v>4</v>
      </c>
      <c r="F55" s="40">
        <f t="shared" si="1"/>
        <v>0.01</v>
      </c>
      <c r="G55" s="7">
        <f t="shared" si="2"/>
        <v>86163.1</v>
      </c>
      <c r="H55" s="7">
        <f t="shared" si="3"/>
        <v>853.10000000000582</v>
      </c>
      <c r="K55" s="16"/>
      <c r="M55" s="16"/>
      <c r="N55" s="16"/>
    </row>
    <row r="56" spans="1:14" x14ac:dyDescent="0.25">
      <c r="A56" s="13" t="s">
        <v>44</v>
      </c>
      <c r="B56" s="14">
        <v>302559410.00000006</v>
      </c>
      <c r="C56" s="15">
        <v>42005</v>
      </c>
      <c r="D56" s="50">
        <v>85500</v>
      </c>
      <c r="E56" s="14">
        <v>4</v>
      </c>
      <c r="F56" s="40">
        <f t="shared" si="1"/>
        <v>0.01</v>
      </c>
      <c r="G56" s="7">
        <f t="shared" si="2"/>
        <v>86355</v>
      </c>
      <c r="H56" s="7">
        <f t="shared" si="3"/>
        <v>855</v>
      </c>
      <c r="K56" s="16"/>
      <c r="M56" s="16"/>
      <c r="N56" s="16"/>
    </row>
    <row r="57" spans="1:14" x14ac:dyDescent="0.25">
      <c r="A57" s="13" t="s">
        <v>45</v>
      </c>
      <c r="B57" s="14">
        <v>138378100</v>
      </c>
      <c r="C57" s="15">
        <v>41579</v>
      </c>
      <c r="D57" s="50">
        <v>85500</v>
      </c>
      <c r="E57" s="14">
        <v>5</v>
      </c>
      <c r="F57" s="40">
        <f t="shared" si="1"/>
        <v>0.02</v>
      </c>
      <c r="G57" s="7">
        <f t="shared" si="2"/>
        <v>87210</v>
      </c>
      <c r="H57" s="7">
        <f t="shared" si="3"/>
        <v>1710</v>
      </c>
      <c r="K57" s="16"/>
      <c r="M57" s="16"/>
      <c r="N57" s="16"/>
    </row>
    <row r="58" spans="1:14" x14ac:dyDescent="0.25">
      <c r="A58" s="13" t="s">
        <v>46</v>
      </c>
      <c r="B58" s="14">
        <v>151336929</v>
      </c>
      <c r="C58" s="15">
        <v>43435</v>
      </c>
      <c r="D58" s="50">
        <v>85690</v>
      </c>
      <c r="E58" s="14">
        <v>5</v>
      </c>
      <c r="F58" s="40">
        <f t="shared" si="1"/>
        <v>0.02</v>
      </c>
      <c r="G58" s="7">
        <f t="shared" si="2"/>
        <v>87403.8</v>
      </c>
      <c r="H58" s="7">
        <f t="shared" si="3"/>
        <v>1713.8000000000029</v>
      </c>
      <c r="K58" s="16"/>
      <c r="M58" s="16"/>
      <c r="N58" s="16"/>
    </row>
    <row r="59" spans="1:14" x14ac:dyDescent="0.25">
      <c r="A59" s="13" t="s">
        <v>47</v>
      </c>
      <c r="B59" s="14">
        <v>522610710</v>
      </c>
      <c r="C59" s="15">
        <v>39995</v>
      </c>
      <c r="D59" s="50">
        <v>87780</v>
      </c>
      <c r="E59" s="14">
        <v>4</v>
      </c>
      <c r="F59" s="40">
        <f t="shared" si="1"/>
        <v>0.01</v>
      </c>
      <c r="G59" s="7">
        <f t="shared" si="2"/>
        <v>88657.8</v>
      </c>
      <c r="H59" s="7">
        <f t="shared" si="3"/>
        <v>877.80000000000291</v>
      </c>
      <c r="K59" s="16"/>
      <c r="M59" s="16"/>
      <c r="N59" s="16"/>
    </row>
    <row r="60" spans="1:14" x14ac:dyDescent="0.25">
      <c r="A60" s="13" t="s">
        <v>48</v>
      </c>
      <c r="B60" s="14">
        <v>453378952</v>
      </c>
      <c r="C60" s="15">
        <v>41153</v>
      </c>
      <c r="D60" s="50">
        <v>88350</v>
      </c>
      <c r="E60" s="14">
        <v>5</v>
      </c>
      <c r="F60" s="40">
        <f t="shared" si="1"/>
        <v>0.02</v>
      </c>
      <c r="G60" s="7">
        <f t="shared" si="2"/>
        <v>90117</v>
      </c>
      <c r="H60" s="7">
        <f t="shared" si="3"/>
        <v>1767</v>
      </c>
      <c r="K60" s="16"/>
      <c r="M60" s="16"/>
      <c r="N60" s="16"/>
    </row>
    <row r="61" spans="1:14" x14ac:dyDescent="0.25">
      <c r="A61" s="13" t="s">
        <v>49</v>
      </c>
      <c r="B61" s="14">
        <v>478461430</v>
      </c>
      <c r="C61" s="15">
        <v>40634</v>
      </c>
      <c r="D61" s="50">
        <v>92720</v>
      </c>
      <c r="E61" s="14">
        <v>6</v>
      </c>
      <c r="F61" s="40">
        <f t="shared" si="1"/>
        <v>0.03</v>
      </c>
      <c r="G61" s="7">
        <f t="shared" si="2"/>
        <v>95501.6</v>
      </c>
      <c r="H61" s="7">
        <f t="shared" si="3"/>
        <v>2781.6000000000058</v>
      </c>
      <c r="K61" s="16"/>
      <c r="M61" s="16"/>
      <c r="N61" s="16"/>
    </row>
    <row r="62" spans="1:14" x14ac:dyDescent="0.25">
      <c r="A62" s="13" t="s">
        <v>50</v>
      </c>
      <c r="B62" s="14">
        <v>346752300</v>
      </c>
      <c r="C62" s="15">
        <v>41944</v>
      </c>
      <c r="D62" s="50">
        <v>92720</v>
      </c>
      <c r="E62" s="14">
        <v>5</v>
      </c>
      <c r="F62" s="40">
        <f t="shared" si="1"/>
        <v>0.02</v>
      </c>
      <c r="G62" s="7">
        <f t="shared" si="2"/>
        <v>94574.400000000009</v>
      </c>
      <c r="H62" s="7">
        <f t="shared" si="3"/>
        <v>1854.4000000000087</v>
      </c>
      <c r="K62" s="16"/>
      <c r="M62" s="16"/>
      <c r="N62" s="16"/>
    </row>
    <row r="63" spans="1:14" x14ac:dyDescent="0.25">
      <c r="A63" s="13" t="s">
        <v>51</v>
      </c>
      <c r="B63" s="14">
        <v>145202154</v>
      </c>
      <c r="C63" s="15">
        <v>42064</v>
      </c>
      <c r="D63" s="50">
        <v>94050</v>
      </c>
      <c r="E63" s="14">
        <v>7</v>
      </c>
      <c r="F63" s="40">
        <f t="shared" si="1"/>
        <v>0.04</v>
      </c>
      <c r="G63" s="7">
        <f t="shared" si="2"/>
        <v>97812</v>
      </c>
      <c r="H63" s="7">
        <f t="shared" si="3"/>
        <v>3762</v>
      </c>
      <c r="K63" s="16"/>
      <c r="M63" s="16"/>
      <c r="N63" s="16"/>
    </row>
    <row r="64" spans="1:14" x14ac:dyDescent="0.25">
      <c r="A64" s="13" t="s">
        <v>52</v>
      </c>
      <c r="B64" s="14">
        <v>135276424</v>
      </c>
      <c r="C64" s="15">
        <v>43466</v>
      </c>
      <c r="D64" s="50">
        <v>95950</v>
      </c>
      <c r="E64" s="14">
        <v>3</v>
      </c>
      <c r="F64" s="40">
        <f t="shared" si="1"/>
        <v>0</v>
      </c>
      <c r="G64" s="7">
        <f t="shared" si="2"/>
        <v>95950</v>
      </c>
      <c r="H64" s="7">
        <f t="shared" si="3"/>
        <v>0</v>
      </c>
      <c r="K64" s="16"/>
      <c r="M64" s="16"/>
      <c r="N64" s="16"/>
    </row>
    <row r="65" spans="1:14" x14ac:dyDescent="0.25">
      <c r="A65" s="13" t="s">
        <v>53</v>
      </c>
      <c r="B65" s="14">
        <v>274412450</v>
      </c>
      <c r="C65" s="15">
        <v>43132</v>
      </c>
      <c r="D65" s="50">
        <v>95570</v>
      </c>
      <c r="E65" s="14">
        <v>6</v>
      </c>
      <c r="F65" s="40">
        <f t="shared" si="1"/>
        <v>0.03</v>
      </c>
      <c r="G65" s="7">
        <f t="shared" si="2"/>
        <v>98437.1</v>
      </c>
      <c r="H65" s="7">
        <f t="shared" si="3"/>
        <v>2867.1000000000058</v>
      </c>
      <c r="K65" s="16"/>
      <c r="M65" s="16"/>
      <c r="N65" s="16"/>
    </row>
    <row r="66" spans="1:14" x14ac:dyDescent="0.25">
      <c r="A66" s="13" t="s">
        <v>54</v>
      </c>
      <c r="B66" s="14">
        <v>507196251.00000006</v>
      </c>
      <c r="C66" s="15">
        <v>39234</v>
      </c>
      <c r="D66" s="50">
        <v>76570</v>
      </c>
      <c r="E66" s="14">
        <v>5</v>
      </c>
      <c r="F66" s="40">
        <f t="shared" si="1"/>
        <v>0.02</v>
      </c>
      <c r="G66" s="7">
        <f t="shared" si="2"/>
        <v>78101.399999999994</v>
      </c>
      <c r="H66" s="7">
        <f t="shared" si="3"/>
        <v>1531.3999999999942</v>
      </c>
      <c r="K66" s="16"/>
      <c r="M66" s="16"/>
      <c r="N66" s="16"/>
    </row>
    <row r="68" spans="1:14" x14ac:dyDescent="0.25">
      <c r="A68" s="29" t="s">
        <v>59</v>
      </c>
      <c r="B68" s="30"/>
      <c r="C68" s="30"/>
      <c r="D68" s="31"/>
      <c r="E68" s="21"/>
      <c r="F68" s="21"/>
      <c r="G68" s="59" t="s">
        <v>86</v>
      </c>
      <c r="H68" s="59"/>
    </row>
    <row r="69" spans="1:14" x14ac:dyDescent="0.25">
      <c r="B69" s="6"/>
      <c r="C69" s="6"/>
      <c r="E69" s="21"/>
      <c r="F69" s="22"/>
      <c r="G69" s="44" t="s">
        <v>87</v>
      </c>
      <c r="H69" s="44">
        <f>SUM(H18:H66)</f>
        <v>50122.000000000029</v>
      </c>
    </row>
    <row r="70" spans="1:14" x14ac:dyDescent="0.25">
      <c r="A70" s="20" t="s">
        <v>63</v>
      </c>
      <c r="B70" s="16"/>
      <c r="C70" s="16" t="s">
        <v>79</v>
      </c>
      <c r="D70" s="52">
        <f>CORREL(D18:D24,A7:A13)</f>
        <v>0.22989280580159241</v>
      </c>
      <c r="E70" s="21"/>
      <c r="F70" s="22"/>
      <c r="G70" s="44" t="s">
        <v>88</v>
      </c>
      <c r="H70" s="44">
        <f>SUM(D18:D66)</f>
        <v>3925495</v>
      </c>
    </row>
    <row r="71" spans="1:14" x14ac:dyDescent="0.25">
      <c r="A71" s="20"/>
      <c r="B71" s="27"/>
      <c r="C71" s="16"/>
      <c r="E71" s="2"/>
      <c r="F71" s="21"/>
      <c r="G71" s="44" t="s">
        <v>89</v>
      </c>
      <c r="H71" s="44">
        <f>(H69/H70)*100</f>
        <v>1.2768326032767849</v>
      </c>
    </row>
    <row r="72" spans="1:14" x14ac:dyDescent="0.25">
      <c r="A72" s="20" t="s">
        <v>63</v>
      </c>
      <c r="B72" s="17"/>
      <c r="C72" s="17" t="s">
        <v>80</v>
      </c>
      <c r="D72" s="52">
        <f>CORREL(G18:G24,A7:A13)</f>
        <v>0.12795128990120791</v>
      </c>
      <c r="E72" s="21"/>
      <c r="F72" s="22"/>
    </row>
    <row r="73" spans="1:14" x14ac:dyDescent="0.25">
      <c r="A73" s="20"/>
      <c r="B73" s="27"/>
      <c r="E73" s="2"/>
      <c r="F73" s="2"/>
      <c r="G73" s="60" t="s">
        <v>90</v>
      </c>
      <c r="H73" s="60"/>
    </row>
    <row r="74" spans="1:14" x14ac:dyDescent="0.25">
      <c r="B74" s="18"/>
      <c r="C74" s="18"/>
      <c r="E74" s="2"/>
      <c r="F74" s="2"/>
      <c r="G74" s="61">
        <f>CORREL(G18:G24,A7:A13)</f>
        <v>0.12795128990120791</v>
      </c>
      <c r="H74" s="61"/>
    </row>
    <row r="75" spans="1:14" x14ac:dyDescent="0.25">
      <c r="E75" s="2"/>
      <c r="F75" s="2"/>
    </row>
    <row r="76" spans="1:14" x14ac:dyDescent="0.25">
      <c r="A76" s="20"/>
      <c r="B76" s="53">
        <f>CORREL(D18:D24,A7:A13)</f>
        <v>0.22989280580159241</v>
      </c>
    </row>
    <row r="77" spans="1:14" x14ac:dyDescent="0.25">
      <c r="A77" s="20"/>
      <c r="B77" s="16"/>
    </row>
    <row r="78" spans="1:14" x14ac:dyDescent="0.25">
      <c r="A78" s="29" t="s">
        <v>60</v>
      </c>
      <c r="B78" s="30"/>
      <c r="C78" s="31"/>
      <c r="E78" s="54" t="s">
        <v>84</v>
      </c>
      <c r="F78" s="54"/>
      <c r="G78" s="54"/>
      <c r="H78" s="54"/>
    </row>
    <row r="79" spans="1:14" x14ac:dyDescent="0.25">
      <c r="A79" s="20" t="s">
        <v>56</v>
      </c>
      <c r="B79" s="42">
        <f>SUM(D18:D66)</f>
        <v>3925495</v>
      </c>
      <c r="E79" s="3" t="s">
        <v>85</v>
      </c>
      <c r="F79" s="55">
        <f>SUM(G18:G66)</f>
        <v>3975616.9999999995</v>
      </c>
    </row>
    <row r="80" spans="1:14" x14ac:dyDescent="0.25">
      <c r="A80" s="20" t="s">
        <v>57</v>
      </c>
      <c r="B80" s="27">
        <f>B79/B81</f>
        <v>80112.142857142855</v>
      </c>
      <c r="E80" s="3" t="s">
        <v>57</v>
      </c>
      <c r="F80" s="44">
        <f>(F79/F81)</f>
        <v>81135.040816326524</v>
      </c>
    </row>
    <row r="81" spans="1:8" x14ac:dyDescent="0.25">
      <c r="A81" s="20" t="s">
        <v>55</v>
      </c>
      <c r="B81" s="17">
        <f>COUNT(D18:D66)</f>
        <v>49</v>
      </c>
      <c r="E81" s="3" t="s">
        <v>55</v>
      </c>
      <c r="F81" s="3">
        <f>COUNT(G18:G66)</f>
        <v>49</v>
      </c>
    </row>
    <row r="82" spans="1:8" x14ac:dyDescent="0.25">
      <c r="B82" s="20"/>
      <c r="E82" s="18" t="s">
        <v>78</v>
      </c>
      <c r="F82" s="41">
        <f xml:space="preserve"> F79/(F80*F81)*100</f>
        <v>100</v>
      </c>
    </row>
    <row r="83" spans="1:8" x14ac:dyDescent="0.25">
      <c r="A83" s="20" t="s">
        <v>78</v>
      </c>
      <c r="B83" s="43">
        <f>B79/(B80*B81)*100</f>
        <v>100</v>
      </c>
      <c r="C83" s="18"/>
      <c r="D83" s="51"/>
      <c r="F83" s="13"/>
    </row>
    <row r="84" spans="1:8" x14ac:dyDescent="0.25">
      <c r="E84" s="2"/>
      <c r="F84" s="2"/>
      <c r="G84" s="56"/>
    </row>
    <row r="85" spans="1:8" x14ac:dyDescent="0.25">
      <c r="A85" s="29" t="s">
        <v>61</v>
      </c>
      <c r="B85" s="30"/>
      <c r="C85" s="31"/>
      <c r="D85" s="51"/>
      <c r="E85" s="18"/>
      <c r="F85" s="18"/>
      <c r="G85" s="46"/>
      <c r="H85" s="46"/>
    </row>
    <row r="86" spans="1:8" x14ac:dyDescent="0.25">
      <c r="A86" s="20" t="s">
        <v>71</v>
      </c>
      <c r="B86" s="17">
        <f>COUNT(A7:A13)</f>
        <v>7</v>
      </c>
      <c r="E86" s="21"/>
      <c r="F86" s="22"/>
      <c r="G86" s="56"/>
    </row>
    <row r="87" spans="1:8" x14ac:dyDescent="0.25">
      <c r="A87" s="20" t="s">
        <v>72</v>
      </c>
      <c r="B87" s="16">
        <f>MEDIAN(A7:A13)</f>
        <v>4</v>
      </c>
      <c r="E87" s="21"/>
      <c r="F87" s="22"/>
      <c r="G87" s="56"/>
    </row>
    <row r="88" spans="1:8" x14ac:dyDescent="0.25">
      <c r="A88" s="20" t="s">
        <v>55</v>
      </c>
      <c r="B88" s="17">
        <f>COUNT(D18:D66)</f>
        <v>49</v>
      </c>
      <c r="E88" s="21"/>
      <c r="F88" s="23"/>
      <c r="G88" s="56"/>
    </row>
    <row r="89" spans="1:8" x14ac:dyDescent="0.25">
      <c r="A89" s="24"/>
      <c r="B89" s="20" t="s">
        <v>58</v>
      </c>
      <c r="E89" s="2"/>
      <c r="F89" s="2"/>
      <c r="G89" s="56"/>
    </row>
    <row r="90" spans="1:8" x14ac:dyDescent="0.25">
      <c r="A90" s="25" t="s">
        <v>73</v>
      </c>
      <c r="B90" s="17">
        <f>B86/(B87*B88)*100</f>
        <v>3.5714285714285712</v>
      </c>
      <c r="E90" s="2"/>
      <c r="F90" s="2"/>
      <c r="G90" s="56"/>
    </row>
    <row r="91" spans="1:8" x14ac:dyDescent="0.25">
      <c r="A91" s="13"/>
      <c r="B91" s="18"/>
      <c r="C91" s="18"/>
      <c r="D91" s="51"/>
      <c r="E91" s="19"/>
      <c r="F91" s="2"/>
      <c r="G91" s="56"/>
    </row>
    <row r="92" spans="1:8" x14ac:dyDescent="0.25">
      <c r="A92" s="29" t="s">
        <v>77</v>
      </c>
      <c r="B92" s="30"/>
      <c r="C92" s="31"/>
      <c r="D92" s="51"/>
      <c r="E92" s="18"/>
      <c r="F92" s="18"/>
      <c r="G92" s="46"/>
      <c r="H92" s="46"/>
    </row>
    <row r="93" spans="1:8" x14ac:dyDescent="0.25">
      <c r="A93" s="20" t="s">
        <v>68</v>
      </c>
      <c r="B93" s="42">
        <f>SUM(D18:D66)</f>
        <v>3925495</v>
      </c>
    </row>
    <row r="94" spans="1:8" x14ac:dyDescent="0.25">
      <c r="A94" s="20" t="s">
        <v>69</v>
      </c>
      <c r="B94" s="27">
        <f>SUM(G18:G66)</f>
        <v>3975616.9999999995</v>
      </c>
    </row>
    <row r="95" spans="1:8" x14ac:dyDescent="0.25">
      <c r="A95" s="20" t="s">
        <v>70</v>
      </c>
      <c r="B95" s="27">
        <f>SUM(H18:H66)</f>
        <v>50122.000000000029</v>
      </c>
    </row>
    <row r="96" spans="1:8" x14ac:dyDescent="0.25">
      <c r="A96" s="20" t="s">
        <v>67</v>
      </c>
      <c r="B96" s="26">
        <f>B94/B93</f>
        <v>1.0127683260327678</v>
      </c>
    </row>
    <row r="98" spans="1:8" x14ac:dyDescent="0.25">
      <c r="A98" s="13"/>
      <c r="B98" s="18"/>
      <c r="C98" s="18"/>
      <c r="D98" s="51"/>
      <c r="E98" s="13"/>
    </row>
    <row r="109" spans="1:8" x14ac:dyDescent="0.25">
      <c r="A109" s="13"/>
    </row>
    <row r="110" spans="1:8" x14ac:dyDescent="0.25">
      <c r="A110" s="13"/>
    </row>
    <row r="111" spans="1:8" x14ac:dyDescent="0.25">
      <c r="H111" s="57"/>
    </row>
    <row r="112" spans="1:8" x14ac:dyDescent="0.25">
      <c r="A112" s="13"/>
      <c r="B112" s="18"/>
      <c r="C112" s="18"/>
      <c r="D112" s="51"/>
      <c r="E112" s="18"/>
      <c r="F112" s="13"/>
      <c r="H112" s="46"/>
    </row>
    <row r="113" spans="1:8" x14ac:dyDescent="0.25">
      <c r="B113" s="13"/>
      <c r="H113" s="58"/>
    </row>
    <row r="114" spans="1:8" x14ac:dyDescent="0.25">
      <c r="A114" s="20"/>
      <c r="B114" s="20"/>
      <c r="C114" s="20"/>
      <c r="H114" s="7"/>
    </row>
    <row r="115" spans="1:8" x14ac:dyDescent="0.25">
      <c r="A115" s="20"/>
      <c r="B115" s="20"/>
      <c r="C115" s="20"/>
    </row>
    <row r="116" spans="1:8" x14ac:dyDescent="0.25">
      <c r="A116" s="20"/>
      <c r="B116" s="17"/>
      <c r="C116" s="17"/>
    </row>
    <row r="117" spans="1:8" x14ac:dyDescent="0.25">
      <c r="A117" s="20"/>
      <c r="B117" s="17"/>
      <c r="C117" s="17"/>
    </row>
    <row r="118" spans="1:8" x14ac:dyDescent="0.25">
      <c r="A118" s="13"/>
      <c r="B118" s="18"/>
      <c r="C118" s="18"/>
      <c r="D118" s="51"/>
      <c r="E118" s="18"/>
      <c r="F118" s="13"/>
    </row>
    <row r="120" spans="1:8" x14ac:dyDescent="0.25">
      <c r="A120" s="13"/>
      <c r="B120" s="13"/>
    </row>
    <row r="121" spans="1:8" x14ac:dyDescent="0.25">
      <c r="B121" s="13"/>
    </row>
    <row r="123" spans="1:8" x14ac:dyDescent="0.25">
      <c r="B123" s="13"/>
    </row>
    <row r="124" spans="1:8" x14ac:dyDescent="0.25">
      <c r="B124" s="13"/>
    </row>
  </sheetData>
  <sheetProtection selectLockedCells="1" selectUnlockedCells="1"/>
  <sortState ref="B7:C13">
    <sortCondition ref="B7:B13"/>
  </sortState>
  <mergeCells count="12">
    <mergeCell ref="A78:C78"/>
    <mergeCell ref="A85:C85"/>
    <mergeCell ref="A92:C92"/>
    <mergeCell ref="A3:H3"/>
    <mergeCell ref="A1:H1"/>
    <mergeCell ref="B5:C5"/>
    <mergeCell ref="A15:H15"/>
    <mergeCell ref="A68:D68"/>
    <mergeCell ref="E78:H78"/>
    <mergeCell ref="G68:H68"/>
    <mergeCell ref="G73:H73"/>
    <mergeCell ref="G74:H7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Richard</dc:creator>
  <cp:lastModifiedBy>Mutemi</cp:lastModifiedBy>
  <dcterms:created xsi:type="dcterms:W3CDTF">2020-03-26T21:20:35Z</dcterms:created>
  <dcterms:modified xsi:type="dcterms:W3CDTF">2023-04-06T11:19:30Z</dcterms:modified>
</cp:coreProperties>
</file>