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hidePivotFieldList="1" defaultThemeVersion="166925"/>
  <mc:AlternateContent xmlns:mc="http://schemas.openxmlformats.org/markup-compatibility/2006">
    <mc:Choice Requires="x15">
      <x15ac:absPath xmlns:x15ac="http://schemas.microsoft.com/office/spreadsheetml/2010/11/ac" url="/Users/purnavellalacheruvu/Desktop/Purna /Excel Project/Coffee/"/>
    </mc:Choice>
  </mc:AlternateContent>
  <xr:revisionPtr revIDLastSave="0" documentId="13_ncr:1_{17656181-A50C-6345-8399-25D711C6E5ED}" xr6:coauthVersionLast="47" xr6:coauthVersionMax="47" xr10:uidLastSave="{00000000-0000-0000-0000-000000000000}"/>
  <bookViews>
    <workbookView xWindow="-37180" yWindow="500" windowWidth="34660" windowHeight="19700" activeTab="9" xr2:uid="{00000000-000D-0000-FFFF-FFFF00000000}"/>
  </bookViews>
  <sheets>
    <sheet name="customers" sheetId="13" r:id="rId1"/>
    <sheet name="products" sheetId="2" r:id="rId2"/>
    <sheet name="Country Data" sheetId="20" r:id="rId3"/>
    <sheet name="Top5 Customers" sheetId="21" r:id="rId4"/>
    <sheet name="Total Orders Each Month" sheetId="22" r:id="rId5"/>
    <sheet name="Total Sales" sheetId="23" r:id="rId6"/>
    <sheet name="Total Orders Each Year" sheetId="25" r:id="rId7"/>
    <sheet name="Total Sales in Each Year" sheetId="26" r:id="rId8"/>
    <sheet name="orders" sheetId="17" r:id="rId9"/>
    <sheet name="Dashboard" sheetId="27" r:id="rId10"/>
  </sheets>
  <definedNames>
    <definedName name="_xlnm._FilterDatabase" localSheetId="8" hidden="1">orders!$M$1:$M$1001</definedName>
    <definedName name="_xlnm._FilterDatabase" localSheetId="1" hidden="1">products!$A$1:$G$49</definedName>
    <definedName name="Slicer_Year">#N/A</definedName>
  </definedNames>
  <calcPr calcId="191028"/>
  <pivotCaches>
    <pivotCache cacheId="57"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1" i="17" l="1"/>
  <c r="C1000" i="17"/>
  <c r="C999" i="17"/>
  <c r="C998" i="17"/>
  <c r="C997" i="17"/>
  <c r="C996" i="17"/>
  <c r="C995" i="17"/>
  <c r="C994" i="17"/>
  <c r="C993" i="17"/>
  <c r="C992" i="17"/>
  <c r="C991" i="17"/>
  <c r="C990" i="17"/>
  <c r="C989" i="17"/>
  <c r="C988" i="17"/>
  <c r="C987" i="17"/>
  <c r="C986" i="17"/>
  <c r="C985" i="17"/>
  <c r="C984" i="17"/>
  <c r="C983" i="17"/>
  <c r="C982" i="17"/>
  <c r="C981" i="17"/>
  <c r="C980" i="17"/>
  <c r="C979" i="17"/>
  <c r="C978" i="17"/>
  <c r="C977" i="17"/>
  <c r="C976" i="17"/>
  <c r="C975" i="17"/>
  <c r="C974" i="17"/>
  <c r="C973" i="17"/>
  <c r="C972" i="17"/>
  <c r="C971" i="17"/>
  <c r="C970" i="17"/>
  <c r="C969" i="17"/>
  <c r="C968" i="17"/>
  <c r="C967" i="17"/>
  <c r="C966" i="17"/>
  <c r="C965" i="17"/>
  <c r="C964" i="17"/>
  <c r="C963" i="17"/>
  <c r="C962" i="17"/>
  <c r="C961" i="17"/>
  <c r="C960" i="17"/>
  <c r="C959" i="17"/>
  <c r="C958" i="17"/>
  <c r="C957" i="17"/>
  <c r="C956" i="17"/>
  <c r="C955" i="17"/>
  <c r="C954" i="17"/>
  <c r="C953" i="17"/>
  <c r="C952" i="17"/>
  <c r="C951" i="17"/>
  <c r="C950" i="17"/>
  <c r="C949" i="17"/>
  <c r="C948" i="17"/>
  <c r="C947" i="17"/>
  <c r="C946" i="17"/>
  <c r="C945" i="17"/>
  <c r="C944" i="17"/>
  <c r="C943" i="17"/>
  <c r="C942" i="17"/>
  <c r="C941" i="17"/>
  <c r="C940" i="17"/>
  <c r="C939" i="17"/>
  <c r="C938" i="17"/>
  <c r="C937" i="17"/>
  <c r="C936" i="17"/>
  <c r="C935" i="17"/>
  <c r="C934" i="17"/>
  <c r="C933" i="17"/>
  <c r="C932" i="17"/>
  <c r="C931" i="17"/>
  <c r="C930" i="17"/>
  <c r="C929" i="17"/>
  <c r="C928" i="17"/>
  <c r="C927" i="17"/>
  <c r="C926" i="17"/>
  <c r="C925" i="17"/>
  <c r="C924" i="17"/>
  <c r="C923" i="17"/>
  <c r="C922" i="17"/>
  <c r="C921" i="17"/>
  <c r="C920" i="17"/>
  <c r="C919" i="17"/>
  <c r="C918" i="17"/>
  <c r="C917" i="17"/>
  <c r="C916" i="17"/>
  <c r="C915" i="17"/>
  <c r="C914" i="17"/>
  <c r="C913" i="17"/>
  <c r="C912" i="17"/>
  <c r="C911" i="17"/>
  <c r="C910" i="17"/>
  <c r="C909" i="17"/>
  <c r="C908" i="17"/>
  <c r="C907" i="17"/>
  <c r="C906" i="17"/>
  <c r="C905" i="17"/>
  <c r="C904" i="17"/>
  <c r="C903" i="17"/>
  <c r="C902" i="17"/>
  <c r="C901" i="17"/>
  <c r="C900" i="17"/>
  <c r="C899" i="17"/>
  <c r="C898" i="17"/>
  <c r="C897" i="17"/>
  <c r="C896" i="17"/>
  <c r="C895" i="17"/>
  <c r="C894" i="17"/>
  <c r="C893" i="17"/>
  <c r="C892" i="17"/>
  <c r="C891" i="17"/>
  <c r="C890" i="17"/>
  <c r="C889" i="17"/>
  <c r="C888" i="17"/>
  <c r="C887" i="17"/>
  <c r="C886" i="17"/>
  <c r="C885" i="17"/>
  <c r="C884" i="17"/>
  <c r="C883" i="17"/>
  <c r="C882" i="17"/>
  <c r="C881" i="17"/>
  <c r="C880" i="17"/>
  <c r="C879" i="17"/>
  <c r="C878" i="17"/>
  <c r="C877" i="17"/>
  <c r="C876" i="17"/>
  <c r="C875" i="17"/>
  <c r="C874" i="17"/>
  <c r="C873" i="17"/>
  <c r="C872" i="17"/>
  <c r="C871" i="17"/>
  <c r="C870" i="17"/>
  <c r="C869" i="17"/>
  <c r="C868" i="17"/>
  <c r="C867" i="17"/>
  <c r="C866" i="17"/>
  <c r="C865" i="17"/>
  <c r="C864" i="17"/>
  <c r="C863" i="17"/>
  <c r="C862" i="17"/>
  <c r="C861" i="17"/>
  <c r="C860" i="17"/>
  <c r="C859" i="17"/>
  <c r="C858" i="17"/>
  <c r="C857" i="17"/>
  <c r="C856" i="17"/>
  <c r="C855" i="17"/>
  <c r="C854" i="17"/>
  <c r="C853" i="17"/>
  <c r="C852" i="17"/>
  <c r="C851" i="17"/>
  <c r="C850" i="17"/>
  <c r="C849" i="17"/>
  <c r="C848" i="17"/>
  <c r="C847" i="17"/>
  <c r="C846" i="17"/>
  <c r="C845" i="17"/>
  <c r="C844" i="17"/>
  <c r="C843" i="17"/>
  <c r="C842" i="17"/>
  <c r="C841" i="17"/>
  <c r="C840" i="17"/>
  <c r="C839" i="17"/>
  <c r="C838" i="17"/>
  <c r="C837" i="17"/>
  <c r="C836" i="17"/>
  <c r="C835" i="17"/>
  <c r="C834" i="17"/>
  <c r="C833" i="17"/>
  <c r="C832" i="17"/>
  <c r="C831" i="17"/>
  <c r="C830" i="17"/>
  <c r="C829" i="17"/>
  <c r="C828" i="17"/>
  <c r="C827" i="17"/>
  <c r="C826" i="17"/>
  <c r="C825" i="17"/>
  <c r="C824" i="17"/>
  <c r="C823" i="17"/>
  <c r="C822" i="17"/>
  <c r="C821" i="17"/>
  <c r="C820" i="17"/>
  <c r="C819" i="17"/>
  <c r="C818" i="17"/>
  <c r="C817" i="17"/>
  <c r="C816" i="17"/>
  <c r="C815" i="17"/>
  <c r="C814" i="17"/>
  <c r="C813" i="17"/>
  <c r="C812" i="17"/>
  <c r="C811" i="17"/>
  <c r="C810" i="17"/>
  <c r="C809" i="17"/>
  <c r="C808" i="17"/>
  <c r="C807" i="17"/>
  <c r="C806" i="17"/>
  <c r="C805" i="17"/>
  <c r="C804" i="17"/>
  <c r="C803" i="17"/>
  <c r="C802" i="17"/>
  <c r="C801" i="17"/>
  <c r="C800" i="17"/>
  <c r="C799" i="17"/>
  <c r="C798" i="17"/>
  <c r="C797" i="17"/>
  <c r="C796" i="17"/>
  <c r="C795" i="17"/>
  <c r="C794" i="17"/>
  <c r="C793" i="17"/>
  <c r="C792" i="17"/>
  <c r="C791" i="17"/>
  <c r="C790" i="17"/>
  <c r="C789" i="17"/>
  <c r="C788" i="17"/>
  <c r="C787" i="17"/>
  <c r="C786" i="17"/>
  <c r="C785" i="17"/>
  <c r="C784" i="17"/>
  <c r="C783" i="17"/>
  <c r="C782" i="17"/>
  <c r="C781" i="17"/>
  <c r="C780" i="17"/>
  <c r="C779" i="17"/>
  <c r="C778" i="17"/>
  <c r="C777" i="17"/>
  <c r="C776" i="17"/>
  <c r="C775" i="17"/>
  <c r="C774" i="17"/>
  <c r="C773" i="17"/>
  <c r="C772" i="17"/>
  <c r="C771" i="17"/>
  <c r="C770" i="17"/>
  <c r="C769" i="17"/>
  <c r="C768" i="17"/>
  <c r="C767" i="17"/>
  <c r="C766" i="17"/>
  <c r="C765" i="17"/>
  <c r="C764" i="17"/>
  <c r="C763" i="17"/>
  <c r="C762" i="17"/>
  <c r="C761" i="17"/>
  <c r="C760" i="17"/>
  <c r="C759" i="17"/>
  <c r="C758" i="17"/>
  <c r="C757" i="17"/>
  <c r="C756" i="17"/>
  <c r="C755" i="17"/>
  <c r="C754" i="17"/>
  <c r="C753" i="17"/>
  <c r="C752" i="17"/>
  <c r="C751" i="17"/>
  <c r="C750" i="17"/>
  <c r="C749" i="17"/>
  <c r="C748" i="17"/>
  <c r="C747" i="17"/>
  <c r="C746" i="17"/>
  <c r="C745" i="17"/>
  <c r="C744" i="17"/>
  <c r="C743" i="17"/>
  <c r="C742" i="17"/>
  <c r="C741" i="17"/>
  <c r="C740" i="17"/>
  <c r="C739" i="17"/>
  <c r="C738" i="17"/>
  <c r="C737" i="17"/>
  <c r="C736" i="17"/>
  <c r="C735" i="17"/>
  <c r="C734" i="17"/>
  <c r="C733" i="17"/>
  <c r="C732" i="17"/>
  <c r="C731" i="17"/>
  <c r="C730" i="17"/>
  <c r="C729" i="17"/>
  <c r="C728" i="17"/>
  <c r="C727" i="17"/>
  <c r="C726" i="17"/>
  <c r="C725" i="17"/>
  <c r="C724" i="17"/>
  <c r="C723" i="17"/>
  <c r="C722" i="17"/>
  <c r="C721" i="17"/>
  <c r="C720" i="17"/>
  <c r="C719" i="17"/>
  <c r="C718" i="17"/>
  <c r="C717" i="17"/>
  <c r="C716" i="17"/>
  <c r="C715" i="17"/>
  <c r="C714" i="17"/>
  <c r="C713" i="17"/>
  <c r="C712" i="17"/>
  <c r="C711" i="17"/>
  <c r="C710" i="17"/>
  <c r="C709" i="17"/>
  <c r="C708" i="17"/>
  <c r="C707" i="17"/>
  <c r="C706" i="17"/>
  <c r="C705" i="17"/>
  <c r="C704" i="17"/>
  <c r="C703" i="17"/>
  <c r="C702" i="17"/>
  <c r="C701" i="17"/>
  <c r="C700" i="17"/>
  <c r="C699" i="17"/>
  <c r="C698" i="17"/>
  <c r="C697" i="17"/>
  <c r="C696" i="17"/>
  <c r="C695" i="17"/>
  <c r="C694" i="17"/>
  <c r="C693" i="17"/>
  <c r="C692" i="17"/>
  <c r="C691" i="17"/>
  <c r="C690" i="17"/>
  <c r="C689" i="17"/>
  <c r="C688" i="17"/>
  <c r="C687" i="17"/>
  <c r="C686" i="17"/>
  <c r="C685" i="17"/>
  <c r="C684" i="17"/>
  <c r="C683" i="17"/>
  <c r="C682" i="17"/>
  <c r="C681" i="17"/>
  <c r="C680" i="17"/>
  <c r="C679" i="17"/>
  <c r="C678" i="17"/>
  <c r="C677" i="17"/>
  <c r="C676" i="17"/>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C6" i="17"/>
  <c r="C5" i="17"/>
  <c r="C4" i="17"/>
  <c r="C3" i="17"/>
  <c r="C2" i="17"/>
  <c r="U3" i="17"/>
  <c r="U4" i="17"/>
  <c r="U5" i="17"/>
  <c r="U6" i="17"/>
  <c r="U7" i="17"/>
  <c r="U8" i="17"/>
  <c r="U9" i="17"/>
  <c r="U10" i="17"/>
  <c r="U11" i="17"/>
  <c r="U12" i="17"/>
  <c r="U13" i="17"/>
  <c r="U14" i="17"/>
  <c r="U15" i="17"/>
  <c r="U16" i="17"/>
  <c r="U17" i="17"/>
  <c r="U18" i="17"/>
  <c r="U19" i="17"/>
  <c r="U20" i="17"/>
  <c r="U21" i="17"/>
  <c r="U22" i="17"/>
  <c r="U23" i="17"/>
  <c r="U24" i="17"/>
  <c r="U25" i="17"/>
  <c r="U26" i="17"/>
  <c r="U27" i="17"/>
  <c r="U28" i="17"/>
  <c r="U29" i="17"/>
  <c r="U30" i="17"/>
  <c r="U31" i="17"/>
  <c r="U32" i="17"/>
  <c r="U33" i="17"/>
  <c r="U34" i="17"/>
  <c r="U35" i="17"/>
  <c r="U36" i="17"/>
  <c r="U37" i="17"/>
  <c r="U38" i="17"/>
  <c r="U39" i="17"/>
  <c r="U40" i="17"/>
  <c r="U41" i="17"/>
  <c r="U42" i="17"/>
  <c r="U43" i="17"/>
  <c r="U44" i="17"/>
  <c r="U45" i="17"/>
  <c r="U46" i="17"/>
  <c r="U47" i="17"/>
  <c r="U48" i="17"/>
  <c r="U49" i="17"/>
  <c r="U50" i="17"/>
  <c r="U51" i="17"/>
  <c r="U52" i="17"/>
  <c r="U53" i="17"/>
  <c r="U54" i="17"/>
  <c r="U55" i="17"/>
  <c r="U56" i="17"/>
  <c r="U57" i="17"/>
  <c r="U58" i="17"/>
  <c r="U59" i="17"/>
  <c r="U60" i="17"/>
  <c r="U61" i="17"/>
  <c r="U62" i="17"/>
  <c r="U63" i="17"/>
  <c r="U64" i="17"/>
  <c r="U65" i="17"/>
  <c r="U66" i="17"/>
  <c r="U67" i="17"/>
  <c r="U68" i="17"/>
  <c r="U69" i="17"/>
  <c r="U70" i="17"/>
  <c r="U71" i="17"/>
  <c r="U72" i="17"/>
  <c r="U73" i="17"/>
  <c r="U74" i="17"/>
  <c r="U75" i="17"/>
  <c r="U76" i="17"/>
  <c r="U77" i="17"/>
  <c r="U78" i="17"/>
  <c r="U79" i="17"/>
  <c r="U80" i="17"/>
  <c r="U81" i="17"/>
  <c r="U82" i="17"/>
  <c r="U83" i="17"/>
  <c r="U84" i="17"/>
  <c r="U85" i="17"/>
  <c r="U86" i="17"/>
  <c r="U87" i="17"/>
  <c r="U88" i="17"/>
  <c r="U89" i="17"/>
  <c r="U90" i="17"/>
  <c r="U91" i="17"/>
  <c r="U92" i="17"/>
  <c r="U93" i="17"/>
  <c r="U94" i="17"/>
  <c r="U95" i="17"/>
  <c r="U96" i="17"/>
  <c r="U97" i="17"/>
  <c r="U98" i="17"/>
  <c r="U99" i="17"/>
  <c r="U100" i="17"/>
  <c r="U101" i="17"/>
  <c r="U102" i="17"/>
  <c r="U103" i="17"/>
  <c r="U104" i="17"/>
  <c r="U105" i="17"/>
  <c r="U106" i="17"/>
  <c r="U107" i="17"/>
  <c r="U108" i="17"/>
  <c r="U109" i="17"/>
  <c r="U110" i="17"/>
  <c r="U111" i="17"/>
  <c r="U112" i="17"/>
  <c r="U113" i="17"/>
  <c r="U114" i="17"/>
  <c r="U115" i="17"/>
  <c r="U116" i="17"/>
  <c r="U117" i="17"/>
  <c r="U118" i="17"/>
  <c r="U119" i="17"/>
  <c r="U120" i="17"/>
  <c r="U121" i="17"/>
  <c r="U122" i="17"/>
  <c r="U123" i="17"/>
  <c r="U124" i="17"/>
  <c r="U125" i="17"/>
  <c r="U126" i="17"/>
  <c r="U127" i="17"/>
  <c r="U128" i="17"/>
  <c r="U129" i="17"/>
  <c r="U130" i="17"/>
  <c r="U131" i="17"/>
  <c r="U132" i="17"/>
  <c r="U133" i="17"/>
  <c r="U134" i="17"/>
  <c r="U135" i="17"/>
  <c r="U136" i="17"/>
  <c r="U137" i="17"/>
  <c r="U138" i="17"/>
  <c r="U139" i="17"/>
  <c r="U140" i="17"/>
  <c r="U141" i="17"/>
  <c r="U142" i="17"/>
  <c r="U143" i="17"/>
  <c r="U144" i="17"/>
  <c r="U145" i="17"/>
  <c r="U146" i="17"/>
  <c r="U147" i="17"/>
  <c r="U148" i="17"/>
  <c r="U149" i="17"/>
  <c r="U150" i="17"/>
  <c r="U151" i="17"/>
  <c r="U152" i="17"/>
  <c r="U153" i="17"/>
  <c r="U154" i="17"/>
  <c r="U155" i="17"/>
  <c r="U156" i="17"/>
  <c r="U157" i="17"/>
  <c r="U158" i="17"/>
  <c r="U159" i="17"/>
  <c r="U160" i="17"/>
  <c r="U161" i="17"/>
  <c r="U162" i="17"/>
  <c r="U163" i="17"/>
  <c r="U164" i="17"/>
  <c r="U165" i="17"/>
  <c r="U166" i="17"/>
  <c r="U167" i="17"/>
  <c r="U168" i="17"/>
  <c r="U169" i="17"/>
  <c r="U170" i="17"/>
  <c r="U171" i="17"/>
  <c r="U172" i="17"/>
  <c r="U173" i="17"/>
  <c r="U174" i="17"/>
  <c r="U175" i="17"/>
  <c r="U176" i="17"/>
  <c r="U177" i="17"/>
  <c r="U178" i="17"/>
  <c r="U179" i="17"/>
  <c r="U180" i="17"/>
  <c r="U181" i="17"/>
  <c r="U182" i="17"/>
  <c r="U183" i="17"/>
  <c r="U184" i="17"/>
  <c r="U185" i="17"/>
  <c r="U186" i="17"/>
  <c r="U187" i="17"/>
  <c r="U188" i="17"/>
  <c r="U189" i="17"/>
  <c r="U190" i="17"/>
  <c r="U191" i="17"/>
  <c r="U192" i="17"/>
  <c r="U193" i="17"/>
  <c r="U194" i="17"/>
  <c r="U195" i="17"/>
  <c r="U196" i="17"/>
  <c r="U197" i="17"/>
  <c r="U198" i="17"/>
  <c r="U199" i="17"/>
  <c r="U200" i="17"/>
  <c r="U201" i="17"/>
  <c r="U202" i="17"/>
  <c r="U203" i="17"/>
  <c r="U204" i="17"/>
  <c r="U205" i="17"/>
  <c r="U206" i="17"/>
  <c r="U207" i="17"/>
  <c r="U208" i="17"/>
  <c r="U209" i="17"/>
  <c r="U210" i="17"/>
  <c r="U211" i="17"/>
  <c r="U212" i="17"/>
  <c r="U213" i="17"/>
  <c r="U214" i="17"/>
  <c r="U215" i="17"/>
  <c r="U216" i="17"/>
  <c r="U217" i="17"/>
  <c r="U218" i="17"/>
  <c r="U219" i="17"/>
  <c r="U220" i="17"/>
  <c r="U221" i="17"/>
  <c r="U222" i="17"/>
  <c r="U223" i="17"/>
  <c r="U224" i="17"/>
  <c r="U225" i="17"/>
  <c r="U226" i="17"/>
  <c r="U227" i="17"/>
  <c r="U228" i="17"/>
  <c r="U229" i="17"/>
  <c r="U230" i="17"/>
  <c r="U231" i="17"/>
  <c r="U232" i="17"/>
  <c r="U233" i="17"/>
  <c r="U234" i="17"/>
  <c r="U235" i="17"/>
  <c r="U236" i="17"/>
  <c r="U237" i="17"/>
  <c r="U238" i="17"/>
  <c r="U239" i="17"/>
  <c r="U240" i="17"/>
  <c r="U241" i="17"/>
  <c r="U242" i="17"/>
  <c r="U243" i="17"/>
  <c r="U244" i="17"/>
  <c r="U245" i="17"/>
  <c r="U246" i="17"/>
  <c r="U247" i="17"/>
  <c r="U248" i="17"/>
  <c r="U249" i="17"/>
  <c r="U250" i="17"/>
  <c r="U251" i="17"/>
  <c r="U252" i="17"/>
  <c r="U253" i="17"/>
  <c r="U254" i="17"/>
  <c r="U255" i="17"/>
  <c r="U256" i="17"/>
  <c r="U257" i="17"/>
  <c r="U258" i="17"/>
  <c r="U259" i="17"/>
  <c r="U260" i="17"/>
  <c r="U261" i="17"/>
  <c r="U262" i="17"/>
  <c r="U263" i="17"/>
  <c r="U264" i="17"/>
  <c r="U265" i="17"/>
  <c r="U266" i="17"/>
  <c r="U267" i="17"/>
  <c r="U268" i="17"/>
  <c r="U269" i="17"/>
  <c r="U270" i="17"/>
  <c r="U271" i="17"/>
  <c r="U272" i="17"/>
  <c r="U273" i="17"/>
  <c r="U274" i="17"/>
  <c r="U275" i="17"/>
  <c r="U276" i="17"/>
  <c r="U277" i="17"/>
  <c r="U278" i="17"/>
  <c r="U279" i="17"/>
  <c r="U280" i="17"/>
  <c r="U281" i="17"/>
  <c r="U282" i="17"/>
  <c r="U283" i="17"/>
  <c r="U284" i="17"/>
  <c r="U285" i="17"/>
  <c r="U286" i="17"/>
  <c r="U287" i="17"/>
  <c r="U288" i="17"/>
  <c r="U289" i="17"/>
  <c r="U290" i="17"/>
  <c r="U291" i="17"/>
  <c r="U292" i="17"/>
  <c r="U293" i="17"/>
  <c r="U294" i="17"/>
  <c r="U295" i="17"/>
  <c r="U296" i="17"/>
  <c r="U297" i="17"/>
  <c r="U298" i="17"/>
  <c r="U299" i="17"/>
  <c r="U300" i="17"/>
  <c r="U301" i="17"/>
  <c r="U302" i="17"/>
  <c r="U303" i="17"/>
  <c r="U304" i="17"/>
  <c r="U305" i="17"/>
  <c r="U306" i="17"/>
  <c r="U307" i="17"/>
  <c r="U308" i="17"/>
  <c r="U309" i="17"/>
  <c r="U310" i="17"/>
  <c r="U311" i="17"/>
  <c r="U312" i="17"/>
  <c r="U313" i="17"/>
  <c r="U314" i="17"/>
  <c r="U315" i="17"/>
  <c r="U316" i="17"/>
  <c r="U317" i="17"/>
  <c r="U318" i="17"/>
  <c r="U319" i="17"/>
  <c r="U320" i="17"/>
  <c r="U321" i="17"/>
  <c r="U322" i="17"/>
  <c r="U323" i="17"/>
  <c r="U324" i="17"/>
  <c r="U325" i="17"/>
  <c r="U326" i="17"/>
  <c r="U327" i="17"/>
  <c r="U328" i="17"/>
  <c r="U329" i="17"/>
  <c r="U330" i="17"/>
  <c r="U331" i="17"/>
  <c r="U332" i="17"/>
  <c r="U333" i="17"/>
  <c r="U334" i="17"/>
  <c r="U335" i="17"/>
  <c r="U336" i="17"/>
  <c r="U337" i="17"/>
  <c r="U338" i="17"/>
  <c r="U339" i="17"/>
  <c r="U340" i="17"/>
  <c r="U341" i="17"/>
  <c r="U342" i="17"/>
  <c r="U343" i="17"/>
  <c r="U344" i="17"/>
  <c r="U345" i="17"/>
  <c r="U346" i="17"/>
  <c r="U347" i="17"/>
  <c r="U348" i="17"/>
  <c r="U349" i="17"/>
  <c r="U350" i="17"/>
  <c r="U351" i="17"/>
  <c r="U352" i="17"/>
  <c r="U353" i="17"/>
  <c r="U354" i="17"/>
  <c r="U355" i="17"/>
  <c r="U356" i="17"/>
  <c r="U357" i="17"/>
  <c r="U358" i="17"/>
  <c r="U359" i="17"/>
  <c r="U360" i="17"/>
  <c r="U361" i="17"/>
  <c r="U362" i="17"/>
  <c r="U363" i="17"/>
  <c r="U364" i="17"/>
  <c r="U365" i="17"/>
  <c r="U366" i="17"/>
  <c r="U367" i="17"/>
  <c r="U368" i="17"/>
  <c r="U369" i="17"/>
  <c r="U370" i="17"/>
  <c r="U371" i="17"/>
  <c r="U372" i="17"/>
  <c r="U373" i="17"/>
  <c r="U374" i="17"/>
  <c r="U375" i="17"/>
  <c r="U376" i="17"/>
  <c r="U377" i="17"/>
  <c r="U378" i="17"/>
  <c r="U379" i="17"/>
  <c r="U380" i="17"/>
  <c r="U381" i="17"/>
  <c r="U382" i="17"/>
  <c r="U383" i="17"/>
  <c r="U384" i="17"/>
  <c r="U385" i="17"/>
  <c r="U386" i="17"/>
  <c r="U387" i="17"/>
  <c r="U388" i="17"/>
  <c r="U389" i="17"/>
  <c r="U390" i="17"/>
  <c r="U391" i="17"/>
  <c r="U392" i="17"/>
  <c r="U393" i="17"/>
  <c r="U394" i="17"/>
  <c r="U395" i="17"/>
  <c r="U396" i="17"/>
  <c r="U397" i="17"/>
  <c r="U398" i="17"/>
  <c r="U399" i="17"/>
  <c r="U400" i="17"/>
  <c r="U401" i="17"/>
  <c r="U402" i="17"/>
  <c r="U403" i="17"/>
  <c r="U404" i="17"/>
  <c r="U405" i="17"/>
  <c r="U406" i="17"/>
  <c r="U407" i="17"/>
  <c r="U408" i="17"/>
  <c r="U409" i="17"/>
  <c r="U410" i="17"/>
  <c r="U411" i="17"/>
  <c r="U412" i="17"/>
  <c r="U413" i="17"/>
  <c r="U414" i="17"/>
  <c r="U415" i="17"/>
  <c r="U416" i="17"/>
  <c r="U417" i="17"/>
  <c r="U418" i="17"/>
  <c r="U419" i="17"/>
  <c r="U420" i="17"/>
  <c r="U421" i="17"/>
  <c r="U422" i="17"/>
  <c r="U423" i="17"/>
  <c r="U424" i="17"/>
  <c r="U425" i="17"/>
  <c r="U426" i="17"/>
  <c r="U427" i="17"/>
  <c r="U428" i="17"/>
  <c r="U429" i="17"/>
  <c r="U430" i="17"/>
  <c r="U431" i="17"/>
  <c r="U432" i="17"/>
  <c r="U433" i="17"/>
  <c r="U434" i="17"/>
  <c r="U435" i="17"/>
  <c r="U436" i="17"/>
  <c r="U437" i="17"/>
  <c r="U438" i="17"/>
  <c r="U439" i="17"/>
  <c r="U440" i="17"/>
  <c r="U441" i="17"/>
  <c r="U442" i="17"/>
  <c r="U443" i="17"/>
  <c r="U444" i="17"/>
  <c r="U445" i="17"/>
  <c r="U446" i="17"/>
  <c r="U447" i="17"/>
  <c r="U448" i="17"/>
  <c r="U449" i="17"/>
  <c r="U450" i="17"/>
  <c r="U451" i="17"/>
  <c r="U452" i="17"/>
  <c r="U453" i="17"/>
  <c r="U454" i="17"/>
  <c r="U455" i="17"/>
  <c r="U456" i="17"/>
  <c r="U457" i="17"/>
  <c r="U458" i="17"/>
  <c r="U459" i="17"/>
  <c r="U460" i="17"/>
  <c r="U461" i="17"/>
  <c r="U462" i="17"/>
  <c r="U463" i="17"/>
  <c r="U464" i="17"/>
  <c r="U465" i="17"/>
  <c r="U466" i="17"/>
  <c r="U467" i="17"/>
  <c r="U468" i="17"/>
  <c r="U469" i="17"/>
  <c r="U470" i="17"/>
  <c r="U471" i="17"/>
  <c r="U472" i="17"/>
  <c r="U473" i="17"/>
  <c r="U474" i="17"/>
  <c r="U475" i="17"/>
  <c r="U476" i="17"/>
  <c r="U477" i="17"/>
  <c r="U478" i="17"/>
  <c r="U479" i="17"/>
  <c r="U480" i="17"/>
  <c r="U481" i="17"/>
  <c r="U482" i="17"/>
  <c r="U483" i="17"/>
  <c r="U484" i="17"/>
  <c r="U485" i="17"/>
  <c r="U486" i="17"/>
  <c r="U487" i="17"/>
  <c r="U488" i="17"/>
  <c r="U489" i="17"/>
  <c r="U490" i="17"/>
  <c r="U491" i="17"/>
  <c r="U492" i="17"/>
  <c r="U493" i="17"/>
  <c r="U494" i="17"/>
  <c r="U495" i="17"/>
  <c r="U496" i="17"/>
  <c r="U497" i="17"/>
  <c r="U498" i="17"/>
  <c r="U499" i="17"/>
  <c r="U500" i="17"/>
  <c r="U501" i="17"/>
  <c r="U502" i="17"/>
  <c r="U503" i="17"/>
  <c r="U504" i="17"/>
  <c r="U505" i="17"/>
  <c r="U506" i="17"/>
  <c r="U507" i="17"/>
  <c r="U508" i="17"/>
  <c r="U509" i="17"/>
  <c r="U510" i="17"/>
  <c r="U511" i="17"/>
  <c r="U512" i="17"/>
  <c r="U513" i="17"/>
  <c r="U514" i="17"/>
  <c r="U515" i="17"/>
  <c r="U516" i="17"/>
  <c r="U517" i="17"/>
  <c r="U518" i="17"/>
  <c r="U519" i="17"/>
  <c r="U520" i="17"/>
  <c r="U521" i="17"/>
  <c r="U522" i="17"/>
  <c r="U523" i="17"/>
  <c r="U524" i="17"/>
  <c r="U525" i="17"/>
  <c r="U526" i="17"/>
  <c r="U527" i="17"/>
  <c r="U528" i="17"/>
  <c r="U529" i="17"/>
  <c r="U530" i="17"/>
  <c r="U531" i="17"/>
  <c r="U532" i="17"/>
  <c r="U533" i="17"/>
  <c r="U534" i="17"/>
  <c r="U535" i="17"/>
  <c r="U536" i="17"/>
  <c r="U537" i="17"/>
  <c r="U538" i="17"/>
  <c r="U539" i="17"/>
  <c r="U540" i="17"/>
  <c r="U541" i="17"/>
  <c r="U542" i="17"/>
  <c r="U543" i="17"/>
  <c r="U544" i="17"/>
  <c r="U545" i="17"/>
  <c r="U546" i="17"/>
  <c r="U547" i="17"/>
  <c r="U548" i="17"/>
  <c r="U549" i="17"/>
  <c r="U550" i="17"/>
  <c r="U551" i="17"/>
  <c r="U552" i="17"/>
  <c r="U553" i="17"/>
  <c r="U554" i="17"/>
  <c r="U555" i="17"/>
  <c r="U556" i="17"/>
  <c r="U557" i="17"/>
  <c r="U558" i="17"/>
  <c r="U559" i="17"/>
  <c r="U560" i="17"/>
  <c r="U561" i="17"/>
  <c r="U562" i="17"/>
  <c r="U563" i="17"/>
  <c r="U564" i="17"/>
  <c r="U565" i="17"/>
  <c r="U566" i="17"/>
  <c r="U567" i="17"/>
  <c r="U568" i="17"/>
  <c r="U569" i="17"/>
  <c r="U570" i="17"/>
  <c r="U571" i="17"/>
  <c r="U572" i="17"/>
  <c r="U573" i="17"/>
  <c r="U574" i="17"/>
  <c r="U575" i="17"/>
  <c r="U576" i="17"/>
  <c r="U577" i="17"/>
  <c r="U578" i="17"/>
  <c r="U579" i="17"/>
  <c r="U580" i="17"/>
  <c r="U581" i="17"/>
  <c r="U582" i="17"/>
  <c r="U583" i="17"/>
  <c r="U584" i="17"/>
  <c r="U585" i="17"/>
  <c r="U586" i="17"/>
  <c r="U587" i="17"/>
  <c r="U588" i="17"/>
  <c r="U589" i="17"/>
  <c r="U590" i="17"/>
  <c r="U591" i="17"/>
  <c r="U592" i="17"/>
  <c r="U593" i="17"/>
  <c r="U594" i="17"/>
  <c r="U595" i="17"/>
  <c r="U596" i="17"/>
  <c r="U597" i="17"/>
  <c r="U598" i="17"/>
  <c r="U599" i="17"/>
  <c r="U600" i="17"/>
  <c r="U601" i="17"/>
  <c r="U602" i="17"/>
  <c r="U603" i="17"/>
  <c r="U604" i="17"/>
  <c r="U605" i="17"/>
  <c r="U606" i="17"/>
  <c r="U607" i="17"/>
  <c r="U608" i="17"/>
  <c r="U609" i="17"/>
  <c r="U610" i="17"/>
  <c r="U611" i="17"/>
  <c r="U612" i="17"/>
  <c r="U613" i="17"/>
  <c r="U614" i="17"/>
  <c r="U615" i="17"/>
  <c r="U616" i="17"/>
  <c r="U617" i="17"/>
  <c r="U618" i="17"/>
  <c r="U619" i="17"/>
  <c r="U620" i="17"/>
  <c r="U621" i="17"/>
  <c r="U622" i="17"/>
  <c r="U623" i="17"/>
  <c r="U624" i="17"/>
  <c r="U625" i="17"/>
  <c r="U626" i="17"/>
  <c r="U627" i="17"/>
  <c r="U628" i="17"/>
  <c r="U629" i="17"/>
  <c r="U630" i="17"/>
  <c r="U631" i="17"/>
  <c r="U632" i="17"/>
  <c r="U633" i="17"/>
  <c r="U634" i="17"/>
  <c r="U635" i="17"/>
  <c r="U636" i="17"/>
  <c r="U637" i="17"/>
  <c r="U638" i="17"/>
  <c r="U639" i="17"/>
  <c r="U640" i="17"/>
  <c r="U641" i="17"/>
  <c r="U642" i="17"/>
  <c r="U643" i="17"/>
  <c r="U644" i="17"/>
  <c r="U645" i="17"/>
  <c r="U646" i="17"/>
  <c r="U647" i="17"/>
  <c r="U648" i="17"/>
  <c r="U649" i="17"/>
  <c r="U650" i="17"/>
  <c r="U651" i="17"/>
  <c r="U652" i="17"/>
  <c r="U653" i="17"/>
  <c r="U654" i="17"/>
  <c r="U655" i="17"/>
  <c r="U656" i="17"/>
  <c r="U657" i="17"/>
  <c r="U658" i="17"/>
  <c r="U659" i="17"/>
  <c r="U660" i="17"/>
  <c r="U661" i="17"/>
  <c r="U662" i="17"/>
  <c r="U663" i="17"/>
  <c r="U664" i="17"/>
  <c r="U665" i="17"/>
  <c r="U666" i="17"/>
  <c r="U667" i="17"/>
  <c r="U668" i="17"/>
  <c r="U669" i="17"/>
  <c r="U670" i="17"/>
  <c r="U671" i="17"/>
  <c r="U672" i="17"/>
  <c r="U673" i="17"/>
  <c r="U674" i="17"/>
  <c r="U675" i="17"/>
  <c r="U676" i="17"/>
  <c r="U677" i="17"/>
  <c r="U678" i="17"/>
  <c r="U679" i="17"/>
  <c r="U680" i="17"/>
  <c r="U681" i="17"/>
  <c r="U682" i="17"/>
  <c r="U683" i="17"/>
  <c r="U684" i="17"/>
  <c r="U685" i="17"/>
  <c r="U686" i="17"/>
  <c r="U687" i="17"/>
  <c r="U688" i="17"/>
  <c r="U689" i="17"/>
  <c r="U690" i="17"/>
  <c r="U691" i="17"/>
  <c r="U692" i="17"/>
  <c r="U693" i="17"/>
  <c r="U694" i="17"/>
  <c r="U695" i="17"/>
  <c r="U696" i="17"/>
  <c r="U697" i="17"/>
  <c r="U698" i="17"/>
  <c r="U699" i="17"/>
  <c r="U700" i="17"/>
  <c r="U701" i="17"/>
  <c r="U702" i="17"/>
  <c r="U703" i="17"/>
  <c r="U704" i="17"/>
  <c r="U705" i="17"/>
  <c r="U706" i="17"/>
  <c r="U707" i="17"/>
  <c r="U708" i="17"/>
  <c r="U709" i="17"/>
  <c r="U710" i="17"/>
  <c r="U711" i="17"/>
  <c r="U712" i="17"/>
  <c r="U713" i="17"/>
  <c r="U714" i="17"/>
  <c r="U715" i="17"/>
  <c r="U716" i="17"/>
  <c r="U717" i="17"/>
  <c r="U718" i="17"/>
  <c r="U719" i="17"/>
  <c r="U720" i="17"/>
  <c r="U721" i="17"/>
  <c r="U722" i="17"/>
  <c r="U723" i="17"/>
  <c r="U724" i="17"/>
  <c r="U725" i="17"/>
  <c r="U726" i="17"/>
  <c r="U727" i="17"/>
  <c r="U728" i="17"/>
  <c r="U729" i="17"/>
  <c r="U730" i="17"/>
  <c r="U731" i="17"/>
  <c r="U732" i="17"/>
  <c r="U733" i="17"/>
  <c r="U734" i="17"/>
  <c r="U735" i="17"/>
  <c r="U736" i="17"/>
  <c r="U737" i="17"/>
  <c r="U738" i="17"/>
  <c r="U739" i="17"/>
  <c r="U740" i="17"/>
  <c r="U741" i="17"/>
  <c r="U742" i="17"/>
  <c r="U743" i="17"/>
  <c r="U744" i="17"/>
  <c r="U745" i="17"/>
  <c r="U746" i="17"/>
  <c r="U747" i="17"/>
  <c r="U748" i="17"/>
  <c r="U749" i="17"/>
  <c r="U750" i="17"/>
  <c r="U751" i="17"/>
  <c r="U752" i="17"/>
  <c r="U753" i="17"/>
  <c r="U754" i="17"/>
  <c r="U755" i="17"/>
  <c r="U756" i="17"/>
  <c r="U757" i="17"/>
  <c r="U758" i="17"/>
  <c r="U759" i="17"/>
  <c r="U760" i="17"/>
  <c r="U761" i="17"/>
  <c r="U762" i="17"/>
  <c r="U763" i="17"/>
  <c r="U764" i="17"/>
  <c r="U765" i="17"/>
  <c r="U766" i="17"/>
  <c r="U767" i="17"/>
  <c r="U768" i="17"/>
  <c r="U769" i="17"/>
  <c r="U770" i="17"/>
  <c r="U771" i="17"/>
  <c r="U772" i="17"/>
  <c r="U773" i="17"/>
  <c r="U774" i="17"/>
  <c r="U775" i="17"/>
  <c r="U776" i="17"/>
  <c r="U777" i="17"/>
  <c r="U778" i="17"/>
  <c r="U779" i="17"/>
  <c r="U780" i="17"/>
  <c r="U781" i="17"/>
  <c r="U782" i="17"/>
  <c r="U783" i="17"/>
  <c r="U784" i="17"/>
  <c r="U785" i="17"/>
  <c r="U786" i="17"/>
  <c r="U787" i="17"/>
  <c r="U788" i="17"/>
  <c r="U789" i="17"/>
  <c r="U790" i="17"/>
  <c r="U791" i="17"/>
  <c r="U792" i="17"/>
  <c r="U793" i="17"/>
  <c r="U794" i="17"/>
  <c r="U795" i="17"/>
  <c r="U796" i="17"/>
  <c r="U797" i="17"/>
  <c r="U798" i="17"/>
  <c r="U799" i="17"/>
  <c r="U800" i="17"/>
  <c r="U801" i="17"/>
  <c r="U802" i="17"/>
  <c r="U803" i="17"/>
  <c r="U804" i="17"/>
  <c r="U805" i="17"/>
  <c r="U806" i="17"/>
  <c r="U807" i="17"/>
  <c r="U808" i="17"/>
  <c r="U809" i="17"/>
  <c r="U810" i="17"/>
  <c r="U811" i="17"/>
  <c r="U812" i="17"/>
  <c r="U813" i="17"/>
  <c r="U814" i="17"/>
  <c r="U815" i="17"/>
  <c r="U816" i="17"/>
  <c r="U817" i="17"/>
  <c r="U818" i="17"/>
  <c r="U819" i="17"/>
  <c r="U820" i="17"/>
  <c r="U821" i="17"/>
  <c r="U822" i="17"/>
  <c r="U823" i="17"/>
  <c r="U824" i="17"/>
  <c r="U825" i="17"/>
  <c r="U826" i="17"/>
  <c r="U827" i="17"/>
  <c r="U828" i="17"/>
  <c r="U829" i="17"/>
  <c r="U830" i="17"/>
  <c r="U831" i="17"/>
  <c r="U832" i="17"/>
  <c r="U833" i="17"/>
  <c r="U834" i="17"/>
  <c r="U835" i="17"/>
  <c r="U836" i="17"/>
  <c r="U837" i="17"/>
  <c r="U838" i="17"/>
  <c r="U839" i="17"/>
  <c r="U840" i="17"/>
  <c r="U841" i="17"/>
  <c r="U842" i="17"/>
  <c r="U843" i="17"/>
  <c r="U844" i="17"/>
  <c r="U845" i="17"/>
  <c r="U846" i="17"/>
  <c r="U847" i="17"/>
  <c r="U848" i="17"/>
  <c r="U849" i="17"/>
  <c r="U850" i="17"/>
  <c r="U851" i="17"/>
  <c r="U852" i="17"/>
  <c r="U853" i="17"/>
  <c r="U854" i="17"/>
  <c r="U855" i="17"/>
  <c r="U856" i="17"/>
  <c r="U857" i="17"/>
  <c r="U858" i="17"/>
  <c r="U859" i="17"/>
  <c r="U860" i="17"/>
  <c r="U861" i="17"/>
  <c r="U862" i="17"/>
  <c r="U863" i="17"/>
  <c r="U864" i="17"/>
  <c r="U865" i="17"/>
  <c r="U866" i="17"/>
  <c r="U867" i="17"/>
  <c r="U868" i="17"/>
  <c r="U869" i="17"/>
  <c r="U870" i="17"/>
  <c r="U871" i="17"/>
  <c r="U872" i="17"/>
  <c r="U873" i="17"/>
  <c r="U874" i="17"/>
  <c r="U875" i="17"/>
  <c r="U876" i="17"/>
  <c r="U877" i="17"/>
  <c r="U878" i="17"/>
  <c r="U879" i="17"/>
  <c r="U880" i="17"/>
  <c r="U881" i="17"/>
  <c r="U882" i="17"/>
  <c r="U883" i="17"/>
  <c r="U884" i="17"/>
  <c r="U885" i="17"/>
  <c r="U886" i="17"/>
  <c r="U887" i="17"/>
  <c r="U888" i="17"/>
  <c r="U889" i="17"/>
  <c r="U890" i="17"/>
  <c r="U891" i="17"/>
  <c r="U892" i="17"/>
  <c r="U893" i="17"/>
  <c r="U894" i="17"/>
  <c r="U895" i="17"/>
  <c r="U896" i="17"/>
  <c r="U897" i="17"/>
  <c r="U898" i="17"/>
  <c r="U899" i="17"/>
  <c r="U900" i="17"/>
  <c r="U901" i="17"/>
  <c r="U902" i="17"/>
  <c r="U903" i="17"/>
  <c r="U904" i="17"/>
  <c r="U905" i="17"/>
  <c r="U906" i="17"/>
  <c r="U907" i="17"/>
  <c r="U908" i="17"/>
  <c r="U909" i="17"/>
  <c r="U910" i="17"/>
  <c r="U911" i="17"/>
  <c r="U912" i="17"/>
  <c r="U913" i="17"/>
  <c r="U914" i="17"/>
  <c r="U915" i="17"/>
  <c r="U916" i="17"/>
  <c r="U917" i="17"/>
  <c r="U918" i="17"/>
  <c r="U919" i="17"/>
  <c r="U920" i="17"/>
  <c r="U921" i="17"/>
  <c r="U922" i="17"/>
  <c r="U923" i="17"/>
  <c r="U924" i="17"/>
  <c r="U925" i="17"/>
  <c r="U926" i="17"/>
  <c r="U927" i="17"/>
  <c r="U928" i="17"/>
  <c r="U929" i="17"/>
  <c r="U930" i="17"/>
  <c r="U931" i="17"/>
  <c r="U932" i="17"/>
  <c r="U933" i="17"/>
  <c r="U934" i="17"/>
  <c r="U935" i="17"/>
  <c r="U936" i="17"/>
  <c r="U937" i="17"/>
  <c r="U938" i="17"/>
  <c r="U939" i="17"/>
  <c r="U940" i="17"/>
  <c r="U941" i="17"/>
  <c r="U942" i="17"/>
  <c r="U943" i="17"/>
  <c r="U944" i="17"/>
  <c r="U945" i="17"/>
  <c r="U946" i="17"/>
  <c r="U947" i="17"/>
  <c r="U948" i="17"/>
  <c r="U949" i="17"/>
  <c r="U950" i="17"/>
  <c r="U951" i="17"/>
  <c r="U952" i="17"/>
  <c r="U953" i="17"/>
  <c r="U954" i="17"/>
  <c r="U955" i="17"/>
  <c r="U956" i="17"/>
  <c r="U957" i="17"/>
  <c r="U958" i="17"/>
  <c r="U959" i="17"/>
  <c r="U960" i="17"/>
  <c r="U961" i="17"/>
  <c r="U962" i="17"/>
  <c r="U963" i="17"/>
  <c r="U964" i="17"/>
  <c r="U965" i="17"/>
  <c r="U966" i="17"/>
  <c r="U967" i="17"/>
  <c r="U968" i="17"/>
  <c r="U969" i="17"/>
  <c r="U970" i="17"/>
  <c r="U971" i="17"/>
  <c r="U972" i="17"/>
  <c r="U973" i="17"/>
  <c r="U974" i="17"/>
  <c r="U975" i="17"/>
  <c r="U976" i="17"/>
  <c r="U977" i="17"/>
  <c r="U978" i="17"/>
  <c r="U979" i="17"/>
  <c r="U980" i="17"/>
  <c r="U981" i="17"/>
  <c r="U982" i="17"/>
  <c r="U983" i="17"/>
  <c r="U984" i="17"/>
  <c r="U985" i="17"/>
  <c r="U986" i="17"/>
  <c r="U987" i="17"/>
  <c r="U988" i="17"/>
  <c r="U989" i="17"/>
  <c r="U990" i="17"/>
  <c r="U991" i="17"/>
  <c r="U992" i="17"/>
  <c r="U993" i="17"/>
  <c r="U994" i="17"/>
  <c r="U995" i="17"/>
  <c r="U996" i="17"/>
  <c r="U997" i="17"/>
  <c r="U998" i="17"/>
  <c r="U999" i="17"/>
  <c r="U1000" i="17"/>
  <c r="U1001" i="17"/>
  <c r="U2" i="17"/>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T87" i="17"/>
  <c r="S3" i="17"/>
  <c r="T3" i="17" s="1"/>
  <c r="S4" i="17"/>
  <c r="T4" i="17" s="1"/>
  <c r="S5" i="17"/>
  <c r="T5" i="17" s="1"/>
  <c r="S6" i="17"/>
  <c r="T6" i="17" s="1"/>
  <c r="S7" i="17"/>
  <c r="T7" i="17" s="1"/>
  <c r="S8" i="17"/>
  <c r="T8" i="17" s="1"/>
  <c r="S9" i="17"/>
  <c r="T9" i="17" s="1"/>
  <c r="S10" i="17"/>
  <c r="T10" i="17" s="1"/>
  <c r="S11" i="17"/>
  <c r="T11" i="17" s="1"/>
  <c r="S12" i="17"/>
  <c r="T12" i="17" s="1"/>
  <c r="S13" i="17"/>
  <c r="T13" i="17" s="1"/>
  <c r="S14" i="17"/>
  <c r="T14" i="17" s="1"/>
  <c r="S15" i="17"/>
  <c r="T15" i="17" s="1"/>
  <c r="S16" i="17"/>
  <c r="T16" i="17" s="1"/>
  <c r="S17" i="17"/>
  <c r="T17" i="17" s="1"/>
  <c r="S18" i="17"/>
  <c r="T18" i="17" s="1"/>
  <c r="S19" i="17"/>
  <c r="T19" i="17" s="1"/>
  <c r="S20" i="17"/>
  <c r="T20" i="17" s="1"/>
  <c r="S21" i="17"/>
  <c r="T21" i="17" s="1"/>
  <c r="S22" i="17"/>
  <c r="T22" i="17" s="1"/>
  <c r="S23" i="17"/>
  <c r="T23" i="17" s="1"/>
  <c r="S24" i="17"/>
  <c r="T24" i="17" s="1"/>
  <c r="S25" i="17"/>
  <c r="T25" i="17" s="1"/>
  <c r="S26" i="17"/>
  <c r="T26" i="17" s="1"/>
  <c r="S27" i="17"/>
  <c r="T27" i="17" s="1"/>
  <c r="S28" i="17"/>
  <c r="T28" i="17" s="1"/>
  <c r="S29" i="17"/>
  <c r="T29" i="17" s="1"/>
  <c r="S30" i="17"/>
  <c r="T30" i="17" s="1"/>
  <c r="S31" i="17"/>
  <c r="T31" i="17" s="1"/>
  <c r="S32" i="17"/>
  <c r="T32" i="17" s="1"/>
  <c r="S33" i="17"/>
  <c r="T33" i="17" s="1"/>
  <c r="S34" i="17"/>
  <c r="T34" i="17" s="1"/>
  <c r="S35" i="17"/>
  <c r="T35" i="17" s="1"/>
  <c r="S36" i="17"/>
  <c r="T36" i="17" s="1"/>
  <c r="S37" i="17"/>
  <c r="T37" i="17" s="1"/>
  <c r="S38" i="17"/>
  <c r="T38" i="17" s="1"/>
  <c r="S39" i="17"/>
  <c r="T39" i="17" s="1"/>
  <c r="S40" i="17"/>
  <c r="T40" i="17" s="1"/>
  <c r="S41" i="17"/>
  <c r="T41" i="17" s="1"/>
  <c r="S42" i="17"/>
  <c r="T42" i="17" s="1"/>
  <c r="S43" i="17"/>
  <c r="T43" i="17" s="1"/>
  <c r="S44" i="17"/>
  <c r="T44" i="17" s="1"/>
  <c r="S45" i="17"/>
  <c r="T45" i="17" s="1"/>
  <c r="S46" i="17"/>
  <c r="T46" i="17" s="1"/>
  <c r="S47" i="17"/>
  <c r="T47" i="17" s="1"/>
  <c r="S48" i="17"/>
  <c r="T48" i="17" s="1"/>
  <c r="S49" i="17"/>
  <c r="T49" i="17" s="1"/>
  <c r="S50" i="17"/>
  <c r="T50" i="17" s="1"/>
  <c r="S51" i="17"/>
  <c r="T51" i="17" s="1"/>
  <c r="S52" i="17"/>
  <c r="T52" i="17" s="1"/>
  <c r="S53" i="17"/>
  <c r="T53" i="17" s="1"/>
  <c r="S54" i="17"/>
  <c r="T54" i="17" s="1"/>
  <c r="S55" i="17"/>
  <c r="T55" i="17" s="1"/>
  <c r="S56" i="17"/>
  <c r="T56" i="17" s="1"/>
  <c r="S57" i="17"/>
  <c r="T57" i="17" s="1"/>
  <c r="S58" i="17"/>
  <c r="T58" i="17" s="1"/>
  <c r="S59" i="17"/>
  <c r="T59" i="17" s="1"/>
  <c r="S60" i="17"/>
  <c r="T60" i="17" s="1"/>
  <c r="S61" i="17"/>
  <c r="T61" i="17" s="1"/>
  <c r="S62" i="17"/>
  <c r="T62" i="17" s="1"/>
  <c r="S63" i="17"/>
  <c r="T63" i="17" s="1"/>
  <c r="S64" i="17"/>
  <c r="T64" i="17" s="1"/>
  <c r="S65" i="17"/>
  <c r="T65" i="17" s="1"/>
  <c r="S66" i="17"/>
  <c r="T66" i="17" s="1"/>
  <c r="S67" i="17"/>
  <c r="T67" i="17" s="1"/>
  <c r="S68" i="17"/>
  <c r="T68" i="17" s="1"/>
  <c r="S69" i="17"/>
  <c r="T69" i="17" s="1"/>
  <c r="S70" i="17"/>
  <c r="T70" i="17" s="1"/>
  <c r="S71" i="17"/>
  <c r="T71" i="17" s="1"/>
  <c r="S72" i="17"/>
  <c r="T72" i="17" s="1"/>
  <c r="S73" i="17"/>
  <c r="T73" i="17" s="1"/>
  <c r="S74" i="17"/>
  <c r="T74" i="17" s="1"/>
  <c r="S75" i="17"/>
  <c r="T75" i="17" s="1"/>
  <c r="S76" i="17"/>
  <c r="T76" i="17" s="1"/>
  <c r="S77" i="17"/>
  <c r="T77" i="17" s="1"/>
  <c r="S78" i="17"/>
  <c r="T78" i="17" s="1"/>
  <c r="S79" i="17"/>
  <c r="T79" i="17" s="1"/>
  <c r="S80" i="17"/>
  <c r="T80" i="17" s="1"/>
  <c r="S81" i="17"/>
  <c r="T81" i="17" s="1"/>
  <c r="S82" i="17"/>
  <c r="T82" i="17" s="1"/>
  <c r="S83" i="17"/>
  <c r="T83" i="17" s="1"/>
  <c r="S84" i="17"/>
  <c r="T84" i="17" s="1"/>
  <c r="S85" i="17"/>
  <c r="T85" i="17" s="1"/>
  <c r="S86" i="17"/>
  <c r="T86" i="17" s="1"/>
  <c r="S87" i="17"/>
  <c r="S88" i="17"/>
  <c r="T88" i="17" s="1"/>
  <c r="S89" i="17"/>
  <c r="T89" i="17" s="1"/>
  <c r="S90" i="17"/>
  <c r="T90" i="17" s="1"/>
  <c r="S91" i="17"/>
  <c r="T91" i="17" s="1"/>
  <c r="S92" i="17"/>
  <c r="T92" i="17" s="1"/>
  <c r="S93" i="17"/>
  <c r="T93" i="17" s="1"/>
  <c r="S94" i="17"/>
  <c r="T94" i="17" s="1"/>
  <c r="S95" i="17"/>
  <c r="T95" i="17" s="1"/>
  <c r="S96" i="17"/>
  <c r="T96" i="17" s="1"/>
  <c r="S97" i="17"/>
  <c r="T97" i="17" s="1"/>
  <c r="S98" i="17"/>
  <c r="T98" i="17" s="1"/>
  <c r="S99" i="17"/>
  <c r="T99" i="17" s="1"/>
  <c r="S100" i="17"/>
  <c r="T100" i="17" s="1"/>
  <c r="S101" i="17"/>
  <c r="T101" i="17" s="1"/>
  <c r="S102" i="17"/>
  <c r="T102" i="17" s="1"/>
  <c r="S103" i="17"/>
  <c r="T103" i="17" s="1"/>
  <c r="S104" i="17"/>
  <c r="T104" i="17" s="1"/>
  <c r="S105" i="17"/>
  <c r="T105" i="17" s="1"/>
  <c r="S106" i="17"/>
  <c r="T106" i="17" s="1"/>
  <c r="S107" i="17"/>
  <c r="T107" i="17" s="1"/>
  <c r="S108" i="17"/>
  <c r="T108" i="17" s="1"/>
  <c r="S109" i="17"/>
  <c r="T109" i="17" s="1"/>
  <c r="S110" i="17"/>
  <c r="T110" i="17" s="1"/>
  <c r="S111" i="17"/>
  <c r="T111" i="17" s="1"/>
  <c r="S112" i="17"/>
  <c r="T112" i="17" s="1"/>
  <c r="S113" i="17"/>
  <c r="T113" i="17" s="1"/>
  <c r="S114" i="17"/>
  <c r="T114" i="17" s="1"/>
  <c r="S115" i="17"/>
  <c r="T115" i="17" s="1"/>
  <c r="S116" i="17"/>
  <c r="T116" i="17" s="1"/>
  <c r="S117" i="17"/>
  <c r="T117" i="17" s="1"/>
  <c r="S118" i="17"/>
  <c r="T118" i="17" s="1"/>
  <c r="S119" i="17"/>
  <c r="T119" i="17" s="1"/>
  <c r="S120" i="17"/>
  <c r="T120" i="17" s="1"/>
  <c r="S121" i="17"/>
  <c r="T121" i="17" s="1"/>
  <c r="S122" i="17"/>
  <c r="T122" i="17" s="1"/>
  <c r="S123" i="17"/>
  <c r="T123" i="17" s="1"/>
  <c r="S124" i="17"/>
  <c r="T124" i="17" s="1"/>
  <c r="S125" i="17"/>
  <c r="T125" i="17" s="1"/>
  <c r="S126" i="17"/>
  <c r="T126" i="17" s="1"/>
  <c r="S127" i="17"/>
  <c r="T127" i="17" s="1"/>
  <c r="S128" i="17"/>
  <c r="T128" i="17" s="1"/>
  <c r="S129" i="17"/>
  <c r="T129" i="17" s="1"/>
  <c r="S130" i="17"/>
  <c r="T130" i="17" s="1"/>
  <c r="S131" i="17"/>
  <c r="T131" i="17" s="1"/>
  <c r="S132" i="17"/>
  <c r="T132" i="17" s="1"/>
  <c r="S133" i="17"/>
  <c r="T133" i="17" s="1"/>
  <c r="S134" i="17"/>
  <c r="T134" i="17" s="1"/>
  <c r="S135" i="17"/>
  <c r="T135" i="17" s="1"/>
  <c r="S136" i="17"/>
  <c r="T136" i="17" s="1"/>
  <c r="S137" i="17"/>
  <c r="T137" i="17" s="1"/>
  <c r="S138" i="17"/>
  <c r="T138" i="17" s="1"/>
  <c r="S139" i="17"/>
  <c r="T139" i="17" s="1"/>
  <c r="S140" i="17"/>
  <c r="T140" i="17" s="1"/>
  <c r="S141" i="17"/>
  <c r="T141" i="17" s="1"/>
  <c r="S142" i="17"/>
  <c r="T142" i="17" s="1"/>
  <c r="S143" i="17"/>
  <c r="T143" i="17" s="1"/>
  <c r="S144" i="17"/>
  <c r="T144" i="17" s="1"/>
  <c r="S145" i="17"/>
  <c r="T145" i="17" s="1"/>
  <c r="S146" i="17"/>
  <c r="T146" i="17" s="1"/>
  <c r="S147" i="17"/>
  <c r="T147" i="17" s="1"/>
  <c r="S148" i="17"/>
  <c r="T148" i="17" s="1"/>
  <c r="S149" i="17"/>
  <c r="T149" i="17" s="1"/>
  <c r="S150" i="17"/>
  <c r="T150" i="17" s="1"/>
  <c r="S151" i="17"/>
  <c r="T151" i="17" s="1"/>
  <c r="S152" i="17"/>
  <c r="T152" i="17" s="1"/>
  <c r="S153" i="17"/>
  <c r="T153" i="17" s="1"/>
  <c r="S154" i="17"/>
  <c r="T154" i="17" s="1"/>
  <c r="S155" i="17"/>
  <c r="T155" i="17" s="1"/>
  <c r="S156" i="17"/>
  <c r="T156" i="17" s="1"/>
  <c r="S157" i="17"/>
  <c r="T157" i="17" s="1"/>
  <c r="S158" i="17"/>
  <c r="T158" i="17" s="1"/>
  <c r="S159" i="17"/>
  <c r="T159" i="17" s="1"/>
  <c r="S160" i="17"/>
  <c r="T160" i="17" s="1"/>
  <c r="S161" i="17"/>
  <c r="T161" i="17" s="1"/>
  <c r="S162" i="17"/>
  <c r="T162" i="17" s="1"/>
  <c r="S163" i="17"/>
  <c r="T163" i="17" s="1"/>
  <c r="S164" i="17"/>
  <c r="T164" i="17" s="1"/>
  <c r="S165" i="17"/>
  <c r="T165" i="17" s="1"/>
  <c r="S166" i="17"/>
  <c r="T166" i="17" s="1"/>
  <c r="S167" i="17"/>
  <c r="T167" i="17" s="1"/>
  <c r="S168" i="17"/>
  <c r="T168" i="17" s="1"/>
  <c r="S169" i="17"/>
  <c r="T169" i="17" s="1"/>
  <c r="S170" i="17"/>
  <c r="T170" i="17" s="1"/>
  <c r="S171" i="17"/>
  <c r="T171" i="17" s="1"/>
  <c r="S172" i="17"/>
  <c r="T172" i="17" s="1"/>
  <c r="S173" i="17"/>
  <c r="T173" i="17" s="1"/>
  <c r="S174" i="17"/>
  <c r="T174" i="17" s="1"/>
  <c r="S175" i="17"/>
  <c r="T175" i="17" s="1"/>
  <c r="S176" i="17"/>
  <c r="T176" i="17" s="1"/>
  <c r="S177" i="17"/>
  <c r="T177" i="17" s="1"/>
  <c r="S178" i="17"/>
  <c r="T178" i="17" s="1"/>
  <c r="S179" i="17"/>
  <c r="T179" i="17" s="1"/>
  <c r="S180" i="17"/>
  <c r="T180" i="17" s="1"/>
  <c r="S181" i="17"/>
  <c r="T181" i="17" s="1"/>
  <c r="S182" i="17"/>
  <c r="T182" i="17" s="1"/>
  <c r="S183" i="17"/>
  <c r="T183" i="17" s="1"/>
  <c r="S184" i="17"/>
  <c r="T184" i="17" s="1"/>
  <c r="S185" i="17"/>
  <c r="T185" i="17" s="1"/>
  <c r="S186" i="17"/>
  <c r="T186" i="17" s="1"/>
  <c r="S187" i="17"/>
  <c r="T187" i="17" s="1"/>
  <c r="S188" i="17"/>
  <c r="T188" i="17" s="1"/>
  <c r="S189" i="17"/>
  <c r="T189" i="17" s="1"/>
  <c r="S190" i="17"/>
  <c r="T190" i="17" s="1"/>
  <c r="S191" i="17"/>
  <c r="T191" i="17" s="1"/>
  <c r="S192" i="17"/>
  <c r="T192" i="17" s="1"/>
  <c r="S193" i="17"/>
  <c r="T193" i="17" s="1"/>
  <c r="S194" i="17"/>
  <c r="T194" i="17" s="1"/>
  <c r="S195" i="17"/>
  <c r="T195" i="17" s="1"/>
  <c r="S196" i="17"/>
  <c r="T196" i="17" s="1"/>
  <c r="S197" i="17"/>
  <c r="T197" i="17" s="1"/>
  <c r="S198" i="17"/>
  <c r="T198" i="17" s="1"/>
  <c r="S199" i="17"/>
  <c r="T199" i="17" s="1"/>
  <c r="S200" i="17"/>
  <c r="T200" i="17" s="1"/>
  <c r="S201" i="17"/>
  <c r="T201" i="17" s="1"/>
  <c r="S202" i="17"/>
  <c r="T202" i="17" s="1"/>
  <c r="S203" i="17"/>
  <c r="T203" i="17" s="1"/>
  <c r="S204" i="17"/>
  <c r="T204" i="17" s="1"/>
  <c r="S205" i="17"/>
  <c r="T205" i="17" s="1"/>
  <c r="S206" i="17"/>
  <c r="T206" i="17" s="1"/>
  <c r="S207" i="17"/>
  <c r="T207" i="17" s="1"/>
  <c r="S208" i="17"/>
  <c r="T208" i="17" s="1"/>
  <c r="S209" i="17"/>
  <c r="T209" i="17" s="1"/>
  <c r="S210" i="17"/>
  <c r="T210" i="17" s="1"/>
  <c r="S211" i="17"/>
  <c r="T211" i="17" s="1"/>
  <c r="S212" i="17"/>
  <c r="T212" i="17" s="1"/>
  <c r="S213" i="17"/>
  <c r="T213" i="17" s="1"/>
  <c r="S214" i="17"/>
  <c r="T214" i="17" s="1"/>
  <c r="S215" i="17"/>
  <c r="T215" i="17" s="1"/>
  <c r="S216" i="17"/>
  <c r="T216" i="17" s="1"/>
  <c r="S217" i="17"/>
  <c r="T217" i="17" s="1"/>
  <c r="S218" i="17"/>
  <c r="T218" i="17" s="1"/>
  <c r="S219" i="17"/>
  <c r="T219" i="17" s="1"/>
  <c r="S220" i="17"/>
  <c r="T220" i="17" s="1"/>
  <c r="S221" i="17"/>
  <c r="T221" i="17" s="1"/>
  <c r="S222" i="17"/>
  <c r="T222" i="17" s="1"/>
  <c r="S223" i="17"/>
  <c r="T223" i="17" s="1"/>
  <c r="S224" i="17"/>
  <c r="T224" i="17" s="1"/>
  <c r="S225" i="17"/>
  <c r="T225" i="17" s="1"/>
  <c r="S226" i="17"/>
  <c r="T226" i="17" s="1"/>
  <c r="S227" i="17"/>
  <c r="T227" i="17" s="1"/>
  <c r="S228" i="17"/>
  <c r="T228" i="17" s="1"/>
  <c r="S229" i="17"/>
  <c r="T229" i="17" s="1"/>
  <c r="S230" i="17"/>
  <c r="T230" i="17" s="1"/>
  <c r="S231" i="17"/>
  <c r="T231" i="17" s="1"/>
  <c r="S232" i="17"/>
  <c r="T232" i="17" s="1"/>
  <c r="S233" i="17"/>
  <c r="T233" i="17" s="1"/>
  <c r="S234" i="17"/>
  <c r="T234" i="17" s="1"/>
  <c r="S235" i="17"/>
  <c r="T235" i="17" s="1"/>
  <c r="S236" i="17"/>
  <c r="T236" i="17" s="1"/>
  <c r="S237" i="17"/>
  <c r="T237" i="17" s="1"/>
  <c r="S238" i="17"/>
  <c r="T238" i="17" s="1"/>
  <c r="S239" i="17"/>
  <c r="T239" i="17" s="1"/>
  <c r="S240" i="17"/>
  <c r="T240" i="17" s="1"/>
  <c r="S241" i="17"/>
  <c r="T241" i="17" s="1"/>
  <c r="S242" i="17"/>
  <c r="T242" i="17" s="1"/>
  <c r="S243" i="17"/>
  <c r="T243" i="17" s="1"/>
  <c r="S244" i="17"/>
  <c r="T244" i="17" s="1"/>
  <c r="S245" i="17"/>
  <c r="T245" i="17" s="1"/>
  <c r="S246" i="17"/>
  <c r="T246" i="17" s="1"/>
  <c r="S247" i="17"/>
  <c r="T247" i="17" s="1"/>
  <c r="S248" i="17"/>
  <c r="T248" i="17" s="1"/>
  <c r="S249" i="17"/>
  <c r="T249" i="17" s="1"/>
  <c r="S250" i="17"/>
  <c r="T250" i="17" s="1"/>
  <c r="S251" i="17"/>
  <c r="T251" i="17" s="1"/>
  <c r="S252" i="17"/>
  <c r="T252" i="17" s="1"/>
  <c r="S253" i="17"/>
  <c r="T253" i="17" s="1"/>
  <c r="S254" i="17"/>
  <c r="T254" i="17" s="1"/>
  <c r="S255" i="17"/>
  <c r="T255" i="17" s="1"/>
  <c r="S256" i="17"/>
  <c r="T256" i="17" s="1"/>
  <c r="S257" i="17"/>
  <c r="T257" i="17" s="1"/>
  <c r="S258" i="17"/>
  <c r="T258" i="17" s="1"/>
  <c r="S259" i="17"/>
  <c r="T259" i="17" s="1"/>
  <c r="S260" i="17"/>
  <c r="T260" i="17" s="1"/>
  <c r="S261" i="17"/>
  <c r="T261" i="17" s="1"/>
  <c r="S262" i="17"/>
  <c r="T262" i="17" s="1"/>
  <c r="S263" i="17"/>
  <c r="T263" i="17" s="1"/>
  <c r="S264" i="17"/>
  <c r="T264" i="17" s="1"/>
  <c r="S265" i="17"/>
  <c r="T265" i="17" s="1"/>
  <c r="S266" i="17"/>
  <c r="T266" i="17" s="1"/>
  <c r="S267" i="17"/>
  <c r="T267" i="17" s="1"/>
  <c r="S268" i="17"/>
  <c r="T268" i="17" s="1"/>
  <c r="S269" i="17"/>
  <c r="T269" i="17" s="1"/>
  <c r="S270" i="17"/>
  <c r="T270" i="17" s="1"/>
  <c r="S271" i="17"/>
  <c r="T271" i="17" s="1"/>
  <c r="S272" i="17"/>
  <c r="T272" i="17" s="1"/>
  <c r="S273" i="17"/>
  <c r="T273" i="17" s="1"/>
  <c r="S274" i="17"/>
  <c r="T274" i="17" s="1"/>
  <c r="S275" i="17"/>
  <c r="T275" i="17" s="1"/>
  <c r="S276" i="17"/>
  <c r="T276" i="17" s="1"/>
  <c r="S277" i="17"/>
  <c r="T277" i="17" s="1"/>
  <c r="S278" i="17"/>
  <c r="T278" i="17" s="1"/>
  <c r="S279" i="17"/>
  <c r="T279" i="17" s="1"/>
  <c r="S280" i="17"/>
  <c r="T280" i="17" s="1"/>
  <c r="S281" i="17"/>
  <c r="T281" i="17" s="1"/>
  <c r="S282" i="17"/>
  <c r="T282" i="17" s="1"/>
  <c r="S283" i="17"/>
  <c r="T283" i="17" s="1"/>
  <c r="S284" i="17"/>
  <c r="T284" i="17" s="1"/>
  <c r="S285" i="17"/>
  <c r="T285" i="17" s="1"/>
  <c r="S286" i="17"/>
  <c r="T286" i="17" s="1"/>
  <c r="S287" i="17"/>
  <c r="T287" i="17" s="1"/>
  <c r="S288" i="17"/>
  <c r="T288" i="17" s="1"/>
  <c r="S289" i="17"/>
  <c r="T289" i="17" s="1"/>
  <c r="S290" i="17"/>
  <c r="T290" i="17" s="1"/>
  <c r="S291" i="17"/>
  <c r="T291" i="17" s="1"/>
  <c r="S292" i="17"/>
  <c r="T292" i="17" s="1"/>
  <c r="S293" i="17"/>
  <c r="T293" i="17" s="1"/>
  <c r="S294" i="17"/>
  <c r="T294" i="17" s="1"/>
  <c r="S295" i="17"/>
  <c r="T295" i="17" s="1"/>
  <c r="S296" i="17"/>
  <c r="T296" i="17" s="1"/>
  <c r="S297" i="17"/>
  <c r="T297" i="17" s="1"/>
  <c r="S298" i="17"/>
  <c r="T298" i="17" s="1"/>
  <c r="S299" i="17"/>
  <c r="T299" i="17" s="1"/>
  <c r="S300" i="17"/>
  <c r="T300" i="17" s="1"/>
  <c r="S301" i="17"/>
  <c r="T301" i="17" s="1"/>
  <c r="S302" i="17"/>
  <c r="T302" i="17" s="1"/>
  <c r="S303" i="17"/>
  <c r="T303" i="17" s="1"/>
  <c r="S304" i="17"/>
  <c r="T304" i="17" s="1"/>
  <c r="S305" i="17"/>
  <c r="T305" i="17" s="1"/>
  <c r="S306" i="17"/>
  <c r="T306" i="17" s="1"/>
  <c r="S307" i="17"/>
  <c r="T307" i="17" s="1"/>
  <c r="S308" i="17"/>
  <c r="T308" i="17" s="1"/>
  <c r="S309" i="17"/>
  <c r="T309" i="17" s="1"/>
  <c r="S310" i="17"/>
  <c r="T310" i="17" s="1"/>
  <c r="S311" i="17"/>
  <c r="T311" i="17" s="1"/>
  <c r="S312" i="17"/>
  <c r="T312" i="17" s="1"/>
  <c r="S313" i="17"/>
  <c r="T313" i="17" s="1"/>
  <c r="S314" i="17"/>
  <c r="T314" i="17" s="1"/>
  <c r="S315" i="17"/>
  <c r="T315" i="17" s="1"/>
  <c r="S316" i="17"/>
  <c r="T316" i="17" s="1"/>
  <c r="S317" i="17"/>
  <c r="T317" i="17" s="1"/>
  <c r="S318" i="17"/>
  <c r="T318" i="17" s="1"/>
  <c r="S319" i="17"/>
  <c r="T319" i="17" s="1"/>
  <c r="S320" i="17"/>
  <c r="T320" i="17" s="1"/>
  <c r="S321" i="17"/>
  <c r="T321" i="17" s="1"/>
  <c r="S322" i="17"/>
  <c r="T322" i="17" s="1"/>
  <c r="S323" i="17"/>
  <c r="T323" i="17" s="1"/>
  <c r="S324" i="17"/>
  <c r="T324" i="17" s="1"/>
  <c r="S325" i="17"/>
  <c r="T325" i="17" s="1"/>
  <c r="S326" i="17"/>
  <c r="T326" i="17" s="1"/>
  <c r="S327" i="17"/>
  <c r="T327" i="17" s="1"/>
  <c r="S328" i="17"/>
  <c r="T328" i="17" s="1"/>
  <c r="S329" i="17"/>
  <c r="T329" i="17" s="1"/>
  <c r="S330" i="17"/>
  <c r="T330" i="17" s="1"/>
  <c r="S331" i="17"/>
  <c r="T331" i="17" s="1"/>
  <c r="S332" i="17"/>
  <c r="T332" i="17" s="1"/>
  <c r="S333" i="17"/>
  <c r="T333" i="17" s="1"/>
  <c r="S334" i="17"/>
  <c r="T334" i="17" s="1"/>
  <c r="S335" i="17"/>
  <c r="T335" i="17" s="1"/>
  <c r="S336" i="17"/>
  <c r="T336" i="17" s="1"/>
  <c r="S337" i="17"/>
  <c r="T337" i="17" s="1"/>
  <c r="S338" i="17"/>
  <c r="T338" i="17" s="1"/>
  <c r="S339" i="17"/>
  <c r="T339" i="17" s="1"/>
  <c r="S340" i="17"/>
  <c r="T340" i="17" s="1"/>
  <c r="S341" i="17"/>
  <c r="T341" i="17" s="1"/>
  <c r="S342" i="17"/>
  <c r="T342" i="17" s="1"/>
  <c r="S343" i="17"/>
  <c r="T343" i="17" s="1"/>
  <c r="S344" i="17"/>
  <c r="T344" i="17" s="1"/>
  <c r="S345" i="17"/>
  <c r="T345" i="17" s="1"/>
  <c r="S346" i="17"/>
  <c r="T346" i="17" s="1"/>
  <c r="S347" i="17"/>
  <c r="T347" i="17" s="1"/>
  <c r="S348" i="17"/>
  <c r="T348" i="17" s="1"/>
  <c r="S349" i="17"/>
  <c r="T349" i="17" s="1"/>
  <c r="S350" i="17"/>
  <c r="T350" i="17" s="1"/>
  <c r="S351" i="17"/>
  <c r="T351" i="17" s="1"/>
  <c r="S352" i="17"/>
  <c r="T352" i="17" s="1"/>
  <c r="S353" i="17"/>
  <c r="T353" i="17" s="1"/>
  <c r="S354" i="17"/>
  <c r="T354" i="17" s="1"/>
  <c r="S355" i="17"/>
  <c r="T355" i="17" s="1"/>
  <c r="S356" i="17"/>
  <c r="T356" i="17" s="1"/>
  <c r="S357" i="17"/>
  <c r="T357" i="17" s="1"/>
  <c r="S358" i="17"/>
  <c r="T358" i="17" s="1"/>
  <c r="S359" i="17"/>
  <c r="T359" i="17" s="1"/>
  <c r="S360" i="17"/>
  <c r="T360" i="17" s="1"/>
  <c r="S361" i="17"/>
  <c r="T361" i="17" s="1"/>
  <c r="S362" i="17"/>
  <c r="T362" i="17" s="1"/>
  <c r="S363" i="17"/>
  <c r="T363" i="17" s="1"/>
  <c r="S364" i="17"/>
  <c r="T364" i="17" s="1"/>
  <c r="S365" i="17"/>
  <c r="T365" i="17" s="1"/>
  <c r="S366" i="17"/>
  <c r="T366" i="17" s="1"/>
  <c r="S367" i="17"/>
  <c r="T367" i="17" s="1"/>
  <c r="S368" i="17"/>
  <c r="T368" i="17" s="1"/>
  <c r="S369" i="17"/>
  <c r="T369" i="17" s="1"/>
  <c r="S370" i="17"/>
  <c r="T370" i="17" s="1"/>
  <c r="S371" i="17"/>
  <c r="T371" i="17" s="1"/>
  <c r="S372" i="17"/>
  <c r="T372" i="17" s="1"/>
  <c r="S373" i="17"/>
  <c r="T373" i="17" s="1"/>
  <c r="S374" i="17"/>
  <c r="T374" i="17" s="1"/>
  <c r="S375" i="17"/>
  <c r="T375" i="17" s="1"/>
  <c r="S376" i="17"/>
  <c r="T376" i="17" s="1"/>
  <c r="S377" i="17"/>
  <c r="T377" i="17" s="1"/>
  <c r="S378" i="17"/>
  <c r="T378" i="17" s="1"/>
  <c r="S379" i="17"/>
  <c r="T379" i="17" s="1"/>
  <c r="S380" i="17"/>
  <c r="T380" i="17" s="1"/>
  <c r="S381" i="17"/>
  <c r="T381" i="17" s="1"/>
  <c r="S382" i="17"/>
  <c r="T382" i="17" s="1"/>
  <c r="S383" i="17"/>
  <c r="T383" i="17" s="1"/>
  <c r="S384" i="17"/>
  <c r="T384" i="17" s="1"/>
  <c r="S385" i="17"/>
  <c r="T385" i="17" s="1"/>
  <c r="S386" i="17"/>
  <c r="T386" i="17" s="1"/>
  <c r="S387" i="17"/>
  <c r="T387" i="17" s="1"/>
  <c r="S388" i="17"/>
  <c r="T388" i="17" s="1"/>
  <c r="S389" i="17"/>
  <c r="T389" i="17" s="1"/>
  <c r="S390" i="17"/>
  <c r="T390" i="17" s="1"/>
  <c r="S391" i="17"/>
  <c r="T391" i="17" s="1"/>
  <c r="S392" i="17"/>
  <c r="T392" i="17" s="1"/>
  <c r="S393" i="17"/>
  <c r="T393" i="17" s="1"/>
  <c r="S394" i="17"/>
  <c r="T394" i="17" s="1"/>
  <c r="S395" i="17"/>
  <c r="T395" i="17" s="1"/>
  <c r="S396" i="17"/>
  <c r="T396" i="17" s="1"/>
  <c r="S397" i="17"/>
  <c r="T397" i="17" s="1"/>
  <c r="S398" i="17"/>
  <c r="T398" i="17" s="1"/>
  <c r="S399" i="17"/>
  <c r="T399" i="17" s="1"/>
  <c r="S400" i="17"/>
  <c r="T400" i="17" s="1"/>
  <c r="S401" i="17"/>
  <c r="T401" i="17" s="1"/>
  <c r="S402" i="17"/>
  <c r="T402" i="17" s="1"/>
  <c r="S403" i="17"/>
  <c r="T403" i="17" s="1"/>
  <c r="S404" i="17"/>
  <c r="T404" i="17" s="1"/>
  <c r="S405" i="17"/>
  <c r="T405" i="17" s="1"/>
  <c r="S406" i="17"/>
  <c r="T406" i="17" s="1"/>
  <c r="S407" i="17"/>
  <c r="T407" i="17" s="1"/>
  <c r="S408" i="17"/>
  <c r="T408" i="17" s="1"/>
  <c r="S409" i="17"/>
  <c r="T409" i="17" s="1"/>
  <c r="S410" i="17"/>
  <c r="T410" i="17" s="1"/>
  <c r="S411" i="17"/>
  <c r="T411" i="17" s="1"/>
  <c r="S412" i="17"/>
  <c r="T412" i="17" s="1"/>
  <c r="S413" i="17"/>
  <c r="T413" i="17" s="1"/>
  <c r="S414" i="17"/>
  <c r="T414" i="17" s="1"/>
  <c r="S415" i="17"/>
  <c r="T415" i="17" s="1"/>
  <c r="S416" i="17"/>
  <c r="T416" i="17" s="1"/>
  <c r="S417" i="17"/>
  <c r="T417" i="17" s="1"/>
  <c r="S418" i="17"/>
  <c r="T418" i="17" s="1"/>
  <c r="S419" i="17"/>
  <c r="T419" i="17" s="1"/>
  <c r="S420" i="17"/>
  <c r="T420" i="17" s="1"/>
  <c r="S421" i="17"/>
  <c r="T421" i="17" s="1"/>
  <c r="S422" i="17"/>
  <c r="T422" i="17" s="1"/>
  <c r="S423" i="17"/>
  <c r="T423" i="17" s="1"/>
  <c r="S424" i="17"/>
  <c r="T424" i="17" s="1"/>
  <c r="S425" i="17"/>
  <c r="T425" i="17" s="1"/>
  <c r="S426" i="17"/>
  <c r="T426" i="17" s="1"/>
  <c r="S427" i="17"/>
  <c r="T427" i="17" s="1"/>
  <c r="S428" i="17"/>
  <c r="T428" i="17" s="1"/>
  <c r="S429" i="17"/>
  <c r="T429" i="17" s="1"/>
  <c r="S430" i="17"/>
  <c r="T430" i="17" s="1"/>
  <c r="S431" i="17"/>
  <c r="T431" i="17" s="1"/>
  <c r="S432" i="17"/>
  <c r="T432" i="17" s="1"/>
  <c r="S433" i="17"/>
  <c r="T433" i="17" s="1"/>
  <c r="S434" i="17"/>
  <c r="T434" i="17" s="1"/>
  <c r="S435" i="17"/>
  <c r="T435" i="17" s="1"/>
  <c r="S436" i="17"/>
  <c r="T436" i="17" s="1"/>
  <c r="S437" i="17"/>
  <c r="T437" i="17" s="1"/>
  <c r="S438" i="17"/>
  <c r="T438" i="17" s="1"/>
  <c r="S439" i="17"/>
  <c r="T439" i="17" s="1"/>
  <c r="S440" i="17"/>
  <c r="T440" i="17" s="1"/>
  <c r="S441" i="17"/>
  <c r="T441" i="17" s="1"/>
  <c r="S442" i="17"/>
  <c r="T442" i="17" s="1"/>
  <c r="S443" i="17"/>
  <c r="T443" i="17" s="1"/>
  <c r="S444" i="17"/>
  <c r="T444" i="17" s="1"/>
  <c r="S445" i="17"/>
  <c r="T445" i="17" s="1"/>
  <c r="S446" i="17"/>
  <c r="T446" i="17" s="1"/>
  <c r="S447" i="17"/>
  <c r="T447" i="17" s="1"/>
  <c r="S448" i="17"/>
  <c r="T448" i="17" s="1"/>
  <c r="S449" i="17"/>
  <c r="T449" i="17" s="1"/>
  <c r="S450" i="17"/>
  <c r="T450" i="17" s="1"/>
  <c r="S451" i="17"/>
  <c r="T451" i="17" s="1"/>
  <c r="S452" i="17"/>
  <c r="T452" i="17" s="1"/>
  <c r="S453" i="17"/>
  <c r="T453" i="17" s="1"/>
  <c r="S454" i="17"/>
  <c r="T454" i="17" s="1"/>
  <c r="S455" i="17"/>
  <c r="T455" i="17" s="1"/>
  <c r="S456" i="17"/>
  <c r="T456" i="17" s="1"/>
  <c r="S457" i="17"/>
  <c r="T457" i="17" s="1"/>
  <c r="S458" i="17"/>
  <c r="T458" i="17" s="1"/>
  <c r="S459" i="17"/>
  <c r="T459" i="17" s="1"/>
  <c r="S460" i="17"/>
  <c r="T460" i="17" s="1"/>
  <c r="S461" i="17"/>
  <c r="T461" i="17" s="1"/>
  <c r="S462" i="17"/>
  <c r="T462" i="17" s="1"/>
  <c r="S463" i="17"/>
  <c r="T463" i="17" s="1"/>
  <c r="S464" i="17"/>
  <c r="T464" i="17" s="1"/>
  <c r="S465" i="17"/>
  <c r="T465" i="17" s="1"/>
  <c r="S466" i="17"/>
  <c r="T466" i="17" s="1"/>
  <c r="S467" i="17"/>
  <c r="T467" i="17" s="1"/>
  <c r="S468" i="17"/>
  <c r="T468" i="17" s="1"/>
  <c r="S469" i="17"/>
  <c r="T469" i="17" s="1"/>
  <c r="S470" i="17"/>
  <c r="T470" i="17" s="1"/>
  <c r="S471" i="17"/>
  <c r="T471" i="17" s="1"/>
  <c r="S472" i="17"/>
  <c r="T472" i="17" s="1"/>
  <c r="S473" i="17"/>
  <c r="T473" i="17" s="1"/>
  <c r="S474" i="17"/>
  <c r="T474" i="17" s="1"/>
  <c r="S475" i="17"/>
  <c r="T475" i="17" s="1"/>
  <c r="S476" i="17"/>
  <c r="T476" i="17" s="1"/>
  <c r="S477" i="17"/>
  <c r="T477" i="17" s="1"/>
  <c r="S478" i="17"/>
  <c r="T478" i="17" s="1"/>
  <c r="S479" i="17"/>
  <c r="T479" i="17" s="1"/>
  <c r="S480" i="17"/>
  <c r="T480" i="17" s="1"/>
  <c r="S481" i="17"/>
  <c r="T481" i="17" s="1"/>
  <c r="S482" i="17"/>
  <c r="T482" i="17" s="1"/>
  <c r="S483" i="17"/>
  <c r="T483" i="17" s="1"/>
  <c r="S484" i="17"/>
  <c r="T484" i="17" s="1"/>
  <c r="S485" i="17"/>
  <c r="T485" i="17" s="1"/>
  <c r="S486" i="17"/>
  <c r="T486" i="17" s="1"/>
  <c r="S487" i="17"/>
  <c r="T487" i="17" s="1"/>
  <c r="S488" i="17"/>
  <c r="T488" i="17" s="1"/>
  <c r="S489" i="17"/>
  <c r="T489" i="17" s="1"/>
  <c r="S490" i="17"/>
  <c r="T490" i="17" s="1"/>
  <c r="S491" i="17"/>
  <c r="T491" i="17" s="1"/>
  <c r="S492" i="17"/>
  <c r="T492" i="17" s="1"/>
  <c r="S493" i="17"/>
  <c r="T493" i="17" s="1"/>
  <c r="S494" i="17"/>
  <c r="T494" i="17" s="1"/>
  <c r="S495" i="17"/>
  <c r="T495" i="17" s="1"/>
  <c r="S496" i="17"/>
  <c r="T496" i="17" s="1"/>
  <c r="S497" i="17"/>
  <c r="T497" i="17" s="1"/>
  <c r="S498" i="17"/>
  <c r="T498" i="17" s="1"/>
  <c r="S499" i="17"/>
  <c r="T499" i="17" s="1"/>
  <c r="S500" i="17"/>
  <c r="T500" i="17" s="1"/>
  <c r="S501" i="17"/>
  <c r="T501" i="17" s="1"/>
  <c r="S502" i="17"/>
  <c r="T502" i="17" s="1"/>
  <c r="S503" i="17"/>
  <c r="T503" i="17" s="1"/>
  <c r="S504" i="17"/>
  <c r="T504" i="17" s="1"/>
  <c r="S505" i="17"/>
  <c r="T505" i="17" s="1"/>
  <c r="S506" i="17"/>
  <c r="T506" i="17" s="1"/>
  <c r="S507" i="17"/>
  <c r="T507" i="17" s="1"/>
  <c r="S508" i="17"/>
  <c r="T508" i="17" s="1"/>
  <c r="S509" i="17"/>
  <c r="T509" i="17" s="1"/>
  <c r="S510" i="17"/>
  <c r="T510" i="17" s="1"/>
  <c r="S511" i="17"/>
  <c r="T511" i="17" s="1"/>
  <c r="S512" i="17"/>
  <c r="T512" i="17" s="1"/>
  <c r="S513" i="17"/>
  <c r="T513" i="17" s="1"/>
  <c r="S514" i="17"/>
  <c r="T514" i="17" s="1"/>
  <c r="S515" i="17"/>
  <c r="T515" i="17" s="1"/>
  <c r="S516" i="17"/>
  <c r="T516" i="17" s="1"/>
  <c r="S517" i="17"/>
  <c r="T517" i="17" s="1"/>
  <c r="S518" i="17"/>
  <c r="T518" i="17" s="1"/>
  <c r="S519" i="17"/>
  <c r="T519" i="17" s="1"/>
  <c r="S520" i="17"/>
  <c r="T520" i="17" s="1"/>
  <c r="S521" i="17"/>
  <c r="T521" i="17" s="1"/>
  <c r="S522" i="17"/>
  <c r="T522" i="17" s="1"/>
  <c r="S523" i="17"/>
  <c r="T523" i="17" s="1"/>
  <c r="S524" i="17"/>
  <c r="T524" i="17" s="1"/>
  <c r="S525" i="17"/>
  <c r="T525" i="17" s="1"/>
  <c r="S526" i="17"/>
  <c r="T526" i="17" s="1"/>
  <c r="S527" i="17"/>
  <c r="T527" i="17" s="1"/>
  <c r="S528" i="17"/>
  <c r="T528" i="17" s="1"/>
  <c r="S529" i="17"/>
  <c r="T529" i="17" s="1"/>
  <c r="S530" i="17"/>
  <c r="T530" i="17" s="1"/>
  <c r="S531" i="17"/>
  <c r="T531" i="17" s="1"/>
  <c r="S532" i="17"/>
  <c r="T532" i="17" s="1"/>
  <c r="S533" i="17"/>
  <c r="T533" i="17" s="1"/>
  <c r="S534" i="17"/>
  <c r="T534" i="17" s="1"/>
  <c r="S535" i="17"/>
  <c r="T535" i="17" s="1"/>
  <c r="S536" i="17"/>
  <c r="T536" i="17" s="1"/>
  <c r="S537" i="17"/>
  <c r="T537" i="17" s="1"/>
  <c r="S538" i="17"/>
  <c r="T538" i="17" s="1"/>
  <c r="S539" i="17"/>
  <c r="T539" i="17" s="1"/>
  <c r="S540" i="17"/>
  <c r="T540" i="17" s="1"/>
  <c r="S541" i="17"/>
  <c r="T541" i="17" s="1"/>
  <c r="S542" i="17"/>
  <c r="T542" i="17" s="1"/>
  <c r="S543" i="17"/>
  <c r="T543" i="17" s="1"/>
  <c r="S544" i="17"/>
  <c r="T544" i="17" s="1"/>
  <c r="S545" i="17"/>
  <c r="T545" i="17" s="1"/>
  <c r="S546" i="17"/>
  <c r="T546" i="17" s="1"/>
  <c r="S547" i="17"/>
  <c r="T547" i="17" s="1"/>
  <c r="S548" i="17"/>
  <c r="T548" i="17" s="1"/>
  <c r="S549" i="17"/>
  <c r="T549" i="17" s="1"/>
  <c r="S550" i="17"/>
  <c r="T550" i="17" s="1"/>
  <c r="S551" i="17"/>
  <c r="T551" i="17" s="1"/>
  <c r="S552" i="17"/>
  <c r="T552" i="17" s="1"/>
  <c r="S553" i="17"/>
  <c r="T553" i="17" s="1"/>
  <c r="S554" i="17"/>
  <c r="T554" i="17" s="1"/>
  <c r="S555" i="17"/>
  <c r="T555" i="17" s="1"/>
  <c r="S556" i="17"/>
  <c r="T556" i="17" s="1"/>
  <c r="S557" i="17"/>
  <c r="T557" i="17" s="1"/>
  <c r="S558" i="17"/>
  <c r="T558" i="17" s="1"/>
  <c r="S559" i="17"/>
  <c r="T559" i="17" s="1"/>
  <c r="S560" i="17"/>
  <c r="T560" i="17" s="1"/>
  <c r="S561" i="17"/>
  <c r="T561" i="17" s="1"/>
  <c r="S562" i="17"/>
  <c r="T562" i="17" s="1"/>
  <c r="S563" i="17"/>
  <c r="T563" i="17" s="1"/>
  <c r="S564" i="17"/>
  <c r="T564" i="17" s="1"/>
  <c r="S565" i="17"/>
  <c r="T565" i="17" s="1"/>
  <c r="S566" i="17"/>
  <c r="T566" i="17" s="1"/>
  <c r="S567" i="17"/>
  <c r="T567" i="17" s="1"/>
  <c r="S568" i="17"/>
  <c r="T568" i="17" s="1"/>
  <c r="S569" i="17"/>
  <c r="T569" i="17" s="1"/>
  <c r="S570" i="17"/>
  <c r="T570" i="17" s="1"/>
  <c r="S571" i="17"/>
  <c r="T571" i="17" s="1"/>
  <c r="S572" i="17"/>
  <c r="T572" i="17" s="1"/>
  <c r="S573" i="17"/>
  <c r="T573" i="17" s="1"/>
  <c r="S574" i="17"/>
  <c r="T574" i="17" s="1"/>
  <c r="S575" i="17"/>
  <c r="T575" i="17" s="1"/>
  <c r="S576" i="17"/>
  <c r="T576" i="17" s="1"/>
  <c r="S577" i="17"/>
  <c r="T577" i="17" s="1"/>
  <c r="S578" i="17"/>
  <c r="T578" i="17" s="1"/>
  <c r="S579" i="17"/>
  <c r="T579" i="17" s="1"/>
  <c r="S580" i="17"/>
  <c r="T580" i="17" s="1"/>
  <c r="S581" i="17"/>
  <c r="T581" i="17" s="1"/>
  <c r="S582" i="17"/>
  <c r="T582" i="17" s="1"/>
  <c r="S583" i="17"/>
  <c r="T583" i="17" s="1"/>
  <c r="S584" i="17"/>
  <c r="T584" i="17" s="1"/>
  <c r="S585" i="17"/>
  <c r="T585" i="17" s="1"/>
  <c r="S586" i="17"/>
  <c r="T586" i="17" s="1"/>
  <c r="S587" i="17"/>
  <c r="T587" i="17" s="1"/>
  <c r="S588" i="17"/>
  <c r="T588" i="17" s="1"/>
  <c r="S589" i="17"/>
  <c r="T589" i="17" s="1"/>
  <c r="S590" i="17"/>
  <c r="T590" i="17" s="1"/>
  <c r="S591" i="17"/>
  <c r="T591" i="17" s="1"/>
  <c r="S592" i="17"/>
  <c r="T592" i="17" s="1"/>
  <c r="S593" i="17"/>
  <c r="T593" i="17" s="1"/>
  <c r="S594" i="17"/>
  <c r="T594" i="17" s="1"/>
  <c r="S595" i="17"/>
  <c r="T595" i="17" s="1"/>
  <c r="S596" i="17"/>
  <c r="T596" i="17" s="1"/>
  <c r="S597" i="17"/>
  <c r="T597" i="17" s="1"/>
  <c r="S598" i="17"/>
  <c r="T598" i="17" s="1"/>
  <c r="S599" i="17"/>
  <c r="T599" i="17" s="1"/>
  <c r="S600" i="17"/>
  <c r="T600" i="17" s="1"/>
  <c r="S601" i="17"/>
  <c r="T601" i="17" s="1"/>
  <c r="S602" i="17"/>
  <c r="T602" i="17" s="1"/>
  <c r="S603" i="17"/>
  <c r="T603" i="17" s="1"/>
  <c r="S604" i="17"/>
  <c r="T604" i="17" s="1"/>
  <c r="S605" i="17"/>
  <c r="T605" i="17" s="1"/>
  <c r="S606" i="17"/>
  <c r="T606" i="17" s="1"/>
  <c r="S607" i="17"/>
  <c r="T607" i="17" s="1"/>
  <c r="S608" i="17"/>
  <c r="T608" i="17" s="1"/>
  <c r="S609" i="17"/>
  <c r="T609" i="17" s="1"/>
  <c r="S610" i="17"/>
  <c r="T610" i="17" s="1"/>
  <c r="S611" i="17"/>
  <c r="T611" i="17" s="1"/>
  <c r="S612" i="17"/>
  <c r="T612" i="17" s="1"/>
  <c r="S613" i="17"/>
  <c r="T613" i="17" s="1"/>
  <c r="S614" i="17"/>
  <c r="T614" i="17" s="1"/>
  <c r="S615" i="17"/>
  <c r="T615" i="17" s="1"/>
  <c r="S616" i="17"/>
  <c r="T616" i="17" s="1"/>
  <c r="S617" i="17"/>
  <c r="T617" i="17" s="1"/>
  <c r="S618" i="17"/>
  <c r="T618" i="17" s="1"/>
  <c r="S619" i="17"/>
  <c r="T619" i="17" s="1"/>
  <c r="S620" i="17"/>
  <c r="T620" i="17" s="1"/>
  <c r="S621" i="17"/>
  <c r="T621" i="17" s="1"/>
  <c r="S622" i="17"/>
  <c r="T622" i="17" s="1"/>
  <c r="S623" i="17"/>
  <c r="T623" i="17" s="1"/>
  <c r="S624" i="17"/>
  <c r="T624" i="17" s="1"/>
  <c r="S625" i="17"/>
  <c r="T625" i="17" s="1"/>
  <c r="S626" i="17"/>
  <c r="T626" i="17" s="1"/>
  <c r="S627" i="17"/>
  <c r="T627" i="17" s="1"/>
  <c r="S628" i="17"/>
  <c r="T628" i="17" s="1"/>
  <c r="S629" i="17"/>
  <c r="T629" i="17" s="1"/>
  <c r="S630" i="17"/>
  <c r="T630" i="17" s="1"/>
  <c r="S631" i="17"/>
  <c r="T631" i="17" s="1"/>
  <c r="S632" i="17"/>
  <c r="T632" i="17" s="1"/>
  <c r="S633" i="17"/>
  <c r="T633" i="17" s="1"/>
  <c r="S634" i="17"/>
  <c r="T634" i="17" s="1"/>
  <c r="S635" i="17"/>
  <c r="T635" i="17" s="1"/>
  <c r="S636" i="17"/>
  <c r="T636" i="17" s="1"/>
  <c r="S637" i="17"/>
  <c r="T637" i="17" s="1"/>
  <c r="S638" i="17"/>
  <c r="T638" i="17" s="1"/>
  <c r="S639" i="17"/>
  <c r="T639" i="17" s="1"/>
  <c r="S640" i="17"/>
  <c r="T640" i="17" s="1"/>
  <c r="S641" i="17"/>
  <c r="T641" i="17" s="1"/>
  <c r="S642" i="17"/>
  <c r="T642" i="17" s="1"/>
  <c r="S643" i="17"/>
  <c r="T643" i="17" s="1"/>
  <c r="S644" i="17"/>
  <c r="T644" i="17" s="1"/>
  <c r="S645" i="17"/>
  <c r="T645" i="17" s="1"/>
  <c r="S646" i="17"/>
  <c r="T646" i="17" s="1"/>
  <c r="S647" i="17"/>
  <c r="T647" i="17" s="1"/>
  <c r="S648" i="17"/>
  <c r="T648" i="17" s="1"/>
  <c r="S649" i="17"/>
  <c r="T649" i="17" s="1"/>
  <c r="S650" i="17"/>
  <c r="T650" i="17" s="1"/>
  <c r="S651" i="17"/>
  <c r="T651" i="17" s="1"/>
  <c r="S652" i="17"/>
  <c r="T652" i="17" s="1"/>
  <c r="S653" i="17"/>
  <c r="T653" i="17" s="1"/>
  <c r="S654" i="17"/>
  <c r="T654" i="17" s="1"/>
  <c r="S655" i="17"/>
  <c r="T655" i="17" s="1"/>
  <c r="S656" i="17"/>
  <c r="T656" i="17" s="1"/>
  <c r="S657" i="17"/>
  <c r="T657" i="17" s="1"/>
  <c r="S658" i="17"/>
  <c r="T658" i="17" s="1"/>
  <c r="S659" i="17"/>
  <c r="T659" i="17" s="1"/>
  <c r="S660" i="17"/>
  <c r="T660" i="17" s="1"/>
  <c r="S661" i="17"/>
  <c r="T661" i="17" s="1"/>
  <c r="S662" i="17"/>
  <c r="T662" i="17" s="1"/>
  <c r="S663" i="17"/>
  <c r="T663" i="17" s="1"/>
  <c r="S664" i="17"/>
  <c r="T664" i="17" s="1"/>
  <c r="S665" i="17"/>
  <c r="T665" i="17" s="1"/>
  <c r="S666" i="17"/>
  <c r="T666" i="17" s="1"/>
  <c r="S667" i="17"/>
  <c r="T667" i="17" s="1"/>
  <c r="S668" i="17"/>
  <c r="T668" i="17" s="1"/>
  <c r="S669" i="17"/>
  <c r="T669" i="17" s="1"/>
  <c r="S670" i="17"/>
  <c r="T670" i="17" s="1"/>
  <c r="S671" i="17"/>
  <c r="T671" i="17" s="1"/>
  <c r="S672" i="17"/>
  <c r="T672" i="17" s="1"/>
  <c r="S673" i="17"/>
  <c r="T673" i="17" s="1"/>
  <c r="S674" i="17"/>
  <c r="T674" i="17" s="1"/>
  <c r="S675" i="17"/>
  <c r="T675" i="17" s="1"/>
  <c r="S676" i="17"/>
  <c r="T676" i="17" s="1"/>
  <c r="S677" i="17"/>
  <c r="T677" i="17" s="1"/>
  <c r="S678" i="17"/>
  <c r="T678" i="17" s="1"/>
  <c r="S679" i="17"/>
  <c r="T679" i="17" s="1"/>
  <c r="S680" i="17"/>
  <c r="T680" i="17" s="1"/>
  <c r="S681" i="17"/>
  <c r="T681" i="17" s="1"/>
  <c r="S682" i="17"/>
  <c r="T682" i="17" s="1"/>
  <c r="S683" i="17"/>
  <c r="T683" i="17" s="1"/>
  <c r="S684" i="17"/>
  <c r="T684" i="17" s="1"/>
  <c r="S685" i="17"/>
  <c r="T685" i="17" s="1"/>
  <c r="S686" i="17"/>
  <c r="T686" i="17" s="1"/>
  <c r="S687" i="17"/>
  <c r="T687" i="17" s="1"/>
  <c r="S688" i="17"/>
  <c r="T688" i="17" s="1"/>
  <c r="S689" i="17"/>
  <c r="T689" i="17" s="1"/>
  <c r="S690" i="17"/>
  <c r="T690" i="17" s="1"/>
  <c r="S691" i="17"/>
  <c r="T691" i="17" s="1"/>
  <c r="S692" i="17"/>
  <c r="T692" i="17" s="1"/>
  <c r="S693" i="17"/>
  <c r="T693" i="17" s="1"/>
  <c r="S694" i="17"/>
  <c r="T694" i="17" s="1"/>
  <c r="S695" i="17"/>
  <c r="T695" i="17" s="1"/>
  <c r="S696" i="17"/>
  <c r="T696" i="17" s="1"/>
  <c r="S697" i="17"/>
  <c r="T697" i="17" s="1"/>
  <c r="S698" i="17"/>
  <c r="T698" i="17" s="1"/>
  <c r="S699" i="17"/>
  <c r="T699" i="17" s="1"/>
  <c r="S700" i="17"/>
  <c r="T700" i="17" s="1"/>
  <c r="S701" i="17"/>
  <c r="T701" i="17" s="1"/>
  <c r="S702" i="17"/>
  <c r="T702" i="17" s="1"/>
  <c r="S703" i="17"/>
  <c r="T703" i="17" s="1"/>
  <c r="S704" i="17"/>
  <c r="T704" i="17" s="1"/>
  <c r="S705" i="17"/>
  <c r="T705" i="17" s="1"/>
  <c r="S706" i="17"/>
  <c r="T706" i="17" s="1"/>
  <c r="S707" i="17"/>
  <c r="T707" i="17" s="1"/>
  <c r="S708" i="17"/>
  <c r="T708" i="17" s="1"/>
  <c r="S709" i="17"/>
  <c r="T709" i="17" s="1"/>
  <c r="S710" i="17"/>
  <c r="T710" i="17" s="1"/>
  <c r="S711" i="17"/>
  <c r="T711" i="17" s="1"/>
  <c r="S712" i="17"/>
  <c r="T712" i="17" s="1"/>
  <c r="S713" i="17"/>
  <c r="T713" i="17" s="1"/>
  <c r="S714" i="17"/>
  <c r="T714" i="17" s="1"/>
  <c r="S715" i="17"/>
  <c r="T715" i="17" s="1"/>
  <c r="S716" i="17"/>
  <c r="T716" i="17" s="1"/>
  <c r="S717" i="17"/>
  <c r="T717" i="17" s="1"/>
  <c r="S718" i="17"/>
  <c r="T718" i="17" s="1"/>
  <c r="S719" i="17"/>
  <c r="T719" i="17" s="1"/>
  <c r="S720" i="17"/>
  <c r="T720" i="17" s="1"/>
  <c r="S721" i="17"/>
  <c r="T721" i="17" s="1"/>
  <c r="S722" i="17"/>
  <c r="T722" i="17" s="1"/>
  <c r="S723" i="17"/>
  <c r="T723" i="17" s="1"/>
  <c r="S724" i="17"/>
  <c r="T724" i="17" s="1"/>
  <c r="S725" i="17"/>
  <c r="T725" i="17" s="1"/>
  <c r="S726" i="17"/>
  <c r="T726" i="17" s="1"/>
  <c r="S727" i="17"/>
  <c r="T727" i="17" s="1"/>
  <c r="S728" i="17"/>
  <c r="T728" i="17" s="1"/>
  <c r="S729" i="17"/>
  <c r="T729" i="17" s="1"/>
  <c r="S730" i="17"/>
  <c r="T730" i="17" s="1"/>
  <c r="S731" i="17"/>
  <c r="T731" i="17" s="1"/>
  <c r="S732" i="17"/>
  <c r="T732" i="17" s="1"/>
  <c r="S733" i="17"/>
  <c r="T733" i="17" s="1"/>
  <c r="S734" i="17"/>
  <c r="T734" i="17" s="1"/>
  <c r="S735" i="17"/>
  <c r="T735" i="17" s="1"/>
  <c r="S736" i="17"/>
  <c r="T736" i="17" s="1"/>
  <c r="S737" i="17"/>
  <c r="T737" i="17" s="1"/>
  <c r="S738" i="17"/>
  <c r="T738" i="17" s="1"/>
  <c r="S739" i="17"/>
  <c r="T739" i="17" s="1"/>
  <c r="S740" i="17"/>
  <c r="T740" i="17" s="1"/>
  <c r="S741" i="17"/>
  <c r="T741" i="17" s="1"/>
  <c r="S742" i="17"/>
  <c r="T742" i="17" s="1"/>
  <c r="S743" i="17"/>
  <c r="T743" i="17" s="1"/>
  <c r="S744" i="17"/>
  <c r="T744" i="17" s="1"/>
  <c r="S745" i="17"/>
  <c r="T745" i="17" s="1"/>
  <c r="S746" i="17"/>
  <c r="T746" i="17" s="1"/>
  <c r="S747" i="17"/>
  <c r="T747" i="17" s="1"/>
  <c r="S748" i="17"/>
  <c r="T748" i="17" s="1"/>
  <c r="S749" i="17"/>
  <c r="T749" i="17" s="1"/>
  <c r="S750" i="17"/>
  <c r="T750" i="17" s="1"/>
  <c r="S751" i="17"/>
  <c r="T751" i="17" s="1"/>
  <c r="S752" i="17"/>
  <c r="T752" i="17" s="1"/>
  <c r="S753" i="17"/>
  <c r="T753" i="17" s="1"/>
  <c r="S754" i="17"/>
  <c r="T754" i="17" s="1"/>
  <c r="S755" i="17"/>
  <c r="T755" i="17" s="1"/>
  <c r="S756" i="17"/>
  <c r="T756" i="17" s="1"/>
  <c r="S757" i="17"/>
  <c r="T757" i="17" s="1"/>
  <c r="S758" i="17"/>
  <c r="T758" i="17" s="1"/>
  <c r="S759" i="17"/>
  <c r="T759" i="17" s="1"/>
  <c r="S760" i="17"/>
  <c r="T760" i="17" s="1"/>
  <c r="S761" i="17"/>
  <c r="T761" i="17" s="1"/>
  <c r="S762" i="17"/>
  <c r="T762" i="17" s="1"/>
  <c r="S763" i="17"/>
  <c r="T763" i="17" s="1"/>
  <c r="S764" i="17"/>
  <c r="T764" i="17" s="1"/>
  <c r="S765" i="17"/>
  <c r="T765" i="17" s="1"/>
  <c r="S766" i="17"/>
  <c r="T766" i="17" s="1"/>
  <c r="S767" i="17"/>
  <c r="T767" i="17" s="1"/>
  <c r="S768" i="17"/>
  <c r="T768" i="17" s="1"/>
  <c r="S769" i="17"/>
  <c r="T769" i="17" s="1"/>
  <c r="S770" i="17"/>
  <c r="T770" i="17" s="1"/>
  <c r="S771" i="17"/>
  <c r="T771" i="17" s="1"/>
  <c r="S772" i="17"/>
  <c r="T772" i="17" s="1"/>
  <c r="S773" i="17"/>
  <c r="T773" i="17" s="1"/>
  <c r="S774" i="17"/>
  <c r="T774" i="17" s="1"/>
  <c r="S775" i="17"/>
  <c r="T775" i="17" s="1"/>
  <c r="S776" i="17"/>
  <c r="T776" i="17" s="1"/>
  <c r="S777" i="17"/>
  <c r="T777" i="17" s="1"/>
  <c r="S778" i="17"/>
  <c r="T778" i="17" s="1"/>
  <c r="S779" i="17"/>
  <c r="T779" i="17" s="1"/>
  <c r="S780" i="17"/>
  <c r="T780" i="17" s="1"/>
  <c r="S781" i="17"/>
  <c r="T781" i="17" s="1"/>
  <c r="S782" i="17"/>
  <c r="T782" i="17" s="1"/>
  <c r="S783" i="17"/>
  <c r="T783" i="17" s="1"/>
  <c r="S784" i="17"/>
  <c r="T784" i="17" s="1"/>
  <c r="S785" i="17"/>
  <c r="T785" i="17" s="1"/>
  <c r="S786" i="17"/>
  <c r="T786" i="17" s="1"/>
  <c r="S787" i="17"/>
  <c r="T787" i="17" s="1"/>
  <c r="S788" i="17"/>
  <c r="T788" i="17" s="1"/>
  <c r="S789" i="17"/>
  <c r="T789" i="17" s="1"/>
  <c r="S790" i="17"/>
  <c r="T790" i="17" s="1"/>
  <c r="S791" i="17"/>
  <c r="T791" i="17" s="1"/>
  <c r="S792" i="17"/>
  <c r="T792" i="17" s="1"/>
  <c r="S793" i="17"/>
  <c r="T793" i="17" s="1"/>
  <c r="S794" i="17"/>
  <c r="T794" i="17" s="1"/>
  <c r="S795" i="17"/>
  <c r="T795" i="17" s="1"/>
  <c r="S796" i="17"/>
  <c r="T796" i="17" s="1"/>
  <c r="S797" i="17"/>
  <c r="T797" i="17" s="1"/>
  <c r="S798" i="17"/>
  <c r="T798" i="17" s="1"/>
  <c r="S799" i="17"/>
  <c r="T799" i="17" s="1"/>
  <c r="S800" i="17"/>
  <c r="T800" i="17" s="1"/>
  <c r="S801" i="17"/>
  <c r="T801" i="17" s="1"/>
  <c r="S802" i="17"/>
  <c r="T802" i="17" s="1"/>
  <c r="S803" i="17"/>
  <c r="T803" i="17" s="1"/>
  <c r="S804" i="17"/>
  <c r="T804" i="17" s="1"/>
  <c r="S805" i="17"/>
  <c r="T805" i="17" s="1"/>
  <c r="S806" i="17"/>
  <c r="T806" i="17" s="1"/>
  <c r="S807" i="17"/>
  <c r="T807" i="17" s="1"/>
  <c r="S808" i="17"/>
  <c r="T808" i="17" s="1"/>
  <c r="S809" i="17"/>
  <c r="T809" i="17" s="1"/>
  <c r="S810" i="17"/>
  <c r="T810" i="17" s="1"/>
  <c r="S811" i="17"/>
  <c r="T811" i="17" s="1"/>
  <c r="S812" i="17"/>
  <c r="T812" i="17" s="1"/>
  <c r="S813" i="17"/>
  <c r="T813" i="17" s="1"/>
  <c r="S814" i="17"/>
  <c r="T814" i="17" s="1"/>
  <c r="S815" i="17"/>
  <c r="T815" i="17" s="1"/>
  <c r="S816" i="17"/>
  <c r="T816" i="17" s="1"/>
  <c r="S817" i="17"/>
  <c r="T817" i="17" s="1"/>
  <c r="S818" i="17"/>
  <c r="T818" i="17" s="1"/>
  <c r="S819" i="17"/>
  <c r="T819" i="17" s="1"/>
  <c r="S820" i="17"/>
  <c r="T820" i="17" s="1"/>
  <c r="S821" i="17"/>
  <c r="T821" i="17" s="1"/>
  <c r="S822" i="17"/>
  <c r="T822" i="17" s="1"/>
  <c r="S823" i="17"/>
  <c r="T823" i="17" s="1"/>
  <c r="S824" i="17"/>
  <c r="T824" i="17" s="1"/>
  <c r="S825" i="17"/>
  <c r="T825" i="17" s="1"/>
  <c r="S826" i="17"/>
  <c r="T826" i="17" s="1"/>
  <c r="S827" i="17"/>
  <c r="T827" i="17" s="1"/>
  <c r="S828" i="17"/>
  <c r="T828" i="17" s="1"/>
  <c r="S829" i="17"/>
  <c r="T829" i="17" s="1"/>
  <c r="S830" i="17"/>
  <c r="T830" i="17" s="1"/>
  <c r="S831" i="17"/>
  <c r="T831" i="17" s="1"/>
  <c r="S832" i="17"/>
  <c r="T832" i="17" s="1"/>
  <c r="S833" i="17"/>
  <c r="T833" i="17" s="1"/>
  <c r="S834" i="17"/>
  <c r="T834" i="17" s="1"/>
  <c r="S835" i="17"/>
  <c r="T835" i="17" s="1"/>
  <c r="S836" i="17"/>
  <c r="T836" i="17" s="1"/>
  <c r="S837" i="17"/>
  <c r="T837" i="17" s="1"/>
  <c r="S838" i="17"/>
  <c r="T838" i="17" s="1"/>
  <c r="S839" i="17"/>
  <c r="T839" i="17" s="1"/>
  <c r="S840" i="17"/>
  <c r="T840" i="17" s="1"/>
  <c r="S841" i="17"/>
  <c r="T841" i="17" s="1"/>
  <c r="S842" i="17"/>
  <c r="T842" i="17" s="1"/>
  <c r="S843" i="17"/>
  <c r="T843" i="17" s="1"/>
  <c r="S844" i="17"/>
  <c r="T844" i="17" s="1"/>
  <c r="S845" i="17"/>
  <c r="T845" i="17" s="1"/>
  <c r="S846" i="17"/>
  <c r="T846" i="17" s="1"/>
  <c r="S847" i="17"/>
  <c r="T847" i="17" s="1"/>
  <c r="S848" i="17"/>
  <c r="T848" i="17" s="1"/>
  <c r="S849" i="17"/>
  <c r="T849" i="17" s="1"/>
  <c r="S850" i="17"/>
  <c r="T850" i="17" s="1"/>
  <c r="S851" i="17"/>
  <c r="T851" i="17" s="1"/>
  <c r="S852" i="17"/>
  <c r="T852" i="17" s="1"/>
  <c r="S853" i="17"/>
  <c r="T853" i="17" s="1"/>
  <c r="S854" i="17"/>
  <c r="T854" i="17" s="1"/>
  <c r="S855" i="17"/>
  <c r="T855" i="17" s="1"/>
  <c r="S856" i="17"/>
  <c r="T856" i="17" s="1"/>
  <c r="S857" i="17"/>
  <c r="T857" i="17" s="1"/>
  <c r="S858" i="17"/>
  <c r="T858" i="17" s="1"/>
  <c r="S859" i="17"/>
  <c r="T859" i="17" s="1"/>
  <c r="S860" i="17"/>
  <c r="T860" i="17" s="1"/>
  <c r="S861" i="17"/>
  <c r="T861" i="17" s="1"/>
  <c r="S862" i="17"/>
  <c r="T862" i="17" s="1"/>
  <c r="S863" i="17"/>
  <c r="T863" i="17" s="1"/>
  <c r="S864" i="17"/>
  <c r="T864" i="17" s="1"/>
  <c r="S865" i="17"/>
  <c r="T865" i="17" s="1"/>
  <c r="S866" i="17"/>
  <c r="T866" i="17" s="1"/>
  <c r="S867" i="17"/>
  <c r="T867" i="17" s="1"/>
  <c r="S868" i="17"/>
  <c r="T868" i="17" s="1"/>
  <c r="S869" i="17"/>
  <c r="T869" i="17" s="1"/>
  <c r="S870" i="17"/>
  <c r="T870" i="17" s="1"/>
  <c r="S871" i="17"/>
  <c r="T871" i="17" s="1"/>
  <c r="S872" i="17"/>
  <c r="T872" i="17" s="1"/>
  <c r="S873" i="17"/>
  <c r="T873" i="17" s="1"/>
  <c r="S874" i="17"/>
  <c r="T874" i="17" s="1"/>
  <c r="S875" i="17"/>
  <c r="T875" i="17" s="1"/>
  <c r="S876" i="17"/>
  <c r="T876" i="17" s="1"/>
  <c r="S877" i="17"/>
  <c r="T877" i="17" s="1"/>
  <c r="S878" i="17"/>
  <c r="T878" i="17" s="1"/>
  <c r="S879" i="17"/>
  <c r="T879" i="17" s="1"/>
  <c r="S880" i="17"/>
  <c r="T880" i="17" s="1"/>
  <c r="S881" i="17"/>
  <c r="T881" i="17" s="1"/>
  <c r="S882" i="17"/>
  <c r="T882" i="17" s="1"/>
  <c r="S883" i="17"/>
  <c r="T883" i="17" s="1"/>
  <c r="S884" i="17"/>
  <c r="T884" i="17" s="1"/>
  <c r="S885" i="17"/>
  <c r="T885" i="17" s="1"/>
  <c r="S886" i="17"/>
  <c r="T886" i="17" s="1"/>
  <c r="S887" i="17"/>
  <c r="T887" i="17" s="1"/>
  <c r="S888" i="17"/>
  <c r="T888" i="17" s="1"/>
  <c r="S889" i="17"/>
  <c r="T889" i="17" s="1"/>
  <c r="S890" i="17"/>
  <c r="T890" i="17" s="1"/>
  <c r="S891" i="17"/>
  <c r="T891" i="17" s="1"/>
  <c r="S892" i="17"/>
  <c r="T892" i="17" s="1"/>
  <c r="S893" i="17"/>
  <c r="T893" i="17" s="1"/>
  <c r="S894" i="17"/>
  <c r="T894" i="17" s="1"/>
  <c r="S895" i="17"/>
  <c r="T895" i="17" s="1"/>
  <c r="S896" i="17"/>
  <c r="T896" i="17" s="1"/>
  <c r="S897" i="17"/>
  <c r="T897" i="17" s="1"/>
  <c r="S898" i="17"/>
  <c r="T898" i="17" s="1"/>
  <c r="S899" i="17"/>
  <c r="T899" i="17" s="1"/>
  <c r="S900" i="17"/>
  <c r="T900" i="17" s="1"/>
  <c r="S901" i="17"/>
  <c r="T901" i="17" s="1"/>
  <c r="S902" i="17"/>
  <c r="T902" i="17" s="1"/>
  <c r="S903" i="17"/>
  <c r="T903" i="17" s="1"/>
  <c r="S904" i="17"/>
  <c r="T904" i="17" s="1"/>
  <c r="S905" i="17"/>
  <c r="T905" i="17" s="1"/>
  <c r="S906" i="17"/>
  <c r="T906" i="17" s="1"/>
  <c r="S907" i="17"/>
  <c r="T907" i="17" s="1"/>
  <c r="S908" i="17"/>
  <c r="T908" i="17" s="1"/>
  <c r="S909" i="17"/>
  <c r="T909" i="17" s="1"/>
  <c r="S910" i="17"/>
  <c r="T910" i="17" s="1"/>
  <c r="S911" i="17"/>
  <c r="T911" i="17" s="1"/>
  <c r="S912" i="17"/>
  <c r="T912" i="17" s="1"/>
  <c r="S913" i="17"/>
  <c r="T913" i="17" s="1"/>
  <c r="S914" i="17"/>
  <c r="T914" i="17" s="1"/>
  <c r="S915" i="17"/>
  <c r="T915" i="17" s="1"/>
  <c r="S916" i="17"/>
  <c r="T916" i="17" s="1"/>
  <c r="S917" i="17"/>
  <c r="T917" i="17" s="1"/>
  <c r="S918" i="17"/>
  <c r="T918" i="17" s="1"/>
  <c r="S919" i="17"/>
  <c r="T919" i="17" s="1"/>
  <c r="S920" i="17"/>
  <c r="T920" i="17" s="1"/>
  <c r="S921" i="17"/>
  <c r="T921" i="17" s="1"/>
  <c r="S922" i="17"/>
  <c r="T922" i="17" s="1"/>
  <c r="S923" i="17"/>
  <c r="T923" i="17" s="1"/>
  <c r="S924" i="17"/>
  <c r="T924" i="17" s="1"/>
  <c r="S925" i="17"/>
  <c r="T925" i="17" s="1"/>
  <c r="S926" i="17"/>
  <c r="T926" i="17" s="1"/>
  <c r="S927" i="17"/>
  <c r="T927" i="17" s="1"/>
  <c r="S928" i="17"/>
  <c r="T928" i="17" s="1"/>
  <c r="S929" i="17"/>
  <c r="T929" i="17" s="1"/>
  <c r="S930" i="17"/>
  <c r="T930" i="17" s="1"/>
  <c r="S931" i="17"/>
  <c r="T931" i="17" s="1"/>
  <c r="S932" i="17"/>
  <c r="T932" i="17" s="1"/>
  <c r="S933" i="17"/>
  <c r="T933" i="17" s="1"/>
  <c r="S934" i="17"/>
  <c r="T934" i="17" s="1"/>
  <c r="S935" i="17"/>
  <c r="T935" i="17" s="1"/>
  <c r="S936" i="17"/>
  <c r="T936" i="17" s="1"/>
  <c r="S937" i="17"/>
  <c r="T937" i="17" s="1"/>
  <c r="S938" i="17"/>
  <c r="T938" i="17" s="1"/>
  <c r="S939" i="17"/>
  <c r="T939" i="17" s="1"/>
  <c r="S940" i="17"/>
  <c r="T940" i="17" s="1"/>
  <c r="S941" i="17"/>
  <c r="T941" i="17" s="1"/>
  <c r="S942" i="17"/>
  <c r="T942" i="17" s="1"/>
  <c r="S943" i="17"/>
  <c r="T943" i="17" s="1"/>
  <c r="S944" i="17"/>
  <c r="T944" i="17" s="1"/>
  <c r="S945" i="17"/>
  <c r="T945" i="17" s="1"/>
  <c r="S946" i="17"/>
  <c r="T946" i="17" s="1"/>
  <c r="S947" i="17"/>
  <c r="T947" i="17" s="1"/>
  <c r="S948" i="17"/>
  <c r="T948" i="17" s="1"/>
  <c r="S949" i="17"/>
  <c r="T949" i="17" s="1"/>
  <c r="S950" i="17"/>
  <c r="T950" i="17" s="1"/>
  <c r="S951" i="17"/>
  <c r="T951" i="17" s="1"/>
  <c r="S952" i="17"/>
  <c r="T952" i="17" s="1"/>
  <c r="S953" i="17"/>
  <c r="T953" i="17" s="1"/>
  <c r="S954" i="17"/>
  <c r="T954" i="17" s="1"/>
  <c r="S955" i="17"/>
  <c r="T955" i="17" s="1"/>
  <c r="S956" i="17"/>
  <c r="T956" i="17" s="1"/>
  <c r="S957" i="17"/>
  <c r="T957" i="17" s="1"/>
  <c r="S958" i="17"/>
  <c r="T958" i="17" s="1"/>
  <c r="S959" i="17"/>
  <c r="T959" i="17" s="1"/>
  <c r="S960" i="17"/>
  <c r="T960" i="17" s="1"/>
  <c r="S961" i="17"/>
  <c r="T961" i="17" s="1"/>
  <c r="S962" i="17"/>
  <c r="T962" i="17" s="1"/>
  <c r="S963" i="17"/>
  <c r="T963" i="17" s="1"/>
  <c r="S964" i="17"/>
  <c r="T964" i="17" s="1"/>
  <c r="S965" i="17"/>
  <c r="T965" i="17" s="1"/>
  <c r="S966" i="17"/>
  <c r="T966" i="17" s="1"/>
  <c r="S967" i="17"/>
  <c r="T967" i="17" s="1"/>
  <c r="S968" i="17"/>
  <c r="T968" i="17" s="1"/>
  <c r="S969" i="17"/>
  <c r="T969" i="17" s="1"/>
  <c r="S970" i="17"/>
  <c r="T970" i="17" s="1"/>
  <c r="S971" i="17"/>
  <c r="T971" i="17" s="1"/>
  <c r="S972" i="17"/>
  <c r="T972" i="17" s="1"/>
  <c r="S973" i="17"/>
  <c r="T973" i="17" s="1"/>
  <c r="S974" i="17"/>
  <c r="T974" i="17" s="1"/>
  <c r="S975" i="17"/>
  <c r="T975" i="17" s="1"/>
  <c r="S976" i="17"/>
  <c r="T976" i="17" s="1"/>
  <c r="S977" i="17"/>
  <c r="T977" i="17" s="1"/>
  <c r="S978" i="17"/>
  <c r="T978" i="17" s="1"/>
  <c r="S979" i="17"/>
  <c r="T979" i="17" s="1"/>
  <c r="S980" i="17"/>
  <c r="T980" i="17" s="1"/>
  <c r="S981" i="17"/>
  <c r="T981" i="17" s="1"/>
  <c r="S982" i="17"/>
  <c r="T982" i="17" s="1"/>
  <c r="S983" i="17"/>
  <c r="T983" i="17" s="1"/>
  <c r="S984" i="17"/>
  <c r="T984" i="17" s="1"/>
  <c r="S985" i="17"/>
  <c r="T985" i="17" s="1"/>
  <c r="S986" i="17"/>
  <c r="T986" i="17" s="1"/>
  <c r="S987" i="17"/>
  <c r="T987" i="17" s="1"/>
  <c r="S988" i="17"/>
  <c r="T988" i="17" s="1"/>
  <c r="S989" i="17"/>
  <c r="T989" i="17" s="1"/>
  <c r="S990" i="17"/>
  <c r="T990" i="17" s="1"/>
  <c r="S991" i="17"/>
  <c r="T991" i="17" s="1"/>
  <c r="S992" i="17"/>
  <c r="T992" i="17" s="1"/>
  <c r="S993" i="17"/>
  <c r="T993" i="17" s="1"/>
  <c r="S994" i="17"/>
  <c r="T994" i="17" s="1"/>
  <c r="S995" i="17"/>
  <c r="T995" i="17" s="1"/>
  <c r="S996" i="17"/>
  <c r="T996" i="17" s="1"/>
  <c r="S997" i="17"/>
  <c r="T997" i="17" s="1"/>
  <c r="S998" i="17"/>
  <c r="T998" i="17" s="1"/>
  <c r="S999" i="17"/>
  <c r="T999" i="17" s="1"/>
  <c r="S1000" i="17"/>
  <c r="T1000" i="17" s="1"/>
  <c r="S1001" i="17"/>
  <c r="T1001" i="17" s="1"/>
  <c r="S2" i="17"/>
  <c r="T2" i="17" s="1"/>
  <c r="R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2" i="17"/>
  <c r="N3" i="17"/>
  <c r="O3" i="17" s="1" a="1"/>
  <c r="O3" i="17" s="1"/>
  <c r="P3" i="17" s="1" a="1"/>
  <c r="P3" i="17" s="1"/>
  <c r="N4" i="17"/>
  <c r="O4" i="17" s="1" a="1"/>
  <c r="O4" i="17" s="1"/>
  <c r="P4" i="17" s="1" a="1"/>
  <c r="P4" i="17" s="1"/>
  <c r="N5" i="17"/>
  <c r="O5" i="17" s="1" a="1"/>
  <c r="O5" i="17" s="1"/>
  <c r="P5" i="17" s="1" a="1"/>
  <c r="P5" i="17" s="1"/>
  <c r="N6" i="17"/>
  <c r="O6" i="17" s="1" a="1"/>
  <c r="O6" i="17" s="1"/>
  <c r="P6" i="17" s="1" a="1"/>
  <c r="P6" i="17" s="1"/>
  <c r="N7" i="17"/>
  <c r="O7" i="17" s="1" a="1"/>
  <c r="O7" i="17" s="1"/>
  <c r="P7" i="17" s="1" a="1"/>
  <c r="P7" i="17" s="1"/>
  <c r="N8" i="17"/>
  <c r="O8" i="17" s="1" a="1"/>
  <c r="O8" i="17" s="1"/>
  <c r="P8" i="17" s="1" a="1"/>
  <c r="P8" i="17" s="1"/>
  <c r="N9" i="17"/>
  <c r="O9" i="17" s="1" a="1"/>
  <c r="O9" i="17" s="1"/>
  <c r="P9" i="17" s="1" a="1"/>
  <c r="P9" i="17" s="1"/>
  <c r="N10" i="17"/>
  <c r="O10" i="17" s="1" a="1"/>
  <c r="O10" i="17" s="1"/>
  <c r="P10" i="17" s="1" a="1"/>
  <c r="P10" i="17" s="1"/>
  <c r="N11" i="17"/>
  <c r="O11" i="17" s="1" a="1"/>
  <c r="O11" i="17" s="1"/>
  <c r="P11" i="17" s="1" a="1"/>
  <c r="P11" i="17" s="1"/>
  <c r="N12" i="17"/>
  <c r="O12" i="17" s="1" a="1"/>
  <c r="O12" i="17" s="1"/>
  <c r="P12" i="17" s="1" a="1"/>
  <c r="P12" i="17" s="1"/>
  <c r="N13" i="17"/>
  <c r="O13" i="17" s="1" a="1"/>
  <c r="O13" i="17" s="1"/>
  <c r="P13" i="17" s="1" a="1"/>
  <c r="P13" i="17" s="1"/>
  <c r="N14" i="17"/>
  <c r="O14" i="17" s="1" a="1"/>
  <c r="O14" i="17" s="1"/>
  <c r="P14" i="17" s="1" a="1"/>
  <c r="P14" i="17" s="1"/>
  <c r="N15" i="17"/>
  <c r="O15" i="17" s="1" a="1"/>
  <c r="O15" i="17" s="1"/>
  <c r="P15" i="17" s="1" a="1"/>
  <c r="P15" i="17" s="1"/>
  <c r="N16" i="17"/>
  <c r="O16" i="17" s="1" a="1"/>
  <c r="O16" i="17" s="1"/>
  <c r="P16" i="17" s="1" a="1"/>
  <c r="P16" i="17" s="1"/>
  <c r="N17" i="17"/>
  <c r="O17" i="17" s="1" a="1"/>
  <c r="O17" i="17" s="1"/>
  <c r="P17" i="17" s="1" a="1"/>
  <c r="P17" i="17" s="1"/>
  <c r="N18" i="17"/>
  <c r="O18" i="17" s="1" a="1"/>
  <c r="O18" i="17" s="1"/>
  <c r="P18" i="17" s="1" a="1"/>
  <c r="P18" i="17" s="1"/>
  <c r="N19" i="17"/>
  <c r="O19" i="17" s="1" a="1"/>
  <c r="O19" i="17" s="1"/>
  <c r="P19" i="17" s="1" a="1"/>
  <c r="P19" i="17" s="1"/>
  <c r="N20" i="17"/>
  <c r="O20" i="17" s="1" a="1"/>
  <c r="O20" i="17" s="1"/>
  <c r="P20" i="17" s="1" a="1"/>
  <c r="P20" i="17" s="1"/>
  <c r="N21" i="17"/>
  <c r="O21" i="17" s="1" a="1"/>
  <c r="O21" i="17" s="1"/>
  <c r="P21" i="17" s="1" a="1"/>
  <c r="P21" i="17" s="1"/>
  <c r="N22" i="17"/>
  <c r="O22" i="17" s="1" a="1"/>
  <c r="O22" i="17" s="1"/>
  <c r="P22" i="17" s="1" a="1"/>
  <c r="P22" i="17" s="1"/>
  <c r="N23" i="17"/>
  <c r="O23" i="17" s="1" a="1"/>
  <c r="O23" i="17" s="1"/>
  <c r="P23" i="17" s="1" a="1"/>
  <c r="P23" i="17" s="1"/>
  <c r="N24" i="17"/>
  <c r="O24" i="17" s="1" a="1"/>
  <c r="O24" i="17" s="1"/>
  <c r="P24" i="17" s="1" a="1"/>
  <c r="P24" i="17" s="1"/>
  <c r="N25" i="17"/>
  <c r="O25" i="17" s="1" a="1"/>
  <c r="O25" i="17" s="1"/>
  <c r="P25" i="17" s="1" a="1"/>
  <c r="P25" i="17" s="1"/>
  <c r="N26" i="17"/>
  <c r="O26" i="17" s="1" a="1"/>
  <c r="O26" i="17" s="1"/>
  <c r="P26" i="17" s="1" a="1"/>
  <c r="P26" i="17" s="1"/>
  <c r="N27" i="17"/>
  <c r="O27" i="17" s="1" a="1"/>
  <c r="O27" i="17" s="1"/>
  <c r="P27" i="17" s="1" a="1"/>
  <c r="P27" i="17" s="1"/>
  <c r="N28" i="17"/>
  <c r="O28" i="17" s="1" a="1"/>
  <c r="O28" i="17" s="1"/>
  <c r="P28" i="17" s="1" a="1"/>
  <c r="P28" i="17" s="1"/>
  <c r="N29" i="17"/>
  <c r="O29" i="17" s="1" a="1"/>
  <c r="O29" i="17" s="1"/>
  <c r="P29" i="17" s="1" a="1"/>
  <c r="P29" i="17" s="1"/>
  <c r="N30" i="17"/>
  <c r="O30" i="17" s="1" a="1"/>
  <c r="O30" i="17" s="1"/>
  <c r="P30" i="17" s="1" a="1"/>
  <c r="P30" i="17" s="1"/>
  <c r="N31" i="17"/>
  <c r="O31" i="17" s="1" a="1"/>
  <c r="O31" i="17" s="1"/>
  <c r="P31" i="17" s="1" a="1"/>
  <c r="P31" i="17" s="1"/>
  <c r="N32" i="17"/>
  <c r="O32" i="17" s="1" a="1"/>
  <c r="O32" i="17" s="1"/>
  <c r="P32" i="17" s="1" a="1"/>
  <c r="P32" i="17" s="1"/>
  <c r="N33" i="17"/>
  <c r="O33" i="17" s="1" a="1"/>
  <c r="O33" i="17" s="1"/>
  <c r="P33" i="17" s="1" a="1"/>
  <c r="P33" i="17" s="1"/>
  <c r="N34" i="17"/>
  <c r="O34" i="17" s="1" a="1"/>
  <c r="O34" i="17" s="1"/>
  <c r="P34" i="17" s="1" a="1"/>
  <c r="P34" i="17" s="1"/>
  <c r="N35" i="17"/>
  <c r="O35" i="17" s="1" a="1"/>
  <c r="O35" i="17" s="1"/>
  <c r="P35" i="17" s="1" a="1"/>
  <c r="P35" i="17" s="1"/>
  <c r="N36" i="17"/>
  <c r="O36" i="17" s="1" a="1"/>
  <c r="O36" i="17" s="1"/>
  <c r="P36" i="17" s="1" a="1"/>
  <c r="P36" i="17" s="1"/>
  <c r="N37" i="17"/>
  <c r="O37" i="17" s="1" a="1"/>
  <c r="O37" i="17" s="1"/>
  <c r="P37" i="17" s="1" a="1"/>
  <c r="P37" i="17" s="1"/>
  <c r="N38" i="17"/>
  <c r="O38" i="17" s="1" a="1"/>
  <c r="O38" i="17" s="1"/>
  <c r="P38" i="17" s="1" a="1"/>
  <c r="P38" i="17" s="1"/>
  <c r="N39" i="17"/>
  <c r="O39" i="17" s="1" a="1"/>
  <c r="O39" i="17" s="1"/>
  <c r="P39" i="17" s="1" a="1"/>
  <c r="P39" i="17" s="1"/>
  <c r="N40" i="17"/>
  <c r="O40" i="17" s="1" a="1"/>
  <c r="O40" i="17" s="1"/>
  <c r="P40" i="17" s="1" a="1"/>
  <c r="P40" i="17" s="1"/>
  <c r="N41" i="17"/>
  <c r="O41" i="17" s="1" a="1"/>
  <c r="O41" i="17" s="1"/>
  <c r="P41" i="17" s="1" a="1"/>
  <c r="P41" i="17" s="1"/>
  <c r="N42" i="17"/>
  <c r="O42" i="17" s="1" a="1"/>
  <c r="O42" i="17" s="1"/>
  <c r="P42" i="17" s="1" a="1"/>
  <c r="P42" i="17" s="1"/>
  <c r="N43" i="17"/>
  <c r="O43" i="17" s="1" a="1"/>
  <c r="O43" i="17" s="1"/>
  <c r="P43" i="17" s="1" a="1"/>
  <c r="P43" i="17" s="1"/>
  <c r="N44" i="17"/>
  <c r="O44" i="17" s="1" a="1"/>
  <c r="O44" i="17" s="1"/>
  <c r="P44" i="17" s="1" a="1"/>
  <c r="P44" i="17" s="1"/>
  <c r="N45" i="17"/>
  <c r="O45" i="17" s="1" a="1"/>
  <c r="O45" i="17" s="1"/>
  <c r="P45" i="17" s="1" a="1"/>
  <c r="P45" i="17" s="1"/>
  <c r="N46" i="17"/>
  <c r="O46" i="17" s="1" a="1"/>
  <c r="O46" i="17" s="1"/>
  <c r="P46" i="17" s="1" a="1"/>
  <c r="P46" i="17" s="1"/>
  <c r="N47" i="17"/>
  <c r="O47" i="17" s="1" a="1"/>
  <c r="O47" i="17" s="1"/>
  <c r="P47" i="17" s="1" a="1"/>
  <c r="P47" i="17" s="1"/>
  <c r="N48" i="17"/>
  <c r="O48" i="17" s="1" a="1"/>
  <c r="O48" i="17" s="1"/>
  <c r="P48" i="17" s="1" a="1"/>
  <c r="P48" i="17" s="1"/>
  <c r="N49" i="17"/>
  <c r="O49" i="17" s="1" a="1"/>
  <c r="O49" i="17" s="1"/>
  <c r="P49" i="17" s="1" a="1"/>
  <c r="P49" i="17" s="1"/>
  <c r="N50" i="17"/>
  <c r="O50" i="17" s="1" a="1"/>
  <c r="O50" i="17" s="1"/>
  <c r="P50" i="17" s="1" a="1"/>
  <c r="P50" i="17" s="1"/>
  <c r="N51" i="17"/>
  <c r="O51" i="17" s="1" a="1"/>
  <c r="O51" i="17" s="1"/>
  <c r="P51" i="17" s="1" a="1"/>
  <c r="P51" i="17" s="1"/>
  <c r="N52" i="17"/>
  <c r="O52" i="17" s="1" a="1"/>
  <c r="O52" i="17" s="1"/>
  <c r="P52" i="17" s="1" a="1"/>
  <c r="P52" i="17" s="1"/>
  <c r="N53" i="17"/>
  <c r="O53" i="17" s="1" a="1"/>
  <c r="O53" i="17" s="1"/>
  <c r="P53" i="17" s="1" a="1"/>
  <c r="P53" i="17" s="1"/>
  <c r="N54" i="17"/>
  <c r="O54" i="17" s="1" a="1"/>
  <c r="O54" i="17" s="1"/>
  <c r="P54" i="17" s="1" a="1"/>
  <c r="P54" i="17" s="1"/>
  <c r="N55" i="17"/>
  <c r="O55" i="17" s="1" a="1"/>
  <c r="O55" i="17" s="1"/>
  <c r="P55" i="17" s="1" a="1"/>
  <c r="P55" i="17" s="1"/>
  <c r="N56" i="17"/>
  <c r="O56" i="17" s="1" a="1"/>
  <c r="O56" i="17" s="1"/>
  <c r="P56" i="17" s="1" a="1"/>
  <c r="P56" i="17" s="1"/>
  <c r="N57" i="17"/>
  <c r="O57" i="17" s="1" a="1"/>
  <c r="O57" i="17" s="1"/>
  <c r="P57" i="17" s="1" a="1"/>
  <c r="P57" i="17" s="1"/>
  <c r="N58" i="17"/>
  <c r="O58" i="17" s="1" a="1"/>
  <c r="O58" i="17" s="1"/>
  <c r="P58" i="17" s="1" a="1"/>
  <c r="P58" i="17" s="1"/>
  <c r="N59" i="17"/>
  <c r="O59" i="17" s="1" a="1"/>
  <c r="O59" i="17" s="1"/>
  <c r="P59" i="17" s="1" a="1"/>
  <c r="P59" i="17" s="1"/>
  <c r="N60" i="17"/>
  <c r="O60" i="17" s="1" a="1"/>
  <c r="O60" i="17" s="1"/>
  <c r="P60" i="17" s="1" a="1"/>
  <c r="P60" i="17" s="1"/>
  <c r="N61" i="17"/>
  <c r="O61" i="17" s="1" a="1"/>
  <c r="O61" i="17" s="1"/>
  <c r="P61" i="17" s="1" a="1"/>
  <c r="P61" i="17" s="1"/>
  <c r="N62" i="17"/>
  <c r="O62" i="17" s="1" a="1"/>
  <c r="O62" i="17" s="1"/>
  <c r="P62" i="17" s="1" a="1"/>
  <c r="P62" i="17" s="1"/>
  <c r="N63" i="17"/>
  <c r="O63" i="17" s="1" a="1"/>
  <c r="O63" i="17" s="1"/>
  <c r="P63" i="17" s="1" a="1"/>
  <c r="P63" i="17" s="1"/>
  <c r="N64" i="17"/>
  <c r="O64" i="17" s="1" a="1"/>
  <c r="O64" i="17" s="1"/>
  <c r="P64" i="17" s="1" a="1"/>
  <c r="P64" i="17" s="1"/>
  <c r="N65" i="17"/>
  <c r="O65" i="17" s="1" a="1"/>
  <c r="O65" i="17" s="1"/>
  <c r="P65" i="17" s="1" a="1"/>
  <c r="P65" i="17" s="1"/>
  <c r="N66" i="17"/>
  <c r="O66" i="17" s="1" a="1"/>
  <c r="O66" i="17" s="1"/>
  <c r="P66" i="17" s="1" a="1"/>
  <c r="P66" i="17" s="1"/>
  <c r="N67" i="17"/>
  <c r="O67" i="17" s="1" a="1"/>
  <c r="O67" i="17" s="1"/>
  <c r="P67" i="17" s="1" a="1"/>
  <c r="P67" i="17" s="1"/>
  <c r="N68" i="17"/>
  <c r="O68" i="17" s="1" a="1"/>
  <c r="O68" i="17" s="1"/>
  <c r="P68" i="17" s="1" a="1"/>
  <c r="P68" i="17" s="1"/>
  <c r="N69" i="17"/>
  <c r="O69" i="17" s="1" a="1"/>
  <c r="O69" i="17" s="1"/>
  <c r="P69" i="17" s="1" a="1"/>
  <c r="P69" i="17" s="1"/>
  <c r="N70" i="17"/>
  <c r="O70" i="17" s="1" a="1"/>
  <c r="O70" i="17" s="1"/>
  <c r="P70" i="17" s="1" a="1"/>
  <c r="P70" i="17" s="1"/>
  <c r="N71" i="17"/>
  <c r="O71" i="17" s="1" a="1"/>
  <c r="O71" i="17" s="1"/>
  <c r="P71" i="17" s="1" a="1"/>
  <c r="P71" i="17" s="1"/>
  <c r="N72" i="17"/>
  <c r="O72" i="17" s="1" a="1"/>
  <c r="O72" i="17" s="1"/>
  <c r="P72" i="17" s="1" a="1"/>
  <c r="P72" i="17" s="1"/>
  <c r="N73" i="17"/>
  <c r="O73" i="17" s="1" a="1"/>
  <c r="O73" i="17" s="1"/>
  <c r="P73" i="17" s="1" a="1"/>
  <c r="P73" i="17" s="1"/>
  <c r="N74" i="17"/>
  <c r="O74" i="17" s="1" a="1"/>
  <c r="O74" i="17" s="1"/>
  <c r="P74" i="17" s="1" a="1"/>
  <c r="P74" i="17" s="1"/>
  <c r="N75" i="17"/>
  <c r="O75" i="17" s="1" a="1"/>
  <c r="O75" i="17" s="1"/>
  <c r="P75" i="17" s="1" a="1"/>
  <c r="P75" i="17" s="1"/>
  <c r="N76" i="17"/>
  <c r="O76" i="17" s="1" a="1"/>
  <c r="O76" i="17" s="1"/>
  <c r="P76" i="17" s="1" a="1"/>
  <c r="P76" i="17" s="1"/>
  <c r="N77" i="17"/>
  <c r="O77" i="17" s="1" a="1"/>
  <c r="O77" i="17" s="1"/>
  <c r="P77" i="17" s="1" a="1"/>
  <c r="P77" i="17" s="1"/>
  <c r="N78" i="17"/>
  <c r="O78" i="17" s="1" a="1"/>
  <c r="O78" i="17" s="1"/>
  <c r="P78" i="17" s="1" a="1"/>
  <c r="P78" i="17" s="1"/>
  <c r="N79" i="17"/>
  <c r="O79" i="17" s="1" a="1"/>
  <c r="O79" i="17" s="1"/>
  <c r="P79" i="17" s="1" a="1"/>
  <c r="P79" i="17" s="1"/>
  <c r="N80" i="17"/>
  <c r="O80" i="17" s="1" a="1"/>
  <c r="O80" i="17" s="1"/>
  <c r="P80" i="17" s="1" a="1"/>
  <c r="P80" i="17" s="1"/>
  <c r="N81" i="17"/>
  <c r="O81" i="17" s="1" a="1"/>
  <c r="O81" i="17" s="1"/>
  <c r="P81" i="17" s="1" a="1"/>
  <c r="P81" i="17" s="1"/>
  <c r="N82" i="17"/>
  <c r="O82" i="17" s="1" a="1"/>
  <c r="O82" i="17" s="1"/>
  <c r="P82" i="17" s="1" a="1"/>
  <c r="P82" i="17" s="1"/>
  <c r="N83" i="17"/>
  <c r="O83" i="17" s="1" a="1"/>
  <c r="O83" i="17" s="1"/>
  <c r="P83" i="17" s="1" a="1"/>
  <c r="P83" i="17" s="1"/>
  <c r="N84" i="17"/>
  <c r="O84" i="17" s="1" a="1"/>
  <c r="O84" i="17" s="1"/>
  <c r="P84" i="17" s="1" a="1"/>
  <c r="P84" i="17" s="1"/>
  <c r="N85" i="17"/>
  <c r="O85" i="17" s="1" a="1"/>
  <c r="O85" i="17" s="1"/>
  <c r="P85" i="17" s="1" a="1"/>
  <c r="P85" i="17" s="1"/>
  <c r="N86" i="17"/>
  <c r="O86" i="17" s="1" a="1"/>
  <c r="O86" i="17" s="1"/>
  <c r="P86" i="17" s="1" a="1"/>
  <c r="P86" i="17" s="1"/>
  <c r="N87" i="17"/>
  <c r="O87" i="17" s="1" a="1"/>
  <c r="O87" i="17" s="1"/>
  <c r="P87" i="17" s="1" a="1"/>
  <c r="P87" i="17" s="1"/>
  <c r="N88" i="17"/>
  <c r="O88" i="17" s="1" a="1"/>
  <c r="O88" i="17" s="1"/>
  <c r="P88" i="17" s="1" a="1"/>
  <c r="P88" i="17" s="1"/>
  <c r="N89" i="17"/>
  <c r="O89" i="17" s="1" a="1"/>
  <c r="O89" i="17" s="1"/>
  <c r="P89" i="17" s="1" a="1"/>
  <c r="P89" i="17" s="1"/>
  <c r="N90" i="17"/>
  <c r="O90" i="17" s="1" a="1"/>
  <c r="O90" i="17" s="1"/>
  <c r="P90" i="17" s="1" a="1"/>
  <c r="P90" i="17" s="1"/>
  <c r="N91" i="17"/>
  <c r="O91" i="17" s="1" a="1"/>
  <c r="O91" i="17" s="1"/>
  <c r="P91" i="17" s="1" a="1"/>
  <c r="P91" i="17" s="1"/>
  <c r="N92" i="17"/>
  <c r="O92" i="17" s="1" a="1"/>
  <c r="O92" i="17" s="1"/>
  <c r="P92" i="17" s="1" a="1"/>
  <c r="P92" i="17" s="1"/>
  <c r="N93" i="17"/>
  <c r="O93" i="17" s="1" a="1"/>
  <c r="O93" i="17" s="1"/>
  <c r="P93" i="17" s="1" a="1"/>
  <c r="P93" i="17" s="1"/>
  <c r="N94" i="17"/>
  <c r="O94" i="17" s="1" a="1"/>
  <c r="O94" i="17" s="1"/>
  <c r="P94" i="17" s="1" a="1"/>
  <c r="P94" i="17" s="1"/>
  <c r="N95" i="17"/>
  <c r="O95" i="17" s="1" a="1"/>
  <c r="O95" i="17" s="1"/>
  <c r="P95" i="17" s="1" a="1"/>
  <c r="P95" i="17" s="1"/>
  <c r="N96" i="17"/>
  <c r="O96" i="17" s="1" a="1"/>
  <c r="O96" i="17" s="1"/>
  <c r="P96" i="17" s="1" a="1"/>
  <c r="P96" i="17" s="1"/>
  <c r="N97" i="17"/>
  <c r="O97" i="17" s="1" a="1"/>
  <c r="O97" i="17" s="1"/>
  <c r="P97" i="17" s="1" a="1"/>
  <c r="P97" i="17" s="1"/>
  <c r="N98" i="17"/>
  <c r="O98" i="17" s="1" a="1"/>
  <c r="O98" i="17" s="1"/>
  <c r="P98" i="17" s="1" a="1"/>
  <c r="P98" i="17" s="1"/>
  <c r="N99" i="17"/>
  <c r="O99" i="17" s="1" a="1"/>
  <c r="O99" i="17" s="1"/>
  <c r="P99" i="17" s="1" a="1"/>
  <c r="P99" i="17" s="1"/>
  <c r="N100" i="17"/>
  <c r="O100" i="17" s="1" a="1"/>
  <c r="O100" i="17" s="1"/>
  <c r="P100" i="17" s="1" a="1"/>
  <c r="P100" i="17" s="1"/>
  <c r="N101" i="17"/>
  <c r="O101" i="17" s="1" a="1"/>
  <c r="O101" i="17" s="1"/>
  <c r="P101" i="17" s="1" a="1"/>
  <c r="P101" i="17" s="1"/>
  <c r="N102" i="17"/>
  <c r="O102" i="17" s="1" a="1"/>
  <c r="O102" i="17" s="1"/>
  <c r="P102" i="17" s="1" a="1"/>
  <c r="P102" i="17" s="1"/>
  <c r="N103" i="17"/>
  <c r="O103" i="17" s="1" a="1"/>
  <c r="O103" i="17" s="1"/>
  <c r="P103" i="17" s="1" a="1"/>
  <c r="P103" i="17" s="1"/>
  <c r="N104" i="17"/>
  <c r="O104" i="17" s="1" a="1"/>
  <c r="O104" i="17" s="1"/>
  <c r="P104" i="17" s="1" a="1"/>
  <c r="P104" i="17" s="1"/>
  <c r="N105" i="17"/>
  <c r="O105" i="17" s="1" a="1"/>
  <c r="O105" i="17" s="1"/>
  <c r="P105" i="17" s="1" a="1"/>
  <c r="P105" i="17" s="1"/>
  <c r="N106" i="17"/>
  <c r="O106" i="17" s="1" a="1"/>
  <c r="O106" i="17" s="1"/>
  <c r="P106" i="17" s="1" a="1"/>
  <c r="P106" i="17" s="1"/>
  <c r="N107" i="17"/>
  <c r="O107" i="17" s="1" a="1"/>
  <c r="O107" i="17" s="1"/>
  <c r="P107" i="17" s="1" a="1"/>
  <c r="P107" i="17" s="1"/>
  <c r="N108" i="17"/>
  <c r="O108" i="17" s="1" a="1"/>
  <c r="O108" i="17" s="1"/>
  <c r="P108" i="17" s="1" a="1"/>
  <c r="P108" i="17" s="1"/>
  <c r="N109" i="17"/>
  <c r="O109" i="17" s="1" a="1"/>
  <c r="O109" i="17" s="1"/>
  <c r="P109" i="17" s="1" a="1"/>
  <c r="P109" i="17" s="1"/>
  <c r="N110" i="17"/>
  <c r="O110" i="17" s="1" a="1"/>
  <c r="O110" i="17" s="1"/>
  <c r="P110" i="17" s="1" a="1"/>
  <c r="P110" i="17" s="1"/>
  <c r="N111" i="17"/>
  <c r="O111" i="17" s="1" a="1"/>
  <c r="O111" i="17" s="1"/>
  <c r="P111" i="17" s="1" a="1"/>
  <c r="P111" i="17" s="1"/>
  <c r="N112" i="17"/>
  <c r="O112" i="17" s="1" a="1"/>
  <c r="O112" i="17" s="1"/>
  <c r="P112" i="17" s="1" a="1"/>
  <c r="P112" i="17" s="1"/>
  <c r="N113" i="17"/>
  <c r="O113" i="17" s="1" a="1"/>
  <c r="O113" i="17" s="1"/>
  <c r="P113" i="17" s="1" a="1"/>
  <c r="P113" i="17" s="1"/>
  <c r="N114" i="17"/>
  <c r="O114" i="17" s="1" a="1"/>
  <c r="O114" i="17" s="1"/>
  <c r="P114" i="17" s="1" a="1"/>
  <c r="P114" i="17" s="1"/>
  <c r="N115" i="17"/>
  <c r="O115" i="17" s="1" a="1"/>
  <c r="O115" i="17" s="1"/>
  <c r="P115" i="17" s="1" a="1"/>
  <c r="P115" i="17" s="1"/>
  <c r="N116" i="17"/>
  <c r="O116" i="17" s="1" a="1"/>
  <c r="O116" i="17" s="1"/>
  <c r="P116" i="17" s="1" a="1"/>
  <c r="P116" i="17" s="1"/>
  <c r="N117" i="17"/>
  <c r="O117" i="17" s="1" a="1"/>
  <c r="O117" i="17" s="1"/>
  <c r="P117" i="17" s="1" a="1"/>
  <c r="P117" i="17" s="1"/>
  <c r="N118" i="17"/>
  <c r="O118" i="17" s="1" a="1"/>
  <c r="O118" i="17" s="1"/>
  <c r="P118" i="17" s="1" a="1"/>
  <c r="P118" i="17" s="1"/>
  <c r="N119" i="17"/>
  <c r="O119" i="17" s="1" a="1"/>
  <c r="O119" i="17" s="1"/>
  <c r="P119" i="17" s="1" a="1"/>
  <c r="P119" i="17" s="1"/>
  <c r="N120" i="17"/>
  <c r="O120" i="17" s="1" a="1"/>
  <c r="O120" i="17" s="1"/>
  <c r="P120" i="17" s="1" a="1"/>
  <c r="P120" i="17" s="1"/>
  <c r="N121" i="17"/>
  <c r="O121" i="17" s="1" a="1"/>
  <c r="O121" i="17" s="1"/>
  <c r="P121" i="17" s="1" a="1"/>
  <c r="P121" i="17" s="1"/>
  <c r="N122" i="17"/>
  <c r="O122" i="17" s="1" a="1"/>
  <c r="O122" i="17" s="1"/>
  <c r="P122" i="17" s="1" a="1"/>
  <c r="P122" i="17" s="1"/>
  <c r="N123" i="17"/>
  <c r="O123" i="17" s="1" a="1"/>
  <c r="O123" i="17" s="1"/>
  <c r="P123" i="17" s="1" a="1"/>
  <c r="P123" i="17" s="1"/>
  <c r="N124" i="17"/>
  <c r="O124" i="17" s="1" a="1"/>
  <c r="O124" i="17" s="1"/>
  <c r="P124" i="17" s="1" a="1"/>
  <c r="P124" i="17" s="1"/>
  <c r="N125" i="17"/>
  <c r="O125" i="17" s="1" a="1"/>
  <c r="O125" i="17" s="1"/>
  <c r="P125" i="17" s="1" a="1"/>
  <c r="P125" i="17" s="1"/>
  <c r="N126" i="17"/>
  <c r="O126" i="17" s="1" a="1"/>
  <c r="O126" i="17" s="1"/>
  <c r="P126" i="17" s="1" a="1"/>
  <c r="P126" i="17" s="1"/>
  <c r="N127" i="17"/>
  <c r="O127" i="17" s="1" a="1"/>
  <c r="O127" i="17" s="1"/>
  <c r="P127" i="17" s="1" a="1"/>
  <c r="P127" i="17" s="1"/>
  <c r="N128" i="17"/>
  <c r="O128" i="17" s="1" a="1"/>
  <c r="O128" i="17" s="1"/>
  <c r="P128" i="17" s="1" a="1"/>
  <c r="P128" i="17" s="1"/>
  <c r="N129" i="17"/>
  <c r="O129" i="17" s="1" a="1"/>
  <c r="O129" i="17" s="1"/>
  <c r="P129" i="17" s="1" a="1"/>
  <c r="P129" i="17" s="1"/>
  <c r="N130" i="17"/>
  <c r="O130" i="17" s="1" a="1"/>
  <c r="O130" i="17" s="1"/>
  <c r="P130" i="17" s="1" a="1"/>
  <c r="P130" i="17" s="1"/>
  <c r="N131" i="17"/>
  <c r="O131" i="17" s="1" a="1"/>
  <c r="O131" i="17" s="1"/>
  <c r="P131" i="17" s="1" a="1"/>
  <c r="P131" i="17" s="1"/>
  <c r="N132" i="17"/>
  <c r="O132" i="17" s="1" a="1"/>
  <c r="O132" i="17" s="1"/>
  <c r="P132" i="17" s="1" a="1"/>
  <c r="P132" i="17" s="1"/>
  <c r="N133" i="17"/>
  <c r="O133" i="17" s="1" a="1"/>
  <c r="O133" i="17" s="1"/>
  <c r="P133" i="17" s="1" a="1"/>
  <c r="P133" i="17" s="1"/>
  <c r="N134" i="17"/>
  <c r="O134" i="17" s="1" a="1"/>
  <c r="O134" i="17" s="1"/>
  <c r="P134" i="17" s="1" a="1"/>
  <c r="P134" i="17" s="1"/>
  <c r="N135" i="17"/>
  <c r="O135" i="17" s="1" a="1"/>
  <c r="O135" i="17" s="1"/>
  <c r="P135" i="17" s="1" a="1"/>
  <c r="P135" i="17" s="1"/>
  <c r="N136" i="17"/>
  <c r="O136" i="17" s="1" a="1"/>
  <c r="O136" i="17" s="1"/>
  <c r="P136" i="17" s="1" a="1"/>
  <c r="P136" i="17" s="1"/>
  <c r="N137" i="17"/>
  <c r="O137" i="17" s="1" a="1"/>
  <c r="O137" i="17" s="1"/>
  <c r="P137" i="17" s="1" a="1"/>
  <c r="P137" i="17" s="1"/>
  <c r="N138" i="17"/>
  <c r="O138" i="17" s="1" a="1"/>
  <c r="O138" i="17" s="1"/>
  <c r="P138" i="17" s="1" a="1"/>
  <c r="P138" i="17" s="1"/>
  <c r="N139" i="17"/>
  <c r="O139" i="17" s="1" a="1"/>
  <c r="O139" i="17" s="1"/>
  <c r="P139" i="17" s="1" a="1"/>
  <c r="P139" i="17" s="1"/>
  <c r="N140" i="17"/>
  <c r="O140" i="17" s="1" a="1"/>
  <c r="O140" i="17" s="1"/>
  <c r="P140" i="17" s="1" a="1"/>
  <c r="P140" i="17" s="1"/>
  <c r="N141" i="17"/>
  <c r="O141" i="17" s="1" a="1"/>
  <c r="O141" i="17" s="1"/>
  <c r="P141" i="17" s="1" a="1"/>
  <c r="P141" i="17" s="1"/>
  <c r="N142" i="17"/>
  <c r="O142" i="17" s="1" a="1"/>
  <c r="O142" i="17" s="1"/>
  <c r="P142" i="17" s="1" a="1"/>
  <c r="P142" i="17" s="1"/>
  <c r="N143" i="17"/>
  <c r="O143" i="17" s="1" a="1"/>
  <c r="O143" i="17" s="1"/>
  <c r="P143" i="17" s="1" a="1"/>
  <c r="P143" i="17" s="1"/>
  <c r="N144" i="17"/>
  <c r="O144" i="17" s="1" a="1"/>
  <c r="O144" i="17" s="1"/>
  <c r="P144" i="17" s="1" a="1"/>
  <c r="P144" i="17" s="1"/>
  <c r="N145" i="17"/>
  <c r="O145" i="17" s="1" a="1"/>
  <c r="O145" i="17" s="1"/>
  <c r="P145" i="17" s="1" a="1"/>
  <c r="P145" i="17" s="1"/>
  <c r="N146" i="17"/>
  <c r="O146" i="17" s="1" a="1"/>
  <c r="O146" i="17" s="1"/>
  <c r="P146" i="17" s="1" a="1"/>
  <c r="P146" i="17" s="1"/>
  <c r="N147" i="17"/>
  <c r="O147" i="17" s="1" a="1"/>
  <c r="O147" i="17" s="1"/>
  <c r="P147" i="17" s="1" a="1"/>
  <c r="P147" i="17" s="1"/>
  <c r="N148" i="17"/>
  <c r="O148" i="17" s="1" a="1"/>
  <c r="O148" i="17" s="1"/>
  <c r="P148" i="17" s="1" a="1"/>
  <c r="P148" i="17" s="1"/>
  <c r="N149" i="17"/>
  <c r="O149" i="17" s="1" a="1"/>
  <c r="O149" i="17" s="1"/>
  <c r="P149" i="17" s="1" a="1"/>
  <c r="P149" i="17" s="1"/>
  <c r="N150" i="17"/>
  <c r="O150" i="17" s="1" a="1"/>
  <c r="O150" i="17" s="1"/>
  <c r="P150" i="17" s="1" a="1"/>
  <c r="P150" i="17" s="1"/>
  <c r="N151" i="17"/>
  <c r="O151" i="17" s="1" a="1"/>
  <c r="O151" i="17" s="1"/>
  <c r="P151" i="17" s="1" a="1"/>
  <c r="P151" i="17" s="1"/>
  <c r="N152" i="17"/>
  <c r="O152" i="17" s="1" a="1"/>
  <c r="O152" i="17" s="1"/>
  <c r="P152" i="17" s="1" a="1"/>
  <c r="P152" i="17" s="1"/>
  <c r="N153" i="17"/>
  <c r="O153" i="17" s="1" a="1"/>
  <c r="O153" i="17" s="1"/>
  <c r="P153" i="17" s="1" a="1"/>
  <c r="P153" i="17" s="1"/>
  <c r="N154" i="17"/>
  <c r="O154" i="17" s="1" a="1"/>
  <c r="O154" i="17" s="1"/>
  <c r="P154" i="17" s="1" a="1"/>
  <c r="P154" i="17" s="1"/>
  <c r="N155" i="17"/>
  <c r="O155" i="17" s="1" a="1"/>
  <c r="O155" i="17" s="1"/>
  <c r="P155" i="17" s="1" a="1"/>
  <c r="P155" i="17" s="1"/>
  <c r="N156" i="17"/>
  <c r="O156" i="17" s="1" a="1"/>
  <c r="O156" i="17" s="1"/>
  <c r="P156" i="17" s="1" a="1"/>
  <c r="P156" i="17" s="1"/>
  <c r="N157" i="17"/>
  <c r="O157" i="17" s="1" a="1"/>
  <c r="O157" i="17" s="1"/>
  <c r="P157" i="17" s="1" a="1"/>
  <c r="P157" i="17" s="1"/>
  <c r="N158" i="17"/>
  <c r="O158" i="17" s="1" a="1"/>
  <c r="O158" i="17" s="1"/>
  <c r="P158" i="17" s="1" a="1"/>
  <c r="P158" i="17" s="1"/>
  <c r="N159" i="17"/>
  <c r="O159" i="17" s="1" a="1"/>
  <c r="O159" i="17" s="1"/>
  <c r="P159" i="17" s="1" a="1"/>
  <c r="P159" i="17" s="1"/>
  <c r="N160" i="17"/>
  <c r="O160" i="17" s="1" a="1"/>
  <c r="O160" i="17" s="1"/>
  <c r="P160" i="17" s="1" a="1"/>
  <c r="P160" i="17" s="1"/>
  <c r="N161" i="17"/>
  <c r="O161" i="17" s="1" a="1"/>
  <c r="O161" i="17" s="1"/>
  <c r="P161" i="17" s="1" a="1"/>
  <c r="P161" i="17" s="1"/>
  <c r="N162" i="17"/>
  <c r="O162" i="17" s="1" a="1"/>
  <c r="O162" i="17" s="1"/>
  <c r="P162" i="17" s="1" a="1"/>
  <c r="P162" i="17" s="1"/>
  <c r="N163" i="17"/>
  <c r="O163" i="17" s="1" a="1"/>
  <c r="O163" i="17" s="1"/>
  <c r="P163" i="17" s="1" a="1"/>
  <c r="P163" i="17" s="1"/>
  <c r="N164" i="17"/>
  <c r="O164" i="17" s="1" a="1"/>
  <c r="O164" i="17" s="1"/>
  <c r="P164" i="17" s="1" a="1"/>
  <c r="P164" i="17" s="1"/>
  <c r="N165" i="17"/>
  <c r="O165" i="17" s="1" a="1"/>
  <c r="O165" i="17" s="1"/>
  <c r="P165" i="17" s="1" a="1"/>
  <c r="P165" i="17" s="1"/>
  <c r="N166" i="17"/>
  <c r="O166" i="17" s="1" a="1"/>
  <c r="O166" i="17" s="1"/>
  <c r="P166" i="17" s="1" a="1"/>
  <c r="P166" i="17" s="1"/>
  <c r="N167" i="17"/>
  <c r="O167" i="17" s="1" a="1"/>
  <c r="O167" i="17" s="1"/>
  <c r="P167" i="17" s="1" a="1"/>
  <c r="P167" i="17" s="1"/>
  <c r="N168" i="17"/>
  <c r="O168" i="17" s="1" a="1"/>
  <c r="O168" i="17" s="1"/>
  <c r="P168" i="17" s="1" a="1"/>
  <c r="P168" i="17" s="1"/>
  <c r="N169" i="17"/>
  <c r="O169" i="17" s="1" a="1"/>
  <c r="O169" i="17" s="1"/>
  <c r="P169" i="17" s="1" a="1"/>
  <c r="P169" i="17" s="1"/>
  <c r="N170" i="17"/>
  <c r="O170" i="17" s="1" a="1"/>
  <c r="O170" i="17" s="1"/>
  <c r="P170" i="17" s="1" a="1"/>
  <c r="P170" i="17" s="1"/>
  <c r="N171" i="17"/>
  <c r="O171" i="17" s="1" a="1"/>
  <c r="O171" i="17" s="1"/>
  <c r="P171" i="17" s="1" a="1"/>
  <c r="P171" i="17" s="1"/>
  <c r="N172" i="17"/>
  <c r="O172" i="17" s="1" a="1"/>
  <c r="O172" i="17" s="1"/>
  <c r="P172" i="17" s="1" a="1"/>
  <c r="P172" i="17" s="1"/>
  <c r="N173" i="17"/>
  <c r="O173" i="17" s="1" a="1"/>
  <c r="O173" i="17" s="1"/>
  <c r="P173" i="17" s="1" a="1"/>
  <c r="P173" i="17" s="1"/>
  <c r="N174" i="17"/>
  <c r="O174" i="17" s="1" a="1"/>
  <c r="O174" i="17" s="1"/>
  <c r="P174" i="17" s="1" a="1"/>
  <c r="P174" i="17" s="1"/>
  <c r="N175" i="17"/>
  <c r="O175" i="17" s="1" a="1"/>
  <c r="O175" i="17" s="1"/>
  <c r="P175" i="17" s="1" a="1"/>
  <c r="P175" i="17" s="1"/>
  <c r="N176" i="17"/>
  <c r="O176" i="17" s="1" a="1"/>
  <c r="O176" i="17" s="1"/>
  <c r="P176" i="17" s="1" a="1"/>
  <c r="P176" i="17" s="1"/>
  <c r="N177" i="17"/>
  <c r="O177" i="17" s="1" a="1"/>
  <c r="O177" i="17" s="1"/>
  <c r="P177" i="17" s="1" a="1"/>
  <c r="P177" i="17" s="1"/>
  <c r="N178" i="17"/>
  <c r="O178" i="17" s="1" a="1"/>
  <c r="O178" i="17" s="1"/>
  <c r="P178" i="17" s="1" a="1"/>
  <c r="P178" i="17" s="1"/>
  <c r="N179" i="17"/>
  <c r="O179" i="17" s="1" a="1"/>
  <c r="O179" i="17" s="1"/>
  <c r="P179" i="17" s="1" a="1"/>
  <c r="P179" i="17" s="1"/>
  <c r="N180" i="17"/>
  <c r="O180" i="17" s="1" a="1"/>
  <c r="O180" i="17" s="1"/>
  <c r="P180" i="17" s="1" a="1"/>
  <c r="P180" i="17" s="1"/>
  <c r="N181" i="17"/>
  <c r="O181" i="17" s="1" a="1"/>
  <c r="O181" i="17" s="1"/>
  <c r="P181" i="17" s="1" a="1"/>
  <c r="P181" i="17" s="1"/>
  <c r="N182" i="17"/>
  <c r="O182" i="17" s="1" a="1"/>
  <c r="O182" i="17" s="1"/>
  <c r="P182" i="17" s="1" a="1"/>
  <c r="P182" i="17" s="1"/>
  <c r="N183" i="17"/>
  <c r="O183" i="17" s="1" a="1"/>
  <c r="O183" i="17" s="1"/>
  <c r="P183" i="17" s="1" a="1"/>
  <c r="P183" i="17" s="1"/>
  <c r="N184" i="17"/>
  <c r="O184" i="17" s="1" a="1"/>
  <c r="O184" i="17" s="1"/>
  <c r="P184" i="17" s="1" a="1"/>
  <c r="P184" i="17" s="1"/>
  <c r="N185" i="17"/>
  <c r="O185" i="17" s="1" a="1"/>
  <c r="O185" i="17" s="1"/>
  <c r="P185" i="17" s="1" a="1"/>
  <c r="P185" i="17" s="1"/>
  <c r="N186" i="17"/>
  <c r="O186" i="17" s="1" a="1"/>
  <c r="O186" i="17" s="1"/>
  <c r="P186" i="17" s="1" a="1"/>
  <c r="P186" i="17" s="1"/>
  <c r="N187" i="17"/>
  <c r="O187" i="17" s="1" a="1"/>
  <c r="O187" i="17" s="1"/>
  <c r="P187" i="17" s="1" a="1"/>
  <c r="P187" i="17" s="1"/>
  <c r="N188" i="17"/>
  <c r="O188" i="17" s="1" a="1"/>
  <c r="O188" i="17" s="1"/>
  <c r="P188" i="17" s="1" a="1"/>
  <c r="P188" i="17" s="1"/>
  <c r="N189" i="17"/>
  <c r="O189" i="17" s="1" a="1"/>
  <c r="O189" i="17" s="1"/>
  <c r="P189" i="17" s="1" a="1"/>
  <c r="P189" i="17" s="1"/>
  <c r="N190" i="17"/>
  <c r="O190" i="17" s="1" a="1"/>
  <c r="O190" i="17" s="1"/>
  <c r="P190" i="17" s="1" a="1"/>
  <c r="P190" i="17" s="1"/>
  <c r="N191" i="17"/>
  <c r="O191" i="17" s="1" a="1"/>
  <c r="O191" i="17" s="1"/>
  <c r="P191" i="17" s="1" a="1"/>
  <c r="P191" i="17" s="1"/>
  <c r="N192" i="17"/>
  <c r="O192" i="17" s="1" a="1"/>
  <c r="O192" i="17" s="1"/>
  <c r="P192" i="17" s="1" a="1"/>
  <c r="P192" i="17" s="1"/>
  <c r="N193" i="17"/>
  <c r="O193" i="17" s="1" a="1"/>
  <c r="O193" i="17" s="1"/>
  <c r="P193" i="17" s="1" a="1"/>
  <c r="P193" i="17" s="1"/>
  <c r="N194" i="17"/>
  <c r="O194" i="17" s="1" a="1"/>
  <c r="O194" i="17" s="1"/>
  <c r="P194" i="17" s="1" a="1"/>
  <c r="P194" i="17" s="1"/>
  <c r="N195" i="17"/>
  <c r="O195" i="17" s="1" a="1"/>
  <c r="O195" i="17" s="1"/>
  <c r="P195" i="17" s="1" a="1"/>
  <c r="P195" i="17" s="1"/>
  <c r="N196" i="17"/>
  <c r="O196" i="17" s="1" a="1"/>
  <c r="O196" i="17" s="1"/>
  <c r="P196" i="17" s="1" a="1"/>
  <c r="P196" i="17" s="1"/>
  <c r="N197" i="17"/>
  <c r="O197" i="17" s="1" a="1"/>
  <c r="O197" i="17" s="1"/>
  <c r="P197" i="17" s="1" a="1"/>
  <c r="P197" i="17" s="1"/>
  <c r="N198" i="17"/>
  <c r="O198" i="17" s="1" a="1"/>
  <c r="O198" i="17" s="1"/>
  <c r="P198" i="17" s="1" a="1"/>
  <c r="P198" i="17" s="1"/>
  <c r="N199" i="17"/>
  <c r="O199" i="17" s="1" a="1"/>
  <c r="O199" i="17" s="1"/>
  <c r="P199" i="17" s="1" a="1"/>
  <c r="P199" i="17" s="1"/>
  <c r="N200" i="17"/>
  <c r="O200" i="17" s="1" a="1"/>
  <c r="O200" i="17" s="1"/>
  <c r="P200" i="17" s="1" a="1"/>
  <c r="P200" i="17" s="1"/>
  <c r="N201" i="17"/>
  <c r="O201" i="17" s="1" a="1"/>
  <c r="O201" i="17" s="1"/>
  <c r="P201" i="17" s="1" a="1"/>
  <c r="P201" i="17" s="1"/>
  <c r="N202" i="17"/>
  <c r="O202" i="17" s="1" a="1"/>
  <c r="O202" i="17" s="1"/>
  <c r="P202" i="17" s="1" a="1"/>
  <c r="P202" i="17" s="1"/>
  <c r="N203" i="17"/>
  <c r="O203" i="17" s="1" a="1"/>
  <c r="O203" i="17" s="1"/>
  <c r="P203" i="17" s="1" a="1"/>
  <c r="P203" i="17" s="1"/>
  <c r="N204" i="17"/>
  <c r="O204" i="17" s="1" a="1"/>
  <c r="O204" i="17" s="1"/>
  <c r="P204" i="17" s="1" a="1"/>
  <c r="P204" i="17" s="1"/>
  <c r="N205" i="17"/>
  <c r="O205" i="17" s="1" a="1"/>
  <c r="O205" i="17" s="1"/>
  <c r="P205" i="17" s="1" a="1"/>
  <c r="P205" i="17" s="1"/>
  <c r="N206" i="17"/>
  <c r="O206" i="17" s="1" a="1"/>
  <c r="O206" i="17" s="1"/>
  <c r="P206" i="17" s="1" a="1"/>
  <c r="P206" i="17" s="1"/>
  <c r="N207" i="17"/>
  <c r="O207" i="17" s="1" a="1"/>
  <c r="O207" i="17" s="1"/>
  <c r="P207" i="17" s="1" a="1"/>
  <c r="P207" i="17" s="1"/>
  <c r="N208" i="17"/>
  <c r="O208" i="17" s="1" a="1"/>
  <c r="O208" i="17" s="1"/>
  <c r="P208" i="17" s="1" a="1"/>
  <c r="P208" i="17" s="1"/>
  <c r="N209" i="17"/>
  <c r="O209" i="17" s="1" a="1"/>
  <c r="O209" i="17" s="1"/>
  <c r="P209" i="17" s="1" a="1"/>
  <c r="P209" i="17" s="1"/>
  <c r="N210" i="17"/>
  <c r="O210" i="17" s="1" a="1"/>
  <c r="O210" i="17" s="1"/>
  <c r="P210" i="17" s="1" a="1"/>
  <c r="P210" i="17" s="1"/>
  <c r="N211" i="17"/>
  <c r="O211" i="17" s="1" a="1"/>
  <c r="O211" i="17" s="1"/>
  <c r="P211" i="17" s="1" a="1"/>
  <c r="P211" i="17" s="1"/>
  <c r="N212" i="17"/>
  <c r="O212" i="17" s="1" a="1"/>
  <c r="O212" i="17" s="1"/>
  <c r="P212" i="17" s="1" a="1"/>
  <c r="P212" i="17" s="1"/>
  <c r="N213" i="17"/>
  <c r="O213" i="17" s="1" a="1"/>
  <c r="O213" i="17" s="1"/>
  <c r="P213" i="17" s="1" a="1"/>
  <c r="P213" i="17" s="1"/>
  <c r="N214" i="17"/>
  <c r="O214" i="17" s="1" a="1"/>
  <c r="O214" i="17" s="1"/>
  <c r="P214" i="17" s="1" a="1"/>
  <c r="P214" i="17" s="1"/>
  <c r="N215" i="17"/>
  <c r="O215" i="17" s="1" a="1"/>
  <c r="O215" i="17" s="1"/>
  <c r="P215" i="17" s="1" a="1"/>
  <c r="P215" i="17" s="1"/>
  <c r="N216" i="17"/>
  <c r="O216" i="17" s="1" a="1"/>
  <c r="O216" i="17" s="1"/>
  <c r="P216" i="17" s="1" a="1"/>
  <c r="P216" i="17" s="1"/>
  <c r="N217" i="17"/>
  <c r="O217" i="17" s="1" a="1"/>
  <c r="O217" i="17" s="1"/>
  <c r="P217" i="17" s="1" a="1"/>
  <c r="P217" i="17" s="1"/>
  <c r="N218" i="17"/>
  <c r="O218" i="17" s="1" a="1"/>
  <c r="O218" i="17" s="1"/>
  <c r="P218" i="17" s="1" a="1"/>
  <c r="P218" i="17" s="1"/>
  <c r="N219" i="17"/>
  <c r="O219" i="17" s="1" a="1"/>
  <c r="O219" i="17" s="1"/>
  <c r="P219" i="17" s="1" a="1"/>
  <c r="P219" i="17" s="1"/>
  <c r="N220" i="17"/>
  <c r="O220" i="17" s="1" a="1"/>
  <c r="O220" i="17" s="1"/>
  <c r="P220" i="17" s="1" a="1"/>
  <c r="P220" i="17" s="1"/>
  <c r="N221" i="17"/>
  <c r="O221" i="17" s="1" a="1"/>
  <c r="O221" i="17" s="1"/>
  <c r="P221" i="17" s="1" a="1"/>
  <c r="P221" i="17" s="1"/>
  <c r="N222" i="17"/>
  <c r="O222" i="17" s="1" a="1"/>
  <c r="O222" i="17" s="1"/>
  <c r="P222" i="17" s="1" a="1"/>
  <c r="P222" i="17" s="1"/>
  <c r="N223" i="17"/>
  <c r="O223" i="17" s="1" a="1"/>
  <c r="O223" i="17" s="1"/>
  <c r="P223" i="17" s="1" a="1"/>
  <c r="P223" i="17" s="1"/>
  <c r="N224" i="17"/>
  <c r="O224" i="17" s="1" a="1"/>
  <c r="O224" i="17" s="1"/>
  <c r="P224" i="17" s="1" a="1"/>
  <c r="P224" i="17" s="1"/>
  <c r="N225" i="17"/>
  <c r="O225" i="17" s="1" a="1"/>
  <c r="O225" i="17" s="1"/>
  <c r="P225" i="17" s="1" a="1"/>
  <c r="P225" i="17" s="1"/>
  <c r="N226" i="17"/>
  <c r="O226" i="17" s="1" a="1"/>
  <c r="O226" i="17" s="1"/>
  <c r="P226" i="17" s="1" a="1"/>
  <c r="P226" i="17" s="1"/>
  <c r="N227" i="17"/>
  <c r="O227" i="17" s="1" a="1"/>
  <c r="O227" i="17" s="1"/>
  <c r="P227" i="17" s="1" a="1"/>
  <c r="P227" i="17" s="1"/>
  <c r="N228" i="17"/>
  <c r="O228" i="17" s="1" a="1"/>
  <c r="O228" i="17" s="1"/>
  <c r="P228" i="17" s="1" a="1"/>
  <c r="P228" i="17" s="1"/>
  <c r="N229" i="17"/>
  <c r="O229" i="17" s="1" a="1"/>
  <c r="O229" i="17" s="1"/>
  <c r="P229" i="17" s="1" a="1"/>
  <c r="P229" i="17" s="1"/>
  <c r="N230" i="17"/>
  <c r="O230" i="17" s="1" a="1"/>
  <c r="O230" i="17" s="1"/>
  <c r="P230" i="17" s="1" a="1"/>
  <c r="P230" i="17" s="1"/>
  <c r="N231" i="17"/>
  <c r="O231" i="17" s="1" a="1"/>
  <c r="O231" i="17" s="1"/>
  <c r="P231" i="17" s="1" a="1"/>
  <c r="P231" i="17" s="1"/>
  <c r="N232" i="17"/>
  <c r="O232" i="17" s="1" a="1"/>
  <c r="O232" i="17" s="1"/>
  <c r="P232" i="17" s="1" a="1"/>
  <c r="P232" i="17" s="1"/>
  <c r="N233" i="17"/>
  <c r="O233" i="17" s="1" a="1"/>
  <c r="O233" i="17" s="1"/>
  <c r="P233" i="17" s="1" a="1"/>
  <c r="P233" i="17" s="1"/>
  <c r="N234" i="17"/>
  <c r="O234" i="17" s="1" a="1"/>
  <c r="O234" i="17" s="1"/>
  <c r="P234" i="17" s="1" a="1"/>
  <c r="P234" i="17" s="1"/>
  <c r="N235" i="17"/>
  <c r="O235" i="17" s="1" a="1"/>
  <c r="O235" i="17" s="1"/>
  <c r="P235" i="17" s="1" a="1"/>
  <c r="P235" i="17" s="1"/>
  <c r="N236" i="17"/>
  <c r="O236" i="17" s="1" a="1"/>
  <c r="O236" i="17" s="1"/>
  <c r="P236" i="17" s="1" a="1"/>
  <c r="P236" i="17" s="1"/>
  <c r="N237" i="17"/>
  <c r="O237" i="17" s="1" a="1"/>
  <c r="O237" i="17" s="1"/>
  <c r="P237" i="17" s="1" a="1"/>
  <c r="P237" i="17" s="1"/>
  <c r="N238" i="17"/>
  <c r="O238" i="17" s="1" a="1"/>
  <c r="O238" i="17" s="1"/>
  <c r="P238" i="17" s="1" a="1"/>
  <c r="P238" i="17" s="1"/>
  <c r="N239" i="17"/>
  <c r="O239" i="17" s="1" a="1"/>
  <c r="O239" i="17" s="1"/>
  <c r="P239" i="17" s="1" a="1"/>
  <c r="P239" i="17" s="1"/>
  <c r="N240" i="17"/>
  <c r="O240" i="17" s="1" a="1"/>
  <c r="O240" i="17" s="1"/>
  <c r="P240" i="17" s="1" a="1"/>
  <c r="P240" i="17" s="1"/>
  <c r="N241" i="17"/>
  <c r="O241" i="17" s="1" a="1"/>
  <c r="O241" i="17" s="1"/>
  <c r="P241" i="17" s="1" a="1"/>
  <c r="P241" i="17" s="1"/>
  <c r="N242" i="17"/>
  <c r="O242" i="17" s="1" a="1"/>
  <c r="O242" i="17" s="1"/>
  <c r="P242" i="17" s="1" a="1"/>
  <c r="P242" i="17" s="1"/>
  <c r="N243" i="17"/>
  <c r="O243" i="17" s="1" a="1"/>
  <c r="O243" i="17" s="1"/>
  <c r="P243" i="17" s="1" a="1"/>
  <c r="P243" i="17" s="1"/>
  <c r="N244" i="17"/>
  <c r="O244" i="17" s="1" a="1"/>
  <c r="O244" i="17" s="1"/>
  <c r="P244" i="17" s="1" a="1"/>
  <c r="P244" i="17" s="1"/>
  <c r="N245" i="17"/>
  <c r="O245" i="17" s="1" a="1"/>
  <c r="O245" i="17" s="1"/>
  <c r="P245" i="17" s="1" a="1"/>
  <c r="P245" i="17" s="1"/>
  <c r="N246" i="17"/>
  <c r="O246" i="17" s="1" a="1"/>
  <c r="O246" i="17" s="1"/>
  <c r="P246" i="17" s="1" a="1"/>
  <c r="P246" i="17" s="1"/>
  <c r="N247" i="17"/>
  <c r="O247" i="17" s="1" a="1"/>
  <c r="O247" i="17" s="1"/>
  <c r="P247" i="17" s="1" a="1"/>
  <c r="P247" i="17" s="1"/>
  <c r="N248" i="17"/>
  <c r="O248" i="17" s="1" a="1"/>
  <c r="O248" i="17" s="1"/>
  <c r="P248" i="17" s="1" a="1"/>
  <c r="P248" i="17" s="1"/>
  <c r="N249" i="17"/>
  <c r="O249" i="17" s="1" a="1"/>
  <c r="O249" i="17" s="1"/>
  <c r="P249" i="17" s="1" a="1"/>
  <c r="P249" i="17" s="1"/>
  <c r="N250" i="17"/>
  <c r="O250" i="17" s="1" a="1"/>
  <c r="O250" i="17" s="1"/>
  <c r="P250" i="17" s="1" a="1"/>
  <c r="P250" i="17" s="1"/>
  <c r="N251" i="17"/>
  <c r="O251" i="17" s="1" a="1"/>
  <c r="O251" i="17" s="1"/>
  <c r="P251" i="17" s="1" a="1"/>
  <c r="P251" i="17" s="1"/>
  <c r="N252" i="17"/>
  <c r="O252" i="17" s="1" a="1"/>
  <c r="O252" i="17" s="1"/>
  <c r="P252" i="17" s="1" a="1"/>
  <c r="P252" i="17" s="1"/>
  <c r="N253" i="17"/>
  <c r="O253" i="17" s="1" a="1"/>
  <c r="O253" i="17" s="1"/>
  <c r="P253" i="17" s="1" a="1"/>
  <c r="P253" i="17" s="1"/>
  <c r="N254" i="17"/>
  <c r="O254" i="17" s="1" a="1"/>
  <c r="O254" i="17" s="1"/>
  <c r="P254" i="17" s="1" a="1"/>
  <c r="P254" i="17" s="1"/>
  <c r="N255" i="17"/>
  <c r="O255" i="17" s="1" a="1"/>
  <c r="O255" i="17" s="1"/>
  <c r="P255" i="17" s="1" a="1"/>
  <c r="P255" i="17" s="1"/>
  <c r="N256" i="17"/>
  <c r="O256" i="17" s="1" a="1"/>
  <c r="O256" i="17" s="1"/>
  <c r="P256" i="17" s="1" a="1"/>
  <c r="P256" i="17" s="1"/>
  <c r="N257" i="17"/>
  <c r="O257" i="17" s="1" a="1"/>
  <c r="O257" i="17" s="1"/>
  <c r="P257" i="17" s="1" a="1"/>
  <c r="P257" i="17" s="1"/>
  <c r="N258" i="17"/>
  <c r="O258" i="17" s="1" a="1"/>
  <c r="O258" i="17" s="1"/>
  <c r="P258" i="17" s="1" a="1"/>
  <c r="P258" i="17" s="1"/>
  <c r="N259" i="17"/>
  <c r="O259" i="17" s="1" a="1"/>
  <c r="O259" i="17" s="1"/>
  <c r="P259" i="17" s="1" a="1"/>
  <c r="P259" i="17" s="1"/>
  <c r="N260" i="17"/>
  <c r="O260" i="17" s="1" a="1"/>
  <c r="O260" i="17" s="1"/>
  <c r="P260" i="17" s="1" a="1"/>
  <c r="P260" i="17" s="1"/>
  <c r="N261" i="17"/>
  <c r="O261" i="17" s="1" a="1"/>
  <c r="O261" i="17" s="1"/>
  <c r="P261" i="17" s="1" a="1"/>
  <c r="P261" i="17" s="1"/>
  <c r="N262" i="17"/>
  <c r="O262" i="17" s="1" a="1"/>
  <c r="O262" i="17" s="1"/>
  <c r="P262" i="17" s="1" a="1"/>
  <c r="P262" i="17" s="1"/>
  <c r="N263" i="17"/>
  <c r="O263" i="17" s="1" a="1"/>
  <c r="O263" i="17" s="1"/>
  <c r="P263" i="17" s="1" a="1"/>
  <c r="P263" i="17" s="1"/>
  <c r="N264" i="17"/>
  <c r="O264" i="17" s="1" a="1"/>
  <c r="O264" i="17" s="1"/>
  <c r="P264" i="17" s="1" a="1"/>
  <c r="P264" i="17" s="1"/>
  <c r="N265" i="17"/>
  <c r="O265" i="17" s="1" a="1"/>
  <c r="O265" i="17" s="1"/>
  <c r="P265" i="17" s="1" a="1"/>
  <c r="P265" i="17" s="1"/>
  <c r="N266" i="17"/>
  <c r="O266" i="17" s="1" a="1"/>
  <c r="O266" i="17" s="1"/>
  <c r="P266" i="17" s="1" a="1"/>
  <c r="P266" i="17" s="1"/>
  <c r="N267" i="17"/>
  <c r="O267" i="17" s="1" a="1"/>
  <c r="O267" i="17" s="1"/>
  <c r="P267" i="17" s="1" a="1"/>
  <c r="P267" i="17" s="1"/>
  <c r="N268" i="17"/>
  <c r="O268" i="17" s="1" a="1"/>
  <c r="O268" i="17" s="1"/>
  <c r="P268" i="17" s="1" a="1"/>
  <c r="P268" i="17" s="1"/>
  <c r="N269" i="17"/>
  <c r="O269" i="17" s="1" a="1"/>
  <c r="O269" i="17" s="1"/>
  <c r="P269" i="17" s="1" a="1"/>
  <c r="P269" i="17" s="1"/>
  <c r="N270" i="17"/>
  <c r="O270" i="17" s="1" a="1"/>
  <c r="O270" i="17" s="1"/>
  <c r="P270" i="17" s="1" a="1"/>
  <c r="P270" i="17" s="1"/>
  <c r="N271" i="17"/>
  <c r="O271" i="17" s="1" a="1"/>
  <c r="O271" i="17" s="1"/>
  <c r="P271" i="17" s="1" a="1"/>
  <c r="P271" i="17" s="1"/>
  <c r="N272" i="17"/>
  <c r="O272" i="17" s="1" a="1"/>
  <c r="O272" i="17" s="1"/>
  <c r="P272" i="17" s="1" a="1"/>
  <c r="P272" i="17" s="1"/>
  <c r="N273" i="17"/>
  <c r="O273" i="17" s="1" a="1"/>
  <c r="O273" i="17" s="1"/>
  <c r="P273" i="17" s="1" a="1"/>
  <c r="P273" i="17" s="1"/>
  <c r="N274" i="17"/>
  <c r="O274" i="17" s="1" a="1"/>
  <c r="O274" i="17" s="1"/>
  <c r="P274" i="17" s="1" a="1"/>
  <c r="P274" i="17" s="1"/>
  <c r="N275" i="17"/>
  <c r="O275" i="17" s="1" a="1"/>
  <c r="O275" i="17" s="1"/>
  <c r="P275" i="17" s="1" a="1"/>
  <c r="P275" i="17" s="1"/>
  <c r="N276" i="17"/>
  <c r="O276" i="17" s="1" a="1"/>
  <c r="O276" i="17" s="1"/>
  <c r="P276" i="17" s="1" a="1"/>
  <c r="P276" i="17" s="1"/>
  <c r="N277" i="17"/>
  <c r="O277" i="17" s="1" a="1"/>
  <c r="O277" i="17" s="1"/>
  <c r="P277" i="17" s="1" a="1"/>
  <c r="P277" i="17" s="1"/>
  <c r="N278" i="17"/>
  <c r="O278" i="17" s="1" a="1"/>
  <c r="O278" i="17" s="1"/>
  <c r="P278" i="17" s="1" a="1"/>
  <c r="P278" i="17" s="1"/>
  <c r="N279" i="17"/>
  <c r="O279" i="17" s="1" a="1"/>
  <c r="O279" i="17" s="1"/>
  <c r="P279" i="17" s="1" a="1"/>
  <c r="P279" i="17" s="1"/>
  <c r="N280" i="17"/>
  <c r="O280" i="17" s="1" a="1"/>
  <c r="O280" i="17" s="1"/>
  <c r="P280" i="17" s="1" a="1"/>
  <c r="P280" i="17" s="1"/>
  <c r="N281" i="17"/>
  <c r="O281" i="17" s="1" a="1"/>
  <c r="O281" i="17" s="1"/>
  <c r="P281" i="17" s="1" a="1"/>
  <c r="P281" i="17" s="1"/>
  <c r="N282" i="17"/>
  <c r="O282" i="17" s="1" a="1"/>
  <c r="O282" i="17" s="1"/>
  <c r="P282" i="17" s="1" a="1"/>
  <c r="P282" i="17" s="1"/>
  <c r="N283" i="17"/>
  <c r="O283" i="17" s="1" a="1"/>
  <c r="O283" i="17" s="1"/>
  <c r="P283" i="17" s="1" a="1"/>
  <c r="P283" i="17" s="1"/>
  <c r="N284" i="17"/>
  <c r="O284" i="17" s="1" a="1"/>
  <c r="O284" i="17" s="1"/>
  <c r="P284" i="17" s="1" a="1"/>
  <c r="P284" i="17" s="1"/>
  <c r="N285" i="17"/>
  <c r="O285" i="17" s="1" a="1"/>
  <c r="O285" i="17" s="1"/>
  <c r="P285" i="17" s="1" a="1"/>
  <c r="P285" i="17" s="1"/>
  <c r="N286" i="17"/>
  <c r="O286" i="17" s="1" a="1"/>
  <c r="O286" i="17" s="1"/>
  <c r="P286" i="17" s="1" a="1"/>
  <c r="P286" i="17" s="1"/>
  <c r="N287" i="17"/>
  <c r="O287" i="17" s="1" a="1"/>
  <c r="O287" i="17" s="1"/>
  <c r="P287" i="17" s="1" a="1"/>
  <c r="P287" i="17" s="1"/>
  <c r="N288" i="17"/>
  <c r="O288" i="17" s="1" a="1"/>
  <c r="O288" i="17" s="1"/>
  <c r="P288" i="17" s="1" a="1"/>
  <c r="P288" i="17" s="1"/>
  <c r="N289" i="17"/>
  <c r="O289" i="17" s="1" a="1"/>
  <c r="O289" i="17" s="1"/>
  <c r="P289" i="17" s="1" a="1"/>
  <c r="P289" i="17" s="1"/>
  <c r="N290" i="17"/>
  <c r="O290" i="17" s="1" a="1"/>
  <c r="O290" i="17" s="1"/>
  <c r="P290" i="17" s="1" a="1"/>
  <c r="P290" i="17" s="1"/>
  <c r="N291" i="17"/>
  <c r="O291" i="17" s="1" a="1"/>
  <c r="O291" i="17" s="1"/>
  <c r="P291" i="17" s="1" a="1"/>
  <c r="P291" i="17" s="1"/>
  <c r="N292" i="17"/>
  <c r="O292" i="17" s="1" a="1"/>
  <c r="O292" i="17" s="1"/>
  <c r="P292" i="17" s="1" a="1"/>
  <c r="P292" i="17" s="1"/>
  <c r="N293" i="17"/>
  <c r="O293" i="17" s="1" a="1"/>
  <c r="O293" i="17" s="1"/>
  <c r="P293" i="17" s="1" a="1"/>
  <c r="P293" i="17" s="1"/>
  <c r="N294" i="17"/>
  <c r="O294" i="17" s="1" a="1"/>
  <c r="O294" i="17" s="1"/>
  <c r="P294" i="17" s="1" a="1"/>
  <c r="P294" i="17" s="1"/>
  <c r="N295" i="17"/>
  <c r="O295" i="17" s="1" a="1"/>
  <c r="O295" i="17" s="1"/>
  <c r="P295" i="17" s="1" a="1"/>
  <c r="P295" i="17" s="1"/>
  <c r="N296" i="17"/>
  <c r="O296" i="17" s="1" a="1"/>
  <c r="O296" i="17" s="1"/>
  <c r="P296" i="17" s="1" a="1"/>
  <c r="P296" i="17" s="1"/>
  <c r="N297" i="17"/>
  <c r="O297" i="17" s="1" a="1"/>
  <c r="O297" i="17" s="1"/>
  <c r="P297" i="17" s="1" a="1"/>
  <c r="P297" i="17" s="1"/>
  <c r="N298" i="17"/>
  <c r="O298" i="17" s="1" a="1"/>
  <c r="O298" i="17" s="1"/>
  <c r="P298" i="17" s="1" a="1"/>
  <c r="P298" i="17" s="1"/>
  <c r="N299" i="17"/>
  <c r="O299" i="17" s="1" a="1"/>
  <c r="O299" i="17" s="1"/>
  <c r="P299" i="17" s="1" a="1"/>
  <c r="P299" i="17" s="1"/>
  <c r="N300" i="17"/>
  <c r="O300" i="17" s="1" a="1"/>
  <c r="O300" i="17" s="1"/>
  <c r="P300" i="17" s="1" a="1"/>
  <c r="P300" i="17" s="1"/>
  <c r="N301" i="17"/>
  <c r="O301" i="17" s="1" a="1"/>
  <c r="O301" i="17" s="1"/>
  <c r="P301" i="17" s="1" a="1"/>
  <c r="P301" i="17" s="1"/>
  <c r="N302" i="17"/>
  <c r="O302" i="17" s="1" a="1"/>
  <c r="O302" i="17" s="1"/>
  <c r="P302" i="17" s="1" a="1"/>
  <c r="P302" i="17" s="1"/>
  <c r="N303" i="17"/>
  <c r="O303" i="17" s="1" a="1"/>
  <c r="O303" i="17" s="1"/>
  <c r="P303" i="17" s="1" a="1"/>
  <c r="P303" i="17" s="1"/>
  <c r="N304" i="17"/>
  <c r="O304" i="17" s="1" a="1"/>
  <c r="O304" i="17" s="1"/>
  <c r="P304" i="17" s="1" a="1"/>
  <c r="P304" i="17" s="1"/>
  <c r="N305" i="17"/>
  <c r="O305" i="17" s="1" a="1"/>
  <c r="O305" i="17" s="1"/>
  <c r="P305" i="17" s="1" a="1"/>
  <c r="P305" i="17" s="1"/>
  <c r="N306" i="17"/>
  <c r="O306" i="17" s="1" a="1"/>
  <c r="O306" i="17" s="1"/>
  <c r="P306" i="17" s="1" a="1"/>
  <c r="P306" i="17" s="1"/>
  <c r="N307" i="17"/>
  <c r="O307" i="17" s="1" a="1"/>
  <c r="O307" i="17" s="1"/>
  <c r="P307" i="17" s="1" a="1"/>
  <c r="P307" i="17" s="1"/>
  <c r="N308" i="17"/>
  <c r="O308" i="17" s="1" a="1"/>
  <c r="O308" i="17" s="1"/>
  <c r="P308" i="17" s="1" a="1"/>
  <c r="P308" i="17" s="1"/>
  <c r="N309" i="17"/>
  <c r="O309" i="17" s="1" a="1"/>
  <c r="O309" i="17" s="1"/>
  <c r="P309" i="17" s="1" a="1"/>
  <c r="P309" i="17" s="1"/>
  <c r="N310" i="17"/>
  <c r="O310" i="17" s="1" a="1"/>
  <c r="O310" i="17" s="1"/>
  <c r="P310" i="17" s="1" a="1"/>
  <c r="P310" i="17" s="1"/>
  <c r="N311" i="17"/>
  <c r="O311" i="17" s="1" a="1"/>
  <c r="O311" i="17" s="1"/>
  <c r="P311" i="17" s="1" a="1"/>
  <c r="P311" i="17" s="1"/>
  <c r="N312" i="17"/>
  <c r="O312" i="17" s="1" a="1"/>
  <c r="O312" i="17" s="1"/>
  <c r="P312" i="17" s="1" a="1"/>
  <c r="P312" i="17" s="1"/>
  <c r="N313" i="17"/>
  <c r="O313" i="17" s="1" a="1"/>
  <c r="O313" i="17" s="1"/>
  <c r="P313" i="17" s="1" a="1"/>
  <c r="P313" i="17" s="1"/>
  <c r="N314" i="17"/>
  <c r="O314" i="17" s="1" a="1"/>
  <c r="O314" i="17" s="1"/>
  <c r="P314" i="17" s="1" a="1"/>
  <c r="P314" i="17" s="1"/>
  <c r="N315" i="17"/>
  <c r="O315" i="17" s="1" a="1"/>
  <c r="O315" i="17" s="1"/>
  <c r="P315" i="17" s="1" a="1"/>
  <c r="P315" i="17" s="1"/>
  <c r="N316" i="17"/>
  <c r="O316" i="17" s="1" a="1"/>
  <c r="O316" i="17" s="1"/>
  <c r="P316" i="17" s="1" a="1"/>
  <c r="P316" i="17" s="1"/>
  <c r="N317" i="17"/>
  <c r="O317" i="17" s="1" a="1"/>
  <c r="O317" i="17" s="1"/>
  <c r="P317" i="17" s="1" a="1"/>
  <c r="P317" i="17" s="1"/>
  <c r="N318" i="17"/>
  <c r="O318" i="17" s="1" a="1"/>
  <c r="O318" i="17" s="1"/>
  <c r="P318" i="17" s="1" a="1"/>
  <c r="P318" i="17" s="1"/>
  <c r="N319" i="17"/>
  <c r="O319" i="17" s="1" a="1"/>
  <c r="O319" i="17" s="1"/>
  <c r="P319" i="17" s="1" a="1"/>
  <c r="P319" i="17" s="1"/>
  <c r="N320" i="17"/>
  <c r="O320" i="17" s="1" a="1"/>
  <c r="O320" i="17" s="1"/>
  <c r="P320" i="17" s="1" a="1"/>
  <c r="P320" i="17" s="1"/>
  <c r="N321" i="17"/>
  <c r="O321" i="17" s="1" a="1"/>
  <c r="O321" i="17" s="1"/>
  <c r="P321" i="17" s="1" a="1"/>
  <c r="P321" i="17" s="1"/>
  <c r="N322" i="17"/>
  <c r="O322" i="17" s="1" a="1"/>
  <c r="O322" i="17" s="1"/>
  <c r="P322" i="17" s="1" a="1"/>
  <c r="P322" i="17" s="1"/>
  <c r="N323" i="17"/>
  <c r="O323" i="17" s="1" a="1"/>
  <c r="O323" i="17" s="1"/>
  <c r="P323" i="17" s="1" a="1"/>
  <c r="P323" i="17" s="1"/>
  <c r="N324" i="17"/>
  <c r="O324" i="17" s="1" a="1"/>
  <c r="O324" i="17" s="1"/>
  <c r="P324" i="17" s="1" a="1"/>
  <c r="P324" i="17" s="1"/>
  <c r="N325" i="17"/>
  <c r="O325" i="17" s="1" a="1"/>
  <c r="O325" i="17" s="1"/>
  <c r="P325" i="17" s="1" a="1"/>
  <c r="P325" i="17" s="1"/>
  <c r="N326" i="17"/>
  <c r="O326" i="17" s="1" a="1"/>
  <c r="O326" i="17" s="1"/>
  <c r="P326" i="17" s="1" a="1"/>
  <c r="P326" i="17" s="1"/>
  <c r="N327" i="17"/>
  <c r="O327" i="17" s="1" a="1"/>
  <c r="O327" i="17" s="1"/>
  <c r="P327" i="17" s="1" a="1"/>
  <c r="P327" i="17" s="1"/>
  <c r="N328" i="17"/>
  <c r="O328" i="17" s="1" a="1"/>
  <c r="O328" i="17" s="1"/>
  <c r="P328" i="17" s="1" a="1"/>
  <c r="P328" i="17" s="1"/>
  <c r="N329" i="17"/>
  <c r="O329" i="17" s="1" a="1"/>
  <c r="O329" i="17" s="1"/>
  <c r="P329" i="17" s="1" a="1"/>
  <c r="P329" i="17" s="1"/>
  <c r="N330" i="17"/>
  <c r="O330" i="17" s="1" a="1"/>
  <c r="O330" i="17" s="1"/>
  <c r="P330" i="17" s="1" a="1"/>
  <c r="P330" i="17" s="1"/>
  <c r="N331" i="17"/>
  <c r="O331" i="17" s="1" a="1"/>
  <c r="O331" i="17" s="1"/>
  <c r="P331" i="17" s="1" a="1"/>
  <c r="P331" i="17" s="1"/>
  <c r="N332" i="17"/>
  <c r="O332" i="17" s="1" a="1"/>
  <c r="O332" i="17" s="1"/>
  <c r="P332" i="17" s="1" a="1"/>
  <c r="P332" i="17" s="1"/>
  <c r="N333" i="17"/>
  <c r="O333" i="17" s="1" a="1"/>
  <c r="O333" i="17" s="1"/>
  <c r="P333" i="17" s="1" a="1"/>
  <c r="P333" i="17" s="1"/>
  <c r="N334" i="17"/>
  <c r="O334" i="17" s="1" a="1"/>
  <c r="O334" i="17" s="1"/>
  <c r="P334" i="17" s="1" a="1"/>
  <c r="P334" i="17" s="1"/>
  <c r="N335" i="17"/>
  <c r="O335" i="17" s="1" a="1"/>
  <c r="O335" i="17" s="1"/>
  <c r="P335" i="17" s="1" a="1"/>
  <c r="P335" i="17" s="1"/>
  <c r="N336" i="17"/>
  <c r="O336" i="17" s="1" a="1"/>
  <c r="O336" i="17" s="1"/>
  <c r="P336" i="17" s="1" a="1"/>
  <c r="P336" i="17" s="1"/>
  <c r="N337" i="17"/>
  <c r="O337" i="17" s="1" a="1"/>
  <c r="O337" i="17" s="1"/>
  <c r="P337" i="17" s="1" a="1"/>
  <c r="P337" i="17" s="1"/>
  <c r="N338" i="17"/>
  <c r="O338" i="17" s="1" a="1"/>
  <c r="O338" i="17" s="1"/>
  <c r="P338" i="17" s="1" a="1"/>
  <c r="P338" i="17" s="1"/>
  <c r="N339" i="17"/>
  <c r="O339" i="17" s="1" a="1"/>
  <c r="O339" i="17" s="1"/>
  <c r="P339" i="17" s="1" a="1"/>
  <c r="P339" i="17" s="1"/>
  <c r="N340" i="17"/>
  <c r="O340" i="17" s="1" a="1"/>
  <c r="O340" i="17" s="1"/>
  <c r="P340" i="17" s="1" a="1"/>
  <c r="P340" i="17" s="1"/>
  <c r="N341" i="17"/>
  <c r="O341" i="17" s="1" a="1"/>
  <c r="O341" i="17" s="1"/>
  <c r="P341" i="17" s="1" a="1"/>
  <c r="P341" i="17" s="1"/>
  <c r="N342" i="17"/>
  <c r="O342" i="17" s="1" a="1"/>
  <c r="O342" i="17" s="1"/>
  <c r="P342" i="17" s="1" a="1"/>
  <c r="P342" i="17" s="1"/>
  <c r="N343" i="17"/>
  <c r="O343" i="17" s="1" a="1"/>
  <c r="O343" i="17" s="1"/>
  <c r="P343" i="17" s="1" a="1"/>
  <c r="P343" i="17" s="1"/>
  <c r="N344" i="17"/>
  <c r="O344" i="17" s="1" a="1"/>
  <c r="O344" i="17" s="1"/>
  <c r="P344" i="17" s="1" a="1"/>
  <c r="P344" i="17" s="1"/>
  <c r="N345" i="17"/>
  <c r="O345" i="17" s="1" a="1"/>
  <c r="O345" i="17" s="1"/>
  <c r="P345" i="17" s="1" a="1"/>
  <c r="P345" i="17" s="1"/>
  <c r="N346" i="17"/>
  <c r="O346" i="17" s="1" a="1"/>
  <c r="O346" i="17" s="1"/>
  <c r="P346" i="17" s="1" a="1"/>
  <c r="P346" i="17" s="1"/>
  <c r="N347" i="17"/>
  <c r="O347" i="17" s="1" a="1"/>
  <c r="O347" i="17" s="1"/>
  <c r="P347" i="17" s="1" a="1"/>
  <c r="P347" i="17" s="1"/>
  <c r="N348" i="17"/>
  <c r="O348" i="17" s="1" a="1"/>
  <c r="O348" i="17" s="1"/>
  <c r="P348" i="17" s="1" a="1"/>
  <c r="P348" i="17" s="1"/>
  <c r="N349" i="17"/>
  <c r="O349" i="17" s="1" a="1"/>
  <c r="O349" i="17" s="1"/>
  <c r="P349" i="17" s="1" a="1"/>
  <c r="P349" i="17" s="1"/>
  <c r="N350" i="17"/>
  <c r="O350" i="17" s="1" a="1"/>
  <c r="O350" i="17" s="1"/>
  <c r="P350" i="17" s="1" a="1"/>
  <c r="P350" i="17" s="1"/>
  <c r="N351" i="17"/>
  <c r="O351" i="17" s="1" a="1"/>
  <c r="O351" i="17" s="1"/>
  <c r="P351" i="17" s="1" a="1"/>
  <c r="P351" i="17" s="1"/>
  <c r="N352" i="17"/>
  <c r="O352" i="17" s="1" a="1"/>
  <c r="O352" i="17" s="1"/>
  <c r="P352" i="17" s="1" a="1"/>
  <c r="P352" i="17" s="1"/>
  <c r="N353" i="17"/>
  <c r="O353" i="17" s="1" a="1"/>
  <c r="O353" i="17" s="1"/>
  <c r="P353" i="17" s="1" a="1"/>
  <c r="P353" i="17" s="1"/>
  <c r="N354" i="17"/>
  <c r="O354" i="17" s="1" a="1"/>
  <c r="O354" i="17" s="1"/>
  <c r="P354" i="17" s="1" a="1"/>
  <c r="P354" i="17" s="1"/>
  <c r="N355" i="17"/>
  <c r="O355" i="17" s="1" a="1"/>
  <c r="O355" i="17" s="1"/>
  <c r="P355" i="17" s="1" a="1"/>
  <c r="P355" i="17" s="1"/>
  <c r="N356" i="17"/>
  <c r="O356" i="17" s="1" a="1"/>
  <c r="O356" i="17" s="1"/>
  <c r="P356" i="17" s="1" a="1"/>
  <c r="P356" i="17" s="1"/>
  <c r="N357" i="17"/>
  <c r="O357" i="17" s="1" a="1"/>
  <c r="O357" i="17" s="1"/>
  <c r="P357" i="17" s="1" a="1"/>
  <c r="P357" i="17" s="1"/>
  <c r="N358" i="17"/>
  <c r="O358" i="17" s="1" a="1"/>
  <c r="O358" i="17" s="1"/>
  <c r="P358" i="17" s="1" a="1"/>
  <c r="P358" i="17" s="1"/>
  <c r="N359" i="17"/>
  <c r="O359" i="17" s="1" a="1"/>
  <c r="O359" i="17" s="1"/>
  <c r="P359" i="17" s="1" a="1"/>
  <c r="P359" i="17" s="1"/>
  <c r="N360" i="17"/>
  <c r="O360" i="17" s="1" a="1"/>
  <c r="O360" i="17" s="1"/>
  <c r="P360" i="17" s="1" a="1"/>
  <c r="P360" i="17" s="1"/>
  <c r="N361" i="17"/>
  <c r="O361" i="17" s="1" a="1"/>
  <c r="O361" i="17" s="1"/>
  <c r="P361" i="17" s="1" a="1"/>
  <c r="P361" i="17" s="1"/>
  <c r="N362" i="17"/>
  <c r="O362" i="17" s="1" a="1"/>
  <c r="O362" i="17" s="1"/>
  <c r="P362" i="17" s="1" a="1"/>
  <c r="P362" i="17" s="1"/>
  <c r="N363" i="17"/>
  <c r="O363" i="17" s="1" a="1"/>
  <c r="O363" i="17" s="1"/>
  <c r="P363" i="17" s="1" a="1"/>
  <c r="P363" i="17" s="1"/>
  <c r="N364" i="17"/>
  <c r="O364" i="17" s="1" a="1"/>
  <c r="O364" i="17" s="1"/>
  <c r="P364" i="17" s="1" a="1"/>
  <c r="P364" i="17" s="1"/>
  <c r="N365" i="17"/>
  <c r="O365" i="17" s="1" a="1"/>
  <c r="O365" i="17" s="1"/>
  <c r="P365" i="17" s="1" a="1"/>
  <c r="P365" i="17" s="1"/>
  <c r="N366" i="17"/>
  <c r="O366" i="17" s="1" a="1"/>
  <c r="O366" i="17" s="1"/>
  <c r="P366" i="17" s="1" a="1"/>
  <c r="P366" i="17" s="1"/>
  <c r="N367" i="17"/>
  <c r="O367" i="17" s="1" a="1"/>
  <c r="O367" i="17" s="1"/>
  <c r="P367" i="17" s="1" a="1"/>
  <c r="P367" i="17" s="1"/>
  <c r="N368" i="17"/>
  <c r="O368" i="17" s="1" a="1"/>
  <c r="O368" i="17" s="1"/>
  <c r="P368" i="17" s="1" a="1"/>
  <c r="P368" i="17" s="1"/>
  <c r="N369" i="17"/>
  <c r="O369" i="17" s="1" a="1"/>
  <c r="O369" i="17" s="1"/>
  <c r="P369" i="17" s="1" a="1"/>
  <c r="P369" i="17" s="1"/>
  <c r="N370" i="17"/>
  <c r="O370" i="17" s="1" a="1"/>
  <c r="O370" i="17" s="1"/>
  <c r="P370" i="17" s="1" a="1"/>
  <c r="P370" i="17" s="1"/>
  <c r="N371" i="17"/>
  <c r="O371" i="17" s="1" a="1"/>
  <c r="O371" i="17" s="1"/>
  <c r="P371" i="17" s="1" a="1"/>
  <c r="P371" i="17" s="1"/>
  <c r="N372" i="17"/>
  <c r="O372" i="17" s="1" a="1"/>
  <c r="O372" i="17" s="1"/>
  <c r="P372" i="17" s="1" a="1"/>
  <c r="P372" i="17" s="1"/>
  <c r="N373" i="17"/>
  <c r="O373" i="17" s="1" a="1"/>
  <c r="O373" i="17" s="1"/>
  <c r="P373" i="17" s="1" a="1"/>
  <c r="P373" i="17" s="1"/>
  <c r="N374" i="17"/>
  <c r="O374" i="17" s="1" a="1"/>
  <c r="O374" i="17" s="1"/>
  <c r="P374" i="17" s="1" a="1"/>
  <c r="P374" i="17" s="1"/>
  <c r="N375" i="17"/>
  <c r="O375" i="17" s="1" a="1"/>
  <c r="O375" i="17" s="1"/>
  <c r="P375" i="17" s="1" a="1"/>
  <c r="P375" i="17" s="1"/>
  <c r="N376" i="17"/>
  <c r="O376" i="17" s="1" a="1"/>
  <c r="O376" i="17" s="1"/>
  <c r="P376" i="17" s="1" a="1"/>
  <c r="P376" i="17" s="1"/>
  <c r="N377" i="17"/>
  <c r="O377" i="17" s="1" a="1"/>
  <c r="O377" i="17" s="1"/>
  <c r="P377" i="17" s="1" a="1"/>
  <c r="P377" i="17" s="1"/>
  <c r="N378" i="17"/>
  <c r="O378" i="17" s="1" a="1"/>
  <c r="O378" i="17" s="1"/>
  <c r="P378" i="17" s="1" a="1"/>
  <c r="P378" i="17" s="1"/>
  <c r="N379" i="17"/>
  <c r="O379" i="17" s="1" a="1"/>
  <c r="O379" i="17" s="1"/>
  <c r="P379" i="17" s="1" a="1"/>
  <c r="P379" i="17" s="1"/>
  <c r="N380" i="17"/>
  <c r="O380" i="17" s="1" a="1"/>
  <c r="O380" i="17" s="1"/>
  <c r="P380" i="17" s="1" a="1"/>
  <c r="P380" i="17" s="1"/>
  <c r="N381" i="17"/>
  <c r="O381" i="17" s="1" a="1"/>
  <c r="O381" i="17" s="1"/>
  <c r="P381" i="17" s="1" a="1"/>
  <c r="P381" i="17" s="1"/>
  <c r="N382" i="17"/>
  <c r="O382" i="17" s="1" a="1"/>
  <c r="O382" i="17" s="1"/>
  <c r="P382" i="17" s="1" a="1"/>
  <c r="P382" i="17" s="1"/>
  <c r="N383" i="17"/>
  <c r="O383" i="17" s="1" a="1"/>
  <c r="O383" i="17" s="1"/>
  <c r="P383" i="17" s="1" a="1"/>
  <c r="P383" i="17" s="1"/>
  <c r="N384" i="17"/>
  <c r="O384" i="17" s="1" a="1"/>
  <c r="O384" i="17" s="1"/>
  <c r="P384" i="17" s="1" a="1"/>
  <c r="P384" i="17" s="1"/>
  <c r="N385" i="17"/>
  <c r="O385" i="17" s="1" a="1"/>
  <c r="O385" i="17" s="1"/>
  <c r="P385" i="17" s="1" a="1"/>
  <c r="P385" i="17" s="1"/>
  <c r="N386" i="17"/>
  <c r="O386" i="17" s="1" a="1"/>
  <c r="O386" i="17" s="1"/>
  <c r="P386" i="17" s="1" a="1"/>
  <c r="P386" i="17" s="1"/>
  <c r="N387" i="17"/>
  <c r="O387" i="17" s="1" a="1"/>
  <c r="O387" i="17" s="1"/>
  <c r="P387" i="17" s="1" a="1"/>
  <c r="P387" i="17" s="1"/>
  <c r="N388" i="17"/>
  <c r="O388" i="17" s="1" a="1"/>
  <c r="O388" i="17" s="1"/>
  <c r="P388" i="17" s="1" a="1"/>
  <c r="P388" i="17" s="1"/>
  <c r="N389" i="17"/>
  <c r="O389" i="17" s="1" a="1"/>
  <c r="O389" i="17" s="1"/>
  <c r="P389" i="17" s="1" a="1"/>
  <c r="P389" i="17" s="1"/>
  <c r="N390" i="17"/>
  <c r="O390" i="17" s="1" a="1"/>
  <c r="O390" i="17" s="1"/>
  <c r="P390" i="17" s="1" a="1"/>
  <c r="P390" i="17" s="1"/>
  <c r="N391" i="17"/>
  <c r="O391" i="17" s="1" a="1"/>
  <c r="O391" i="17" s="1"/>
  <c r="P391" i="17" s="1" a="1"/>
  <c r="P391" i="17" s="1"/>
  <c r="N392" i="17"/>
  <c r="O392" i="17" s="1" a="1"/>
  <c r="O392" i="17" s="1"/>
  <c r="P392" i="17" s="1" a="1"/>
  <c r="P392" i="17" s="1"/>
  <c r="N393" i="17"/>
  <c r="O393" i="17" s="1" a="1"/>
  <c r="O393" i="17" s="1"/>
  <c r="P393" i="17" s="1" a="1"/>
  <c r="P393" i="17" s="1"/>
  <c r="N394" i="17"/>
  <c r="O394" i="17" s="1" a="1"/>
  <c r="O394" i="17" s="1"/>
  <c r="P394" i="17" s="1" a="1"/>
  <c r="P394" i="17" s="1"/>
  <c r="N395" i="17"/>
  <c r="O395" i="17" s="1" a="1"/>
  <c r="O395" i="17" s="1"/>
  <c r="P395" i="17" s="1" a="1"/>
  <c r="P395" i="17" s="1"/>
  <c r="N396" i="17"/>
  <c r="O396" i="17" s="1" a="1"/>
  <c r="O396" i="17" s="1"/>
  <c r="P396" i="17" s="1" a="1"/>
  <c r="P396" i="17" s="1"/>
  <c r="N397" i="17"/>
  <c r="O397" i="17" s="1" a="1"/>
  <c r="O397" i="17" s="1"/>
  <c r="P397" i="17" s="1" a="1"/>
  <c r="P397" i="17" s="1"/>
  <c r="N398" i="17"/>
  <c r="O398" i="17" s="1" a="1"/>
  <c r="O398" i="17" s="1"/>
  <c r="P398" i="17" s="1" a="1"/>
  <c r="P398" i="17" s="1"/>
  <c r="N399" i="17"/>
  <c r="O399" i="17" s="1" a="1"/>
  <c r="O399" i="17" s="1"/>
  <c r="P399" i="17" s="1" a="1"/>
  <c r="P399" i="17" s="1"/>
  <c r="N400" i="17"/>
  <c r="O400" i="17" s="1" a="1"/>
  <c r="O400" i="17" s="1"/>
  <c r="P400" i="17" s="1" a="1"/>
  <c r="P400" i="17" s="1"/>
  <c r="N401" i="17"/>
  <c r="O401" i="17" s="1" a="1"/>
  <c r="O401" i="17" s="1"/>
  <c r="P401" i="17" s="1" a="1"/>
  <c r="P401" i="17" s="1"/>
  <c r="N402" i="17"/>
  <c r="O402" i="17" s="1" a="1"/>
  <c r="O402" i="17" s="1"/>
  <c r="P402" i="17" s="1" a="1"/>
  <c r="P402" i="17" s="1"/>
  <c r="N403" i="17"/>
  <c r="O403" i="17" s="1" a="1"/>
  <c r="O403" i="17" s="1"/>
  <c r="P403" i="17" s="1" a="1"/>
  <c r="P403" i="17" s="1"/>
  <c r="N404" i="17"/>
  <c r="O404" i="17" s="1" a="1"/>
  <c r="O404" i="17" s="1"/>
  <c r="P404" i="17" s="1" a="1"/>
  <c r="P404" i="17" s="1"/>
  <c r="N405" i="17"/>
  <c r="O405" i="17" s="1" a="1"/>
  <c r="O405" i="17" s="1"/>
  <c r="P405" i="17" s="1" a="1"/>
  <c r="P405" i="17" s="1"/>
  <c r="N406" i="17"/>
  <c r="O406" i="17" s="1" a="1"/>
  <c r="O406" i="17" s="1"/>
  <c r="P406" i="17" s="1" a="1"/>
  <c r="P406" i="17" s="1"/>
  <c r="N407" i="17"/>
  <c r="O407" i="17" s="1" a="1"/>
  <c r="O407" i="17" s="1"/>
  <c r="P407" i="17" s="1" a="1"/>
  <c r="P407" i="17" s="1"/>
  <c r="N408" i="17"/>
  <c r="O408" i="17" s="1" a="1"/>
  <c r="O408" i="17" s="1"/>
  <c r="P408" i="17" s="1" a="1"/>
  <c r="P408" i="17" s="1"/>
  <c r="N409" i="17"/>
  <c r="O409" i="17" s="1" a="1"/>
  <c r="O409" i="17" s="1"/>
  <c r="P409" i="17" s="1" a="1"/>
  <c r="P409" i="17" s="1"/>
  <c r="N410" i="17"/>
  <c r="O410" i="17" s="1" a="1"/>
  <c r="O410" i="17" s="1"/>
  <c r="P410" i="17" s="1" a="1"/>
  <c r="P410" i="17" s="1"/>
  <c r="N411" i="17"/>
  <c r="O411" i="17" s="1" a="1"/>
  <c r="O411" i="17" s="1"/>
  <c r="P411" i="17" s="1" a="1"/>
  <c r="P411" i="17" s="1"/>
  <c r="N412" i="17"/>
  <c r="O412" i="17" s="1" a="1"/>
  <c r="O412" i="17" s="1"/>
  <c r="P412" i="17" s="1" a="1"/>
  <c r="P412" i="17" s="1"/>
  <c r="N413" i="17"/>
  <c r="O413" i="17" s="1" a="1"/>
  <c r="O413" i="17" s="1"/>
  <c r="P413" i="17" s="1" a="1"/>
  <c r="P413" i="17" s="1"/>
  <c r="N414" i="17"/>
  <c r="O414" i="17" s="1" a="1"/>
  <c r="O414" i="17" s="1"/>
  <c r="P414" i="17" s="1" a="1"/>
  <c r="P414" i="17" s="1"/>
  <c r="N415" i="17"/>
  <c r="O415" i="17" s="1" a="1"/>
  <c r="O415" i="17" s="1"/>
  <c r="P415" i="17" s="1" a="1"/>
  <c r="P415" i="17" s="1"/>
  <c r="N416" i="17"/>
  <c r="O416" i="17" s="1" a="1"/>
  <c r="O416" i="17" s="1"/>
  <c r="P416" i="17" s="1" a="1"/>
  <c r="P416" i="17" s="1"/>
  <c r="N417" i="17"/>
  <c r="O417" i="17" s="1" a="1"/>
  <c r="O417" i="17" s="1"/>
  <c r="P417" i="17" s="1" a="1"/>
  <c r="P417" i="17" s="1"/>
  <c r="N418" i="17"/>
  <c r="O418" i="17" s="1" a="1"/>
  <c r="O418" i="17" s="1"/>
  <c r="P418" i="17" s="1" a="1"/>
  <c r="P418" i="17" s="1"/>
  <c r="N419" i="17"/>
  <c r="O419" i="17" s="1" a="1"/>
  <c r="O419" i="17" s="1"/>
  <c r="P419" i="17" s="1" a="1"/>
  <c r="P419" i="17" s="1"/>
  <c r="N420" i="17"/>
  <c r="O420" i="17" s="1" a="1"/>
  <c r="O420" i="17" s="1"/>
  <c r="P420" i="17" s="1" a="1"/>
  <c r="P420" i="17" s="1"/>
  <c r="N421" i="17"/>
  <c r="O421" i="17" s="1" a="1"/>
  <c r="O421" i="17" s="1"/>
  <c r="P421" i="17" s="1" a="1"/>
  <c r="P421" i="17" s="1"/>
  <c r="N422" i="17"/>
  <c r="O422" i="17" s="1" a="1"/>
  <c r="O422" i="17" s="1"/>
  <c r="P422" i="17" s="1" a="1"/>
  <c r="P422" i="17" s="1"/>
  <c r="N423" i="17"/>
  <c r="O423" i="17" s="1" a="1"/>
  <c r="O423" i="17" s="1"/>
  <c r="P423" i="17" s="1" a="1"/>
  <c r="P423" i="17" s="1"/>
  <c r="N424" i="17"/>
  <c r="O424" i="17" s="1" a="1"/>
  <c r="O424" i="17" s="1"/>
  <c r="P424" i="17" s="1" a="1"/>
  <c r="P424" i="17" s="1"/>
  <c r="N425" i="17"/>
  <c r="O425" i="17" s="1" a="1"/>
  <c r="O425" i="17" s="1"/>
  <c r="P425" i="17" s="1" a="1"/>
  <c r="P425" i="17" s="1"/>
  <c r="N426" i="17"/>
  <c r="O426" i="17" s="1" a="1"/>
  <c r="O426" i="17" s="1"/>
  <c r="P426" i="17" s="1" a="1"/>
  <c r="P426" i="17" s="1"/>
  <c r="N427" i="17"/>
  <c r="O427" i="17" s="1" a="1"/>
  <c r="O427" i="17" s="1"/>
  <c r="P427" i="17" s="1" a="1"/>
  <c r="P427" i="17" s="1"/>
  <c r="N428" i="17"/>
  <c r="O428" i="17" s="1" a="1"/>
  <c r="O428" i="17" s="1"/>
  <c r="P428" i="17" s="1" a="1"/>
  <c r="P428" i="17" s="1"/>
  <c r="N429" i="17"/>
  <c r="O429" i="17" s="1" a="1"/>
  <c r="O429" i="17" s="1"/>
  <c r="P429" i="17" s="1" a="1"/>
  <c r="P429" i="17" s="1"/>
  <c r="N430" i="17"/>
  <c r="O430" i="17" s="1" a="1"/>
  <c r="O430" i="17" s="1"/>
  <c r="P430" i="17" s="1" a="1"/>
  <c r="P430" i="17" s="1"/>
  <c r="N431" i="17"/>
  <c r="O431" i="17" s="1" a="1"/>
  <c r="O431" i="17" s="1"/>
  <c r="P431" i="17" s="1" a="1"/>
  <c r="P431" i="17" s="1"/>
  <c r="N432" i="17"/>
  <c r="O432" i="17" s="1" a="1"/>
  <c r="O432" i="17" s="1"/>
  <c r="P432" i="17" s="1" a="1"/>
  <c r="P432" i="17" s="1"/>
  <c r="N433" i="17"/>
  <c r="O433" i="17" s="1" a="1"/>
  <c r="O433" i="17" s="1"/>
  <c r="P433" i="17" s="1" a="1"/>
  <c r="P433" i="17" s="1"/>
  <c r="N434" i="17"/>
  <c r="O434" i="17" s="1" a="1"/>
  <c r="O434" i="17" s="1"/>
  <c r="P434" i="17" s="1" a="1"/>
  <c r="P434" i="17" s="1"/>
  <c r="N435" i="17"/>
  <c r="O435" i="17" s="1" a="1"/>
  <c r="O435" i="17" s="1"/>
  <c r="P435" i="17" s="1" a="1"/>
  <c r="P435" i="17" s="1"/>
  <c r="N436" i="17"/>
  <c r="O436" i="17" s="1" a="1"/>
  <c r="O436" i="17" s="1"/>
  <c r="P436" i="17" s="1" a="1"/>
  <c r="P436" i="17" s="1"/>
  <c r="N437" i="17"/>
  <c r="O437" i="17" s="1" a="1"/>
  <c r="O437" i="17" s="1"/>
  <c r="P437" i="17" s="1" a="1"/>
  <c r="P437" i="17" s="1"/>
  <c r="N438" i="17"/>
  <c r="O438" i="17" s="1" a="1"/>
  <c r="O438" i="17" s="1"/>
  <c r="P438" i="17" s="1" a="1"/>
  <c r="P438" i="17" s="1"/>
  <c r="N439" i="17"/>
  <c r="O439" i="17" s="1" a="1"/>
  <c r="O439" i="17" s="1"/>
  <c r="P439" i="17" s="1" a="1"/>
  <c r="P439" i="17" s="1"/>
  <c r="N440" i="17"/>
  <c r="O440" i="17" s="1" a="1"/>
  <c r="O440" i="17" s="1"/>
  <c r="P440" i="17" s="1" a="1"/>
  <c r="P440" i="17" s="1"/>
  <c r="N441" i="17"/>
  <c r="O441" i="17" s="1" a="1"/>
  <c r="O441" i="17" s="1"/>
  <c r="P441" i="17" s="1" a="1"/>
  <c r="P441" i="17" s="1"/>
  <c r="N442" i="17"/>
  <c r="O442" i="17" s="1" a="1"/>
  <c r="O442" i="17" s="1"/>
  <c r="P442" i="17" s="1" a="1"/>
  <c r="P442" i="17" s="1"/>
  <c r="N443" i="17"/>
  <c r="O443" i="17" s="1" a="1"/>
  <c r="O443" i="17" s="1"/>
  <c r="P443" i="17" s="1" a="1"/>
  <c r="P443" i="17" s="1"/>
  <c r="N444" i="17"/>
  <c r="O444" i="17" s="1" a="1"/>
  <c r="O444" i="17" s="1"/>
  <c r="P444" i="17" s="1" a="1"/>
  <c r="P444" i="17" s="1"/>
  <c r="N445" i="17"/>
  <c r="O445" i="17" s="1" a="1"/>
  <c r="O445" i="17" s="1"/>
  <c r="P445" i="17" s="1" a="1"/>
  <c r="P445" i="17" s="1"/>
  <c r="N446" i="17"/>
  <c r="O446" i="17" s="1" a="1"/>
  <c r="O446" i="17" s="1"/>
  <c r="P446" i="17" s="1" a="1"/>
  <c r="P446" i="17" s="1"/>
  <c r="N447" i="17"/>
  <c r="O447" i="17" s="1" a="1"/>
  <c r="O447" i="17" s="1"/>
  <c r="P447" i="17" s="1" a="1"/>
  <c r="P447" i="17" s="1"/>
  <c r="N448" i="17"/>
  <c r="O448" i="17" s="1" a="1"/>
  <c r="O448" i="17" s="1"/>
  <c r="P448" i="17" s="1" a="1"/>
  <c r="P448" i="17" s="1"/>
  <c r="N449" i="17"/>
  <c r="O449" i="17" s="1" a="1"/>
  <c r="O449" i="17" s="1"/>
  <c r="P449" i="17" s="1" a="1"/>
  <c r="P449" i="17" s="1"/>
  <c r="N450" i="17"/>
  <c r="O450" i="17" s="1" a="1"/>
  <c r="O450" i="17" s="1"/>
  <c r="P450" i="17" s="1" a="1"/>
  <c r="P450" i="17" s="1"/>
  <c r="N451" i="17"/>
  <c r="O451" i="17" s="1" a="1"/>
  <c r="O451" i="17" s="1"/>
  <c r="P451" i="17" s="1" a="1"/>
  <c r="P451" i="17" s="1"/>
  <c r="N452" i="17"/>
  <c r="O452" i="17" s="1" a="1"/>
  <c r="O452" i="17" s="1"/>
  <c r="P452" i="17" s="1" a="1"/>
  <c r="P452" i="17" s="1"/>
  <c r="N453" i="17"/>
  <c r="O453" i="17" s="1" a="1"/>
  <c r="O453" i="17" s="1"/>
  <c r="P453" i="17" s="1" a="1"/>
  <c r="P453" i="17" s="1"/>
  <c r="N454" i="17"/>
  <c r="O454" i="17" s="1" a="1"/>
  <c r="O454" i="17" s="1"/>
  <c r="P454" i="17" s="1" a="1"/>
  <c r="P454" i="17" s="1"/>
  <c r="N455" i="17"/>
  <c r="O455" i="17" s="1" a="1"/>
  <c r="O455" i="17" s="1"/>
  <c r="P455" i="17" s="1" a="1"/>
  <c r="P455" i="17" s="1"/>
  <c r="N456" i="17"/>
  <c r="O456" i="17" s="1" a="1"/>
  <c r="O456" i="17" s="1"/>
  <c r="P456" i="17" s="1" a="1"/>
  <c r="P456" i="17" s="1"/>
  <c r="N457" i="17"/>
  <c r="O457" i="17" s="1" a="1"/>
  <c r="O457" i="17" s="1"/>
  <c r="P457" i="17" s="1" a="1"/>
  <c r="P457" i="17" s="1"/>
  <c r="N458" i="17"/>
  <c r="O458" i="17" s="1" a="1"/>
  <c r="O458" i="17" s="1"/>
  <c r="P458" i="17" s="1" a="1"/>
  <c r="P458" i="17" s="1"/>
  <c r="N459" i="17"/>
  <c r="O459" i="17" s="1" a="1"/>
  <c r="O459" i="17" s="1"/>
  <c r="P459" i="17" s="1" a="1"/>
  <c r="P459" i="17" s="1"/>
  <c r="N460" i="17"/>
  <c r="O460" i="17" s="1" a="1"/>
  <c r="O460" i="17" s="1"/>
  <c r="P460" i="17" s="1" a="1"/>
  <c r="P460" i="17" s="1"/>
  <c r="N461" i="17"/>
  <c r="O461" i="17" s="1" a="1"/>
  <c r="O461" i="17" s="1"/>
  <c r="P461" i="17" s="1" a="1"/>
  <c r="P461" i="17" s="1"/>
  <c r="N462" i="17"/>
  <c r="O462" i="17" s="1" a="1"/>
  <c r="O462" i="17" s="1"/>
  <c r="P462" i="17" s="1" a="1"/>
  <c r="P462" i="17" s="1"/>
  <c r="N463" i="17"/>
  <c r="O463" i="17" s="1" a="1"/>
  <c r="O463" i="17" s="1"/>
  <c r="P463" i="17" s="1" a="1"/>
  <c r="P463" i="17" s="1"/>
  <c r="N464" i="17"/>
  <c r="O464" i="17" s="1" a="1"/>
  <c r="O464" i="17" s="1"/>
  <c r="P464" i="17" s="1" a="1"/>
  <c r="P464" i="17" s="1"/>
  <c r="N465" i="17"/>
  <c r="O465" i="17" s="1" a="1"/>
  <c r="O465" i="17" s="1"/>
  <c r="P465" i="17" s="1" a="1"/>
  <c r="P465" i="17" s="1"/>
  <c r="N466" i="17"/>
  <c r="O466" i="17" s="1" a="1"/>
  <c r="O466" i="17" s="1"/>
  <c r="P466" i="17" s="1" a="1"/>
  <c r="P466" i="17" s="1"/>
  <c r="N467" i="17"/>
  <c r="O467" i="17" s="1" a="1"/>
  <c r="O467" i="17" s="1"/>
  <c r="P467" i="17" s="1" a="1"/>
  <c r="P467" i="17" s="1"/>
  <c r="N468" i="17"/>
  <c r="O468" i="17" s="1" a="1"/>
  <c r="O468" i="17" s="1"/>
  <c r="P468" i="17" s="1" a="1"/>
  <c r="P468" i="17" s="1"/>
  <c r="N469" i="17"/>
  <c r="O469" i="17" s="1" a="1"/>
  <c r="O469" i="17" s="1"/>
  <c r="P469" i="17" s="1" a="1"/>
  <c r="P469" i="17" s="1"/>
  <c r="N470" i="17"/>
  <c r="O470" i="17" s="1" a="1"/>
  <c r="O470" i="17" s="1"/>
  <c r="P470" i="17" s="1" a="1"/>
  <c r="P470" i="17" s="1"/>
  <c r="N471" i="17"/>
  <c r="O471" i="17" s="1" a="1"/>
  <c r="O471" i="17" s="1"/>
  <c r="P471" i="17" s="1" a="1"/>
  <c r="P471" i="17" s="1"/>
  <c r="N472" i="17"/>
  <c r="O472" i="17" s="1" a="1"/>
  <c r="O472" i="17" s="1"/>
  <c r="P472" i="17" s="1" a="1"/>
  <c r="P472" i="17" s="1"/>
  <c r="N473" i="17"/>
  <c r="O473" i="17" s="1" a="1"/>
  <c r="O473" i="17" s="1"/>
  <c r="P473" i="17" s="1" a="1"/>
  <c r="P473" i="17" s="1"/>
  <c r="N474" i="17"/>
  <c r="O474" i="17" s="1" a="1"/>
  <c r="O474" i="17" s="1"/>
  <c r="P474" i="17" s="1" a="1"/>
  <c r="P474" i="17" s="1"/>
  <c r="N475" i="17"/>
  <c r="O475" i="17" s="1" a="1"/>
  <c r="O475" i="17" s="1"/>
  <c r="P475" i="17" s="1" a="1"/>
  <c r="P475" i="17" s="1"/>
  <c r="N476" i="17"/>
  <c r="O476" i="17" s="1" a="1"/>
  <c r="O476" i="17" s="1"/>
  <c r="P476" i="17" s="1" a="1"/>
  <c r="P476" i="17" s="1"/>
  <c r="N477" i="17"/>
  <c r="O477" i="17" s="1" a="1"/>
  <c r="O477" i="17" s="1"/>
  <c r="P477" i="17" s="1" a="1"/>
  <c r="P477" i="17" s="1"/>
  <c r="N478" i="17"/>
  <c r="O478" i="17" s="1" a="1"/>
  <c r="O478" i="17" s="1"/>
  <c r="P478" i="17" s="1" a="1"/>
  <c r="P478" i="17" s="1"/>
  <c r="N479" i="17"/>
  <c r="O479" i="17" s="1" a="1"/>
  <c r="O479" i="17" s="1"/>
  <c r="P479" i="17" s="1" a="1"/>
  <c r="P479" i="17" s="1"/>
  <c r="N480" i="17"/>
  <c r="O480" i="17" s="1" a="1"/>
  <c r="O480" i="17" s="1"/>
  <c r="P480" i="17" s="1" a="1"/>
  <c r="P480" i="17" s="1"/>
  <c r="N481" i="17"/>
  <c r="O481" i="17" s="1" a="1"/>
  <c r="O481" i="17" s="1"/>
  <c r="P481" i="17" s="1" a="1"/>
  <c r="P481" i="17" s="1"/>
  <c r="N482" i="17"/>
  <c r="O482" i="17" s="1" a="1"/>
  <c r="O482" i="17" s="1"/>
  <c r="P482" i="17" s="1" a="1"/>
  <c r="P482" i="17" s="1"/>
  <c r="N483" i="17"/>
  <c r="O483" i="17" s="1" a="1"/>
  <c r="O483" i="17" s="1"/>
  <c r="P483" i="17" s="1" a="1"/>
  <c r="P483" i="17" s="1"/>
  <c r="N484" i="17"/>
  <c r="O484" i="17" s="1" a="1"/>
  <c r="O484" i="17" s="1"/>
  <c r="P484" i="17" s="1" a="1"/>
  <c r="P484" i="17" s="1"/>
  <c r="N485" i="17"/>
  <c r="O485" i="17" s="1" a="1"/>
  <c r="O485" i="17" s="1"/>
  <c r="P485" i="17" s="1" a="1"/>
  <c r="P485" i="17" s="1"/>
  <c r="N486" i="17"/>
  <c r="O486" i="17" s="1" a="1"/>
  <c r="O486" i="17" s="1"/>
  <c r="P486" i="17" s="1" a="1"/>
  <c r="P486" i="17" s="1"/>
  <c r="N487" i="17"/>
  <c r="O487" i="17" s="1" a="1"/>
  <c r="O487" i="17" s="1"/>
  <c r="P487" i="17" s="1" a="1"/>
  <c r="P487" i="17" s="1"/>
  <c r="N488" i="17"/>
  <c r="O488" i="17" s="1" a="1"/>
  <c r="O488" i="17" s="1"/>
  <c r="P488" i="17" s="1" a="1"/>
  <c r="P488" i="17" s="1"/>
  <c r="N489" i="17"/>
  <c r="O489" i="17" s="1" a="1"/>
  <c r="O489" i="17" s="1"/>
  <c r="P489" i="17" s="1" a="1"/>
  <c r="P489" i="17" s="1"/>
  <c r="N490" i="17"/>
  <c r="O490" i="17" s="1" a="1"/>
  <c r="O490" i="17" s="1"/>
  <c r="P490" i="17" s="1" a="1"/>
  <c r="P490" i="17" s="1"/>
  <c r="N491" i="17"/>
  <c r="O491" i="17" s="1" a="1"/>
  <c r="O491" i="17" s="1"/>
  <c r="P491" i="17" s="1" a="1"/>
  <c r="P491" i="17" s="1"/>
  <c r="N492" i="17"/>
  <c r="O492" i="17" s="1" a="1"/>
  <c r="O492" i="17" s="1"/>
  <c r="P492" i="17" s="1" a="1"/>
  <c r="P492" i="17" s="1"/>
  <c r="N493" i="17"/>
  <c r="O493" i="17" s="1" a="1"/>
  <c r="O493" i="17" s="1"/>
  <c r="P493" i="17" s="1" a="1"/>
  <c r="P493" i="17" s="1"/>
  <c r="N494" i="17"/>
  <c r="O494" i="17" s="1" a="1"/>
  <c r="O494" i="17" s="1"/>
  <c r="P494" i="17" s="1" a="1"/>
  <c r="P494" i="17" s="1"/>
  <c r="N495" i="17"/>
  <c r="O495" i="17" s="1" a="1"/>
  <c r="O495" i="17" s="1"/>
  <c r="P495" i="17" s="1" a="1"/>
  <c r="P495" i="17" s="1"/>
  <c r="N496" i="17"/>
  <c r="O496" i="17" s="1" a="1"/>
  <c r="O496" i="17" s="1"/>
  <c r="P496" i="17" s="1" a="1"/>
  <c r="P496" i="17" s="1"/>
  <c r="N497" i="17"/>
  <c r="O497" i="17" s="1" a="1"/>
  <c r="O497" i="17" s="1"/>
  <c r="P497" i="17" s="1" a="1"/>
  <c r="P497" i="17" s="1"/>
  <c r="N498" i="17"/>
  <c r="O498" i="17" s="1" a="1"/>
  <c r="O498" i="17" s="1"/>
  <c r="P498" i="17" s="1" a="1"/>
  <c r="P498" i="17" s="1"/>
  <c r="N499" i="17"/>
  <c r="O499" i="17" s="1" a="1"/>
  <c r="O499" i="17" s="1"/>
  <c r="P499" i="17" s="1" a="1"/>
  <c r="P499" i="17" s="1"/>
  <c r="N500" i="17"/>
  <c r="O500" i="17" s="1" a="1"/>
  <c r="O500" i="17" s="1"/>
  <c r="P500" i="17" s="1" a="1"/>
  <c r="P500" i="17" s="1"/>
  <c r="N501" i="17"/>
  <c r="O501" i="17" s="1" a="1"/>
  <c r="O501" i="17" s="1"/>
  <c r="P501" i="17" s="1" a="1"/>
  <c r="P501" i="17" s="1"/>
  <c r="N502" i="17"/>
  <c r="O502" i="17" s="1" a="1"/>
  <c r="O502" i="17" s="1"/>
  <c r="P502" i="17" s="1" a="1"/>
  <c r="P502" i="17" s="1"/>
  <c r="N503" i="17"/>
  <c r="O503" i="17" s="1" a="1"/>
  <c r="O503" i="17" s="1"/>
  <c r="P503" i="17" s="1" a="1"/>
  <c r="P503" i="17" s="1"/>
  <c r="N504" i="17"/>
  <c r="O504" i="17" s="1" a="1"/>
  <c r="O504" i="17" s="1"/>
  <c r="P504" i="17" s="1" a="1"/>
  <c r="P504" i="17" s="1"/>
  <c r="N505" i="17"/>
  <c r="O505" i="17" s="1" a="1"/>
  <c r="O505" i="17" s="1"/>
  <c r="P505" i="17" s="1" a="1"/>
  <c r="P505" i="17" s="1"/>
  <c r="N506" i="17"/>
  <c r="O506" i="17" s="1" a="1"/>
  <c r="O506" i="17" s="1"/>
  <c r="P506" i="17" s="1" a="1"/>
  <c r="P506" i="17" s="1"/>
  <c r="N507" i="17"/>
  <c r="O507" i="17" s="1" a="1"/>
  <c r="O507" i="17" s="1"/>
  <c r="P507" i="17" s="1" a="1"/>
  <c r="P507" i="17" s="1"/>
  <c r="N508" i="17"/>
  <c r="O508" i="17" s="1" a="1"/>
  <c r="O508" i="17" s="1"/>
  <c r="P508" i="17" s="1" a="1"/>
  <c r="P508" i="17" s="1"/>
  <c r="N509" i="17"/>
  <c r="O509" i="17" s="1" a="1"/>
  <c r="O509" i="17" s="1"/>
  <c r="P509" i="17" s="1" a="1"/>
  <c r="P509" i="17" s="1"/>
  <c r="N510" i="17"/>
  <c r="O510" i="17" s="1" a="1"/>
  <c r="O510" i="17" s="1"/>
  <c r="P510" i="17" s="1" a="1"/>
  <c r="P510" i="17" s="1"/>
  <c r="N511" i="17"/>
  <c r="O511" i="17" s="1" a="1"/>
  <c r="O511" i="17" s="1"/>
  <c r="P511" i="17" s="1" a="1"/>
  <c r="P511" i="17" s="1"/>
  <c r="N512" i="17"/>
  <c r="O512" i="17" s="1" a="1"/>
  <c r="O512" i="17" s="1"/>
  <c r="P512" i="17" s="1" a="1"/>
  <c r="P512" i="17" s="1"/>
  <c r="N513" i="17"/>
  <c r="O513" i="17" s="1" a="1"/>
  <c r="O513" i="17" s="1"/>
  <c r="P513" i="17" s="1" a="1"/>
  <c r="P513" i="17" s="1"/>
  <c r="N514" i="17"/>
  <c r="O514" i="17" s="1" a="1"/>
  <c r="O514" i="17" s="1"/>
  <c r="P514" i="17" s="1" a="1"/>
  <c r="P514" i="17" s="1"/>
  <c r="N515" i="17"/>
  <c r="O515" i="17" s="1" a="1"/>
  <c r="O515" i="17" s="1"/>
  <c r="P515" i="17" s="1" a="1"/>
  <c r="P515" i="17" s="1"/>
  <c r="N516" i="17"/>
  <c r="O516" i="17" s="1" a="1"/>
  <c r="O516" i="17" s="1"/>
  <c r="P516" i="17" s="1" a="1"/>
  <c r="P516" i="17" s="1"/>
  <c r="N517" i="17"/>
  <c r="O517" i="17" s="1" a="1"/>
  <c r="O517" i="17" s="1"/>
  <c r="P517" i="17" s="1" a="1"/>
  <c r="P517" i="17" s="1"/>
  <c r="N518" i="17"/>
  <c r="O518" i="17" s="1" a="1"/>
  <c r="O518" i="17" s="1"/>
  <c r="P518" i="17" s="1" a="1"/>
  <c r="P518" i="17" s="1"/>
  <c r="N519" i="17"/>
  <c r="O519" i="17" s="1" a="1"/>
  <c r="O519" i="17" s="1"/>
  <c r="P519" i="17" s="1" a="1"/>
  <c r="P519" i="17" s="1"/>
  <c r="N520" i="17"/>
  <c r="O520" i="17" s="1" a="1"/>
  <c r="O520" i="17" s="1"/>
  <c r="P520" i="17" s="1" a="1"/>
  <c r="P520" i="17" s="1"/>
  <c r="N521" i="17"/>
  <c r="O521" i="17" s="1" a="1"/>
  <c r="O521" i="17" s="1"/>
  <c r="P521" i="17" s="1" a="1"/>
  <c r="P521" i="17" s="1"/>
  <c r="N522" i="17"/>
  <c r="O522" i="17" s="1" a="1"/>
  <c r="O522" i="17" s="1"/>
  <c r="P522" i="17" s="1" a="1"/>
  <c r="P522" i="17" s="1"/>
  <c r="N523" i="17"/>
  <c r="O523" i="17" s="1" a="1"/>
  <c r="O523" i="17" s="1"/>
  <c r="P523" i="17" s="1" a="1"/>
  <c r="P523" i="17" s="1"/>
  <c r="N524" i="17"/>
  <c r="O524" i="17" s="1" a="1"/>
  <c r="O524" i="17" s="1"/>
  <c r="P524" i="17" s="1" a="1"/>
  <c r="P524" i="17" s="1"/>
  <c r="N525" i="17"/>
  <c r="O525" i="17" s="1" a="1"/>
  <c r="O525" i="17" s="1"/>
  <c r="P525" i="17" s="1" a="1"/>
  <c r="P525" i="17" s="1"/>
  <c r="N526" i="17"/>
  <c r="O526" i="17" s="1" a="1"/>
  <c r="O526" i="17" s="1"/>
  <c r="P526" i="17" s="1" a="1"/>
  <c r="P526" i="17" s="1"/>
  <c r="N527" i="17"/>
  <c r="O527" i="17" s="1" a="1"/>
  <c r="O527" i="17" s="1"/>
  <c r="P527" i="17" s="1" a="1"/>
  <c r="P527" i="17" s="1"/>
  <c r="N528" i="17"/>
  <c r="O528" i="17" s="1" a="1"/>
  <c r="O528" i="17" s="1"/>
  <c r="P528" i="17" s="1" a="1"/>
  <c r="P528" i="17" s="1"/>
  <c r="N529" i="17"/>
  <c r="O529" i="17" s="1" a="1"/>
  <c r="O529" i="17" s="1"/>
  <c r="P529" i="17" s="1" a="1"/>
  <c r="P529" i="17" s="1"/>
  <c r="N530" i="17"/>
  <c r="O530" i="17" s="1" a="1"/>
  <c r="O530" i="17" s="1"/>
  <c r="P530" i="17" s="1" a="1"/>
  <c r="P530" i="17" s="1"/>
  <c r="N531" i="17"/>
  <c r="O531" i="17" s="1" a="1"/>
  <c r="O531" i="17" s="1"/>
  <c r="P531" i="17" s="1" a="1"/>
  <c r="P531" i="17" s="1"/>
  <c r="N532" i="17"/>
  <c r="O532" i="17" s="1" a="1"/>
  <c r="O532" i="17" s="1"/>
  <c r="P532" i="17" s="1" a="1"/>
  <c r="P532" i="17" s="1"/>
  <c r="N533" i="17"/>
  <c r="O533" i="17" s="1" a="1"/>
  <c r="O533" i="17" s="1"/>
  <c r="P533" i="17" s="1" a="1"/>
  <c r="P533" i="17" s="1"/>
  <c r="N534" i="17"/>
  <c r="O534" i="17" s="1" a="1"/>
  <c r="O534" i="17" s="1"/>
  <c r="P534" i="17" s="1" a="1"/>
  <c r="P534" i="17" s="1"/>
  <c r="N535" i="17"/>
  <c r="O535" i="17" s="1" a="1"/>
  <c r="O535" i="17" s="1"/>
  <c r="P535" i="17" s="1" a="1"/>
  <c r="P535" i="17" s="1"/>
  <c r="N536" i="17"/>
  <c r="O536" i="17" s="1" a="1"/>
  <c r="O536" i="17" s="1"/>
  <c r="P536" i="17" s="1" a="1"/>
  <c r="P536" i="17" s="1"/>
  <c r="N537" i="17"/>
  <c r="O537" i="17" s="1" a="1"/>
  <c r="O537" i="17" s="1"/>
  <c r="P537" i="17" s="1" a="1"/>
  <c r="P537" i="17" s="1"/>
  <c r="N538" i="17"/>
  <c r="O538" i="17" s="1" a="1"/>
  <c r="O538" i="17" s="1"/>
  <c r="P538" i="17" s="1" a="1"/>
  <c r="P538" i="17" s="1"/>
  <c r="N539" i="17"/>
  <c r="O539" i="17" s="1" a="1"/>
  <c r="O539" i="17" s="1"/>
  <c r="P539" i="17" s="1" a="1"/>
  <c r="P539" i="17" s="1"/>
  <c r="N540" i="17"/>
  <c r="O540" i="17" s="1" a="1"/>
  <c r="O540" i="17" s="1"/>
  <c r="P540" i="17" s="1" a="1"/>
  <c r="P540" i="17" s="1"/>
  <c r="N541" i="17"/>
  <c r="O541" i="17" s="1" a="1"/>
  <c r="O541" i="17" s="1"/>
  <c r="P541" i="17" s="1" a="1"/>
  <c r="P541" i="17" s="1"/>
  <c r="N542" i="17"/>
  <c r="O542" i="17" s="1" a="1"/>
  <c r="O542" i="17" s="1"/>
  <c r="P542" i="17" s="1" a="1"/>
  <c r="P542" i="17" s="1"/>
  <c r="N543" i="17"/>
  <c r="O543" i="17" s="1" a="1"/>
  <c r="O543" i="17" s="1"/>
  <c r="P543" i="17" s="1" a="1"/>
  <c r="P543" i="17" s="1"/>
  <c r="N544" i="17"/>
  <c r="O544" i="17" s="1" a="1"/>
  <c r="O544" i="17" s="1"/>
  <c r="P544" i="17" s="1" a="1"/>
  <c r="P544" i="17" s="1"/>
  <c r="N545" i="17"/>
  <c r="O545" i="17" s="1" a="1"/>
  <c r="O545" i="17" s="1"/>
  <c r="P545" i="17" s="1" a="1"/>
  <c r="P545" i="17" s="1"/>
  <c r="N546" i="17"/>
  <c r="O546" i="17" s="1" a="1"/>
  <c r="O546" i="17" s="1"/>
  <c r="P546" i="17" s="1" a="1"/>
  <c r="P546" i="17" s="1"/>
  <c r="N547" i="17"/>
  <c r="O547" i="17" s="1" a="1"/>
  <c r="O547" i="17" s="1"/>
  <c r="P547" i="17" s="1" a="1"/>
  <c r="P547" i="17" s="1"/>
  <c r="N548" i="17"/>
  <c r="O548" i="17" s="1" a="1"/>
  <c r="O548" i="17" s="1"/>
  <c r="P548" i="17" s="1" a="1"/>
  <c r="P548" i="17" s="1"/>
  <c r="N549" i="17"/>
  <c r="O549" i="17" s="1" a="1"/>
  <c r="O549" i="17" s="1"/>
  <c r="P549" i="17" s="1" a="1"/>
  <c r="P549" i="17" s="1"/>
  <c r="N550" i="17"/>
  <c r="O550" i="17" s="1" a="1"/>
  <c r="O550" i="17" s="1"/>
  <c r="P550" i="17" s="1" a="1"/>
  <c r="P550" i="17" s="1"/>
  <c r="N551" i="17"/>
  <c r="O551" i="17" s="1" a="1"/>
  <c r="O551" i="17" s="1"/>
  <c r="P551" i="17" s="1" a="1"/>
  <c r="P551" i="17" s="1"/>
  <c r="N552" i="17"/>
  <c r="O552" i="17" s="1" a="1"/>
  <c r="O552" i="17" s="1"/>
  <c r="P552" i="17" s="1" a="1"/>
  <c r="P552" i="17" s="1"/>
  <c r="N553" i="17"/>
  <c r="O553" i="17" s="1" a="1"/>
  <c r="O553" i="17" s="1"/>
  <c r="P553" i="17" s="1" a="1"/>
  <c r="P553" i="17" s="1"/>
  <c r="N554" i="17"/>
  <c r="O554" i="17" s="1" a="1"/>
  <c r="O554" i="17" s="1"/>
  <c r="P554" i="17" s="1" a="1"/>
  <c r="P554" i="17" s="1"/>
  <c r="N555" i="17"/>
  <c r="O555" i="17" s="1" a="1"/>
  <c r="O555" i="17" s="1"/>
  <c r="P555" i="17" s="1" a="1"/>
  <c r="P555" i="17" s="1"/>
  <c r="N556" i="17"/>
  <c r="O556" i="17" s="1" a="1"/>
  <c r="O556" i="17" s="1"/>
  <c r="P556" i="17" s="1" a="1"/>
  <c r="P556" i="17" s="1"/>
  <c r="N557" i="17"/>
  <c r="O557" i="17" s="1" a="1"/>
  <c r="O557" i="17" s="1"/>
  <c r="P557" i="17" s="1" a="1"/>
  <c r="P557" i="17" s="1"/>
  <c r="N558" i="17"/>
  <c r="O558" i="17" s="1" a="1"/>
  <c r="O558" i="17" s="1"/>
  <c r="P558" i="17" s="1" a="1"/>
  <c r="P558" i="17" s="1"/>
  <c r="N559" i="17"/>
  <c r="O559" i="17" s="1" a="1"/>
  <c r="O559" i="17" s="1"/>
  <c r="P559" i="17" s="1" a="1"/>
  <c r="P559" i="17" s="1"/>
  <c r="N560" i="17"/>
  <c r="O560" i="17" s="1" a="1"/>
  <c r="O560" i="17" s="1"/>
  <c r="P560" i="17" s="1" a="1"/>
  <c r="P560" i="17" s="1"/>
  <c r="N561" i="17"/>
  <c r="O561" i="17" s="1" a="1"/>
  <c r="O561" i="17" s="1"/>
  <c r="P561" i="17" s="1" a="1"/>
  <c r="P561" i="17" s="1"/>
  <c r="N562" i="17"/>
  <c r="O562" i="17" s="1" a="1"/>
  <c r="O562" i="17" s="1"/>
  <c r="P562" i="17" s="1" a="1"/>
  <c r="P562" i="17" s="1"/>
  <c r="N563" i="17"/>
  <c r="O563" i="17" s="1" a="1"/>
  <c r="O563" i="17" s="1"/>
  <c r="P563" i="17" s="1" a="1"/>
  <c r="P563" i="17" s="1"/>
  <c r="N564" i="17"/>
  <c r="O564" i="17" s="1" a="1"/>
  <c r="O564" i="17" s="1"/>
  <c r="P564" i="17" s="1" a="1"/>
  <c r="P564" i="17" s="1"/>
  <c r="N565" i="17"/>
  <c r="O565" i="17" s="1" a="1"/>
  <c r="O565" i="17" s="1"/>
  <c r="P565" i="17" s="1" a="1"/>
  <c r="P565" i="17" s="1"/>
  <c r="N566" i="17"/>
  <c r="O566" i="17" s="1" a="1"/>
  <c r="O566" i="17" s="1"/>
  <c r="P566" i="17" s="1" a="1"/>
  <c r="P566" i="17" s="1"/>
  <c r="N567" i="17"/>
  <c r="O567" i="17" s="1" a="1"/>
  <c r="O567" i="17" s="1"/>
  <c r="P567" i="17" s="1" a="1"/>
  <c r="P567" i="17" s="1"/>
  <c r="N568" i="17"/>
  <c r="O568" i="17" s="1" a="1"/>
  <c r="O568" i="17" s="1"/>
  <c r="P568" i="17" s="1" a="1"/>
  <c r="P568" i="17" s="1"/>
  <c r="N569" i="17"/>
  <c r="O569" i="17" s="1" a="1"/>
  <c r="O569" i="17" s="1"/>
  <c r="P569" i="17" s="1" a="1"/>
  <c r="P569" i="17" s="1"/>
  <c r="N570" i="17"/>
  <c r="O570" i="17" s="1" a="1"/>
  <c r="O570" i="17" s="1"/>
  <c r="P570" i="17" s="1" a="1"/>
  <c r="P570" i="17" s="1"/>
  <c r="N571" i="17"/>
  <c r="O571" i="17" s="1" a="1"/>
  <c r="O571" i="17" s="1"/>
  <c r="P571" i="17" s="1" a="1"/>
  <c r="P571" i="17" s="1"/>
  <c r="N572" i="17"/>
  <c r="O572" i="17" s="1" a="1"/>
  <c r="O572" i="17" s="1"/>
  <c r="P572" i="17" s="1" a="1"/>
  <c r="P572" i="17" s="1"/>
  <c r="N573" i="17"/>
  <c r="O573" i="17" s="1" a="1"/>
  <c r="O573" i="17" s="1"/>
  <c r="P573" i="17" s="1" a="1"/>
  <c r="P573" i="17" s="1"/>
  <c r="N574" i="17"/>
  <c r="O574" i="17" s="1" a="1"/>
  <c r="O574" i="17" s="1"/>
  <c r="P574" i="17" s="1" a="1"/>
  <c r="P574" i="17" s="1"/>
  <c r="N575" i="17"/>
  <c r="O575" i="17" s="1" a="1"/>
  <c r="O575" i="17" s="1"/>
  <c r="P575" i="17" s="1" a="1"/>
  <c r="P575" i="17" s="1"/>
  <c r="N576" i="17"/>
  <c r="O576" i="17" s="1" a="1"/>
  <c r="O576" i="17" s="1"/>
  <c r="P576" i="17" s="1" a="1"/>
  <c r="P576" i="17" s="1"/>
  <c r="N577" i="17"/>
  <c r="O577" i="17" s="1" a="1"/>
  <c r="O577" i="17" s="1"/>
  <c r="P577" i="17" s="1" a="1"/>
  <c r="P577" i="17" s="1"/>
  <c r="N578" i="17"/>
  <c r="O578" i="17" s="1" a="1"/>
  <c r="O578" i="17" s="1"/>
  <c r="P578" i="17" s="1" a="1"/>
  <c r="P578" i="17" s="1"/>
  <c r="N579" i="17"/>
  <c r="O579" i="17" s="1" a="1"/>
  <c r="O579" i="17" s="1"/>
  <c r="P579" i="17" s="1" a="1"/>
  <c r="P579" i="17" s="1"/>
  <c r="N580" i="17"/>
  <c r="O580" i="17" s="1" a="1"/>
  <c r="O580" i="17" s="1"/>
  <c r="P580" i="17" s="1" a="1"/>
  <c r="P580" i="17" s="1"/>
  <c r="N581" i="17"/>
  <c r="O581" i="17" s="1" a="1"/>
  <c r="O581" i="17" s="1"/>
  <c r="P581" i="17" s="1" a="1"/>
  <c r="P581" i="17" s="1"/>
  <c r="N582" i="17"/>
  <c r="O582" i="17" s="1" a="1"/>
  <c r="O582" i="17" s="1"/>
  <c r="P582" i="17" s="1" a="1"/>
  <c r="P582" i="17" s="1"/>
  <c r="N583" i="17"/>
  <c r="O583" i="17" s="1" a="1"/>
  <c r="O583" i="17" s="1"/>
  <c r="P583" i="17" s="1" a="1"/>
  <c r="P583" i="17" s="1"/>
  <c r="N584" i="17"/>
  <c r="O584" i="17" s="1" a="1"/>
  <c r="O584" i="17" s="1"/>
  <c r="P584" i="17" s="1" a="1"/>
  <c r="P584" i="17" s="1"/>
  <c r="N585" i="17"/>
  <c r="O585" i="17" s="1" a="1"/>
  <c r="O585" i="17" s="1"/>
  <c r="P585" i="17" s="1" a="1"/>
  <c r="P585" i="17" s="1"/>
  <c r="N586" i="17"/>
  <c r="O586" i="17" s="1" a="1"/>
  <c r="O586" i="17" s="1"/>
  <c r="P586" i="17" s="1" a="1"/>
  <c r="P586" i="17" s="1"/>
  <c r="N587" i="17"/>
  <c r="O587" i="17" s="1" a="1"/>
  <c r="O587" i="17" s="1"/>
  <c r="P587" i="17" s="1" a="1"/>
  <c r="P587" i="17" s="1"/>
  <c r="N588" i="17"/>
  <c r="O588" i="17" s="1" a="1"/>
  <c r="O588" i="17" s="1"/>
  <c r="P588" i="17" s="1" a="1"/>
  <c r="P588" i="17" s="1"/>
  <c r="N589" i="17"/>
  <c r="O589" i="17" s="1" a="1"/>
  <c r="O589" i="17" s="1"/>
  <c r="P589" i="17" s="1" a="1"/>
  <c r="P589" i="17" s="1"/>
  <c r="N590" i="17"/>
  <c r="O590" i="17" s="1" a="1"/>
  <c r="O590" i="17" s="1"/>
  <c r="P590" i="17" s="1" a="1"/>
  <c r="P590" i="17" s="1"/>
  <c r="N591" i="17"/>
  <c r="O591" i="17" s="1" a="1"/>
  <c r="O591" i="17" s="1"/>
  <c r="P591" i="17" s="1" a="1"/>
  <c r="P591" i="17" s="1"/>
  <c r="N592" i="17"/>
  <c r="O592" i="17" s="1" a="1"/>
  <c r="O592" i="17" s="1"/>
  <c r="P592" i="17" s="1" a="1"/>
  <c r="P592" i="17" s="1"/>
  <c r="N593" i="17"/>
  <c r="O593" i="17" s="1" a="1"/>
  <c r="O593" i="17" s="1"/>
  <c r="P593" i="17" s="1" a="1"/>
  <c r="P593" i="17" s="1"/>
  <c r="N594" i="17"/>
  <c r="O594" i="17" s="1" a="1"/>
  <c r="O594" i="17" s="1"/>
  <c r="P594" i="17" s="1" a="1"/>
  <c r="P594" i="17" s="1"/>
  <c r="N595" i="17"/>
  <c r="O595" i="17" s="1" a="1"/>
  <c r="O595" i="17" s="1"/>
  <c r="P595" i="17" s="1" a="1"/>
  <c r="P595" i="17" s="1"/>
  <c r="N596" i="17"/>
  <c r="O596" i="17" s="1" a="1"/>
  <c r="O596" i="17" s="1"/>
  <c r="P596" i="17" s="1" a="1"/>
  <c r="P596" i="17" s="1"/>
  <c r="N597" i="17"/>
  <c r="O597" i="17" s="1" a="1"/>
  <c r="O597" i="17" s="1"/>
  <c r="P597" i="17" s="1" a="1"/>
  <c r="P597" i="17" s="1"/>
  <c r="N598" i="17"/>
  <c r="O598" i="17" s="1" a="1"/>
  <c r="O598" i="17" s="1"/>
  <c r="P598" i="17" s="1" a="1"/>
  <c r="P598" i="17" s="1"/>
  <c r="N599" i="17"/>
  <c r="O599" i="17" s="1" a="1"/>
  <c r="O599" i="17" s="1"/>
  <c r="P599" i="17" s="1" a="1"/>
  <c r="P599" i="17" s="1"/>
  <c r="N600" i="17"/>
  <c r="O600" i="17" s="1" a="1"/>
  <c r="O600" i="17" s="1"/>
  <c r="P600" i="17" s="1" a="1"/>
  <c r="P600" i="17" s="1"/>
  <c r="N601" i="17"/>
  <c r="O601" i="17" s="1" a="1"/>
  <c r="O601" i="17" s="1"/>
  <c r="P601" i="17" s="1" a="1"/>
  <c r="P601" i="17" s="1"/>
  <c r="N602" i="17"/>
  <c r="O602" i="17" s="1" a="1"/>
  <c r="O602" i="17" s="1"/>
  <c r="P602" i="17" s="1" a="1"/>
  <c r="P602" i="17" s="1"/>
  <c r="N603" i="17"/>
  <c r="O603" i="17" s="1" a="1"/>
  <c r="O603" i="17" s="1"/>
  <c r="P603" i="17" s="1" a="1"/>
  <c r="P603" i="17" s="1"/>
  <c r="N604" i="17"/>
  <c r="O604" i="17" s="1" a="1"/>
  <c r="O604" i="17" s="1"/>
  <c r="P604" i="17" s="1" a="1"/>
  <c r="P604" i="17" s="1"/>
  <c r="N605" i="17"/>
  <c r="O605" i="17" s="1" a="1"/>
  <c r="O605" i="17" s="1"/>
  <c r="P605" i="17" s="1" a="1"/>
  <c r="P605" i="17" s="1"/>
  <c r="N606" i="17"/>
  <c r="O606" i="17" s="1" a="1"/>
  <c r="O606" i="17" s="1"/>
  <c r="P606" i="17" s="1" a="1"/>
  <c r="P606" i="17" s="1"/>
  <c r="N607" i="17"/>
  <c r="O607" i="17" s="1" a="1"/>
  <c r="O607" i="17" s="1"/>
  <c r="P607" i="17" s="1" a="1"/>
  <c r="P607" i="17" s="1"/>
  <c r="N608" i="17"/>
  <c r="O608" i="17" s="1" a="1"/>
  <c r="O608" i="17" s="1"/>
  <c r="P608" i="17" s="1" a="1"/>
  <c r="P608" i="17" s="1"/>
  <c r="N609" i="17"/>
  <c r="O609" i="17" s="1" a="1"/>
  <c r="O609" i="17" s="1"/>
  <c r="P609" i="17" s="1" a="1"/>
  <c r="P609" i="17" s="1"/>
  <c r="N610" i="17"/>
  <c r="O610" i="17" s="1" a="1"/>
  <c r="O610" i="17" s="1"/>
  <c r="P610" i="17" s="1" a="1"/>
  <c r="P610" i="17" s="1"/>
  <c r="N611" i="17"/>
  <c r="O611" i="17" s="1" a="1"/>
  <c r="O611" i="17" s="1"/>
  <c r="P611" i="17" s="1" a="1"/>
  <c r="P611" i="17" s="1"/>
  <c r="N612" i="17"/>
  <c r="O612" i="17" s="1" a="1"/>
  <c r="O612" i="17" s="1"/>
  <c r="P612" i="17" s="1" a="1"/>
  <c r="P612" i="17" s="1"/>
  <c r="N613" i="17"/>
  <c r="O613" i="17" s="1" a="1"/>
  <c r="O613" i="17" s="1"/>
  <c r="P613" i="17" s="1" a="1"/>
  <c r="P613" i="17" s="1"/>
  <c r="N614" i="17"/>
  <c r="O614" i="17" s="1" a="1"/>
  <c r="O614" i="17" s="1"/>
  <c r="P614" i="17" s="1" a="1"/>
  <c r="P614" i="17" s="1"/>
  <c r="N615" i="17"/>
  <c r="O615" i="17" s="1" a="1"/>
  <c r="O615" i="17" s="1"/>
  <c r="P615" i="17" s="1" a="1"/>
  <c r="P615" i="17" s="1"/>
  <c r="N616" i="17"/>
  <c r="O616" i="17" s="1" a="1"/>
  <c r="O616" i="17" s="1"/>
  <c r="P616" i="17" s="1" a="1"/>
  <c r="P616" i="17" s="1"/>
  <c r="N617" i="17"/>
  <c r="O617" i="17" s="1" a="1"/>
  <c r="O617" i="17" s="1"/>
  <c r="P617" i="17" s="1" a="1"/>
  <c r="P617" i="17" s="1"/>
  <c r="N618" i="17"/>
  <c r="O618" i="17" s="1" a="1"/>
  <c r="O618" i="17" s="1"/>
  <c r="P618" i="17" s="1" a="1"/>
  <c r="P618" i="17" s="1"/>
  <c r="N619" i="17"/>
  <c r="O619" i="17" s="1" a="1"/>
  <c r="O619" i="17" s="1"/>
  <c r="P619" i="17" s="1" a="1"/>
  <c r="P619" i="17" s="1"/>
  <c r="N620" i="17"/>
  <c r="O620" i="17" s="1" a="1"/>
  <c r="O620" i="17" s="1"/>
  <c r="P620" i="17" s="1" a="1"/>
  <c r="P620" i="17" s="1"/>
  <c r="N621" i="17"/>
  <c r="O621" i="17" s="1" a="1"/>
  <c r="O621" i="17" s="1"/>
  <c r="P621" i="17" s="1" a="1"/>
  <c r="P621" i="17" s="1"/>
  <c r="N622" i="17"/>
  <c r="O622" i="17" s="1" a="1"/>
  <c r="O622" i="17" s="1"/>
  <c r="P622" i="17" s="1" a="1"/>
  <c r="P622" i="17" s="1"/>
  <c r="N623" i="17"/>
  <c r="O623" i="17" s="1" a="1"/>
  <c r="O623" i="17" s="1"/>
  <c r="P623" i="17" s="1" a="1"/>
  <c r="P623" i="17" s="1"/>
  <c r="N624" i="17"/>
  <c r="O624" i="17" s="1" a="1"/>
  <c r="O624" i="17" s="1"/>
  <c r="P624" i="17" s="1" a="1"/>
  <c r="P624" i="17" s="1"/>
  <c r="N625" i="17"/>
  <c r="O625" i="17" s="1" a="1"/>
  <c r="O625" i="17" s="1"/>
  <c r="P625" i="17" s="1" a="1"/>
  <c r="P625" i="17" s="1"/>
  <c r="N626" i="17"/>
  <c r="O626" i="17" s="1" a="1"/>
  <c r="O626" i="17" s="1"/>
  <c r="P626" i="17" s="1" a="1"/>
  <c r="P626" i="17" s="1"/>
  <c r="N627" i="17"/>
  <c r="O627" i="17" s="1" a="1"/>
  <c r="O627" i="17" s="1"/>
  <c r="P627" i="17" s="1" a="1"/>
  <c r="P627" i="17" s="1"/>
  <c r="N628" i="17"/>
  <c r="O628" i="17" s="1" a="1"/>
  <c r="O628" i="17" s="1"/>
  <c r="P628" i="17" s="1" a="1"/>
  <c r="P628" i="17" s="1"/>
  <c r="N629" i="17"/>
  <c r="O629" i="17" s="1" a="1"/>
  <c r="O629" i="17" s="1"/>
  <c r="P629" i="17" s="1" a="1"/>
  <c r="P629" i="17" s="1"/>
  <c r="N630" i="17"/>
  <c r="O630" i="17" s="1" a="1"/>
  <c r="O630" i="17" s="1"/>
  <c r="P630" i="17" s="1" a="1"/>
  <c r="P630" i="17" s="1"/>
  <c r="N631" i="17"/>
  <c r="O631" i="17" s="1" a="1"/>
  <c r="O631" i="17" s="1"/>
  <c r="P631" i="17" s="1" a="1"/>
  <c r="P631" i="17" s="1"/>
  <c r="N632" i="17"/>
  <c r="O632" i="17" s="1" a="1"/>
  <c r="O632" i="17" s="1"/>
  <c r="P632" i="17" s="1" a="1"/>
  <c r="P632" i="17" s="1"/>
  <c r="N633" i="17"/>
  <c r="O633" i="17" s="1" a="1"/>
  <c r="O633" i="17" s="1"/>
  <c r="P633" i="17" s="1" a="1"/>
  <c r="P633" i="17" s="1"/>
  <c r="N634" i="17"/>
  <c r="O634" i="17" s="1" a="1"/>
  <c r="O634" i="17" s="1"/>
  <c r="P634" i="17" s="1" a="1"/>
  <c r="P634" i="17" s="1"/>
  <c r="N635" i="17"/>
  <c r="O635" i="17" s="1" a="1"/>
  <c r="O635" i="17" s="1"/>
  <c r="P635" i="17" s="1" a="1"/>
  <c r="P635" i="17" s="1"/>
  <c r="N636" i="17"/>
  <c r="O636" i="17" s="1" a="1"/>
  <c r="O636" i="17" s="1"/>
  <c r="P636" i="17" s="1" a="1"/>
  <c r="P636" i="17" s="1"/>
  <c r="N637" i="17"/>
  <c r="O637" i="17" s="1" a="1"/>
  <c r="O637" i="17" s="1"/>
  <c r="P637" i="17" s="1" a="1"/>
  <c r="P637" i="17" s="1"/>
  <c r="N638" i="17"/>
  <c r="O638" i="17" s="1" a="1"/>
  <c r="O638" i="17" s="1"/>
  <c r="P638" i="17" s="1" a="1"/>
  <c r="P638" i="17" s="1"/>
  <c r="N639" i="17"/>
  <c r="O639" i="17" s="1" a="1"/>
  <c r="O639" i="17" s="1"/>
  <c r="P639" i="17" s="1" a="1"/>
  <c r="P639" i="17" s="1"/>
  <c r="N640" i="17"/>
  <c r="O640" i="17" s="1" a="1"/>
  <c r="O640" i="17" s="1"/>
  <c r="P640" i="17" s="1" a="1"/>
  <c r="P640" i="17" s="1"/>
  <c r="N641" i="17"/>
  <c r="O641" i="17" s="1" a="1"/>
  <c r="O641" i="17" s="1"/>
  <c r="P641" i="17" s="1" a="1"/>
  <c r="P641" i="17" s="1"/>
  <c r="N642" i="17"/>
  <c r="O642" i="17" s="1" a="1"/>
  <c r="O642" i="17" s="1"/>
  <c r="P642" i="17" s="1" a="1"/>
  <c r="P642" i="17" s="1"/>
  <c r="N643" i="17"/>
  <c r="O643" i="17" s="1" a="1"/>
  <c r="O643" i="17" s="1"/>
  <c r="P643" i="17" s="1" a="1"/>
  <c r="P643" i="17" s="1"/>
  <c r="N644" i="17"/>
  <c r="O644" i="17" s="1" a="1"/>
  <c r="O644" i="17" s="1"/>
  <c r="P644" i="17" s="1" a="1"/>
  <c r="P644" i="17" s="1"/>
  <c r="N645" i="17"/>
  <c r="O645" i="17" s="1" a="1"/>
  <c r="O645" i="17" s="1"/>
  <c r="P645" i="17" s="1" a="1"/>
  <c r="P645" i="17" s="1"/>
  <c r="N646" i="17"/>
  <c r="O646" i="17" s="1" a="1"/>
  <c r="O646" i="17" s="1"/>
  <c r="P646" i="17" s="1" a="1"/>
  <c r="P646" i="17" s="1"/>
  <c r="N647" i="17"/>
  <c r="O647" i="17" s="1" a="1"/>
  <c r="O647" i="17" s="1"/>
  <c r="P647" i="17" s="1" a="1"/>
  <c r="P647" i="17" s="1"/>
  <c r="N648" i="17"/>
  <c r="O648" i="17" s="1" a="1"/>
  <c r="O648" i="17" s="1"/>
  <c r="P648" i="17" s="1" a="1"/>
  <c r="P648" i="17" s="1"/>
  <c r="N649" i="17"/>
  <c r="O649" i="17" s="1" a="1"/>
  <c r="O649" i="17" s="1"/>
  <c r="P649" i="17" s="1" a="1"/>
  <c r="P649" i="17" s="1"/>
  <c r="N650" i="17"/>
  <c r="O650" i="17" s="1" a="1"/>
  <c r="O650" i="17" s="1"/>
  <c r="P650" i="17" s="1" a="1"/>
  <c r="P650" i="17" s="1"/>
  <c r="N651" i="17"/>
  <c r="O651" i="17" s="1" a="1"/>
  <c r="O651" i="17" s="1"/>
  <c r="P651" i="17" s="1" a="1"/>
  <c r="P651" i="17" s="1"/>
  <c r="N652" i="17"/>
  <c r="O652" i="17" s="1" a="1"/>
  <c r="O652" i="17" s="1"/>
  <c r="P652" i="17" s="1" a="1"/>
  <c r="P652" i="17" s="1"/>
  <c r="N653" i="17"/>
  <c r="O653" i="17" s="1" a="1"/>
  <c r="O653" i="17" s="1"/>
  <c r="P653" i="17" s="1" a="1"/>
  <c r="P653" i="17" s="1"/>
  <c r="N654" i="17"/>
  <c r="O654" i="17" s="1" a="1"/>
  <c r="O654" i="17" s="1"/>
  <c r="P654" i="17" s="1" a="1"/>
  <c r="P654" i="17" s="1"/>
  <c r="N655" i="17"/>
  <c r="O655" i="17" s="1" a="1"/>
  <c r="O655" i="17" s="1"/>
  <c r="P655" i="17" s="1" a="1"/>
  <c r="P655" i="17" s="1"/>
  <c r="N656" i="17"/>
  <c r="O656" i="17" s="1" a="1"/>
  <c r="O656" i="17" s="1"/>
  <c r="P656" i="17" s="1" a="1"/>
  <c r="P656" i="17" s="1"/>
  <c r="N657" i="17"/>
  <c r="O657" i="17" s="1" a="1"/>
  <c r="O657" i="17" s="1"/>
  <c r="P657" i="17" s="1" a="1"/>
  <c r="P657" i="17" s="1"/>
  <c r="N658" i="17"/>
  <c r="O658" i="17" s="1" a="1"/>
  <c r="O658" i="17" s="1"/>
  <c r="P658" i="17" s="1" a="1"/>
  <c r="P658" i="17" s="1"/>
  <c r="N659" i="17"/>
  <c r="O659" i="17" s="1" a="1"/>
  <c r="O659" i="17" s="1"/>
  <c r="P659" i="17" s="1" a="1"/>
  <c r="P659" i="17" s="1"/>
  <c r="N660" i="17"/>
  <c r="O660" i="17" s="1" a="1"/>
  <c r="O660" i="17" s="1"/>
  <c r="P660" i="17" s="1" a="1"/>
  <c r="P660" i="17" s="1"/>
  <c r="N661" i="17"/>
  <c r="O661" i="17" s="1" a="1"/>
  <c r="O661" i="17" s="1"/>
  <c r="P661" i="17" s="1" a="1"/>
  <c r="P661" i="17" s="1"/>
  <c r="N662" i="17"/>
  <c r="O662" i="17" s="1" a="1"/>
  <c r="O662" i="17" s="1"/>
  <c r="P662" i="17" s="1" a="1"/>
  <c r="P662" i="17" s="1"/>
  <c r="N663" i="17"/>
  <c r="O663" i="17" s="1" a="1"/>
  <c r="O663" i="17" s="1"/>
  <c r="P663" i="17" s="1" a="1"/>
  <c r="P663" i="17" s="1"/>
  <c r="N664" i="17"/>
  <c r="O664" i="17" s="1" a="1"/>
  <c r="O664" i="17" s="1"/>
  <c r="P664" i="17" s="1" a="1"/>
  <c r="P664" i="17" s="1"/>
  <c r="N665" i="17"/>
  <c r="O665" i="17" s="1" a="1"/>
  <c r="O665" i="17" s="1"/>
  <c r="P665" i="17" s="1" a="1"/>
  <c r="P665" i="17" s="1"/>
  <c r="N666" i="17"/>
  <c r="O666" i="17" s="1" a="1"/>
  <c r="O666" i="17" s="1"/>
  <c r="P666" i="17" s="1" a="1"/>
  <c r="P666" i="17" s="1"/>
  <c r="N667" i="17"/>
  <c r="O667" i="17" s="1" a="1"/>
  <c r="O667" i="17" s="1"/>
  <c r="P667" i="17" s="1" a="1"/>
  <c r="P667" i="17" s="1"/>
  <c r="N668" i="17"/>
  <c r="O668" i="17" s="1" a="1"/>
  <c r="O668" i="17" s="1"/>
  <c r="P668" i="17" s="1" a="1"/>
  <c r="P668" i="17" s="1"/>
  <c r="N669" i="17"/>
  <c r="O669" i="17" s="1" a="1"/>
  <c r="O669" i="17" s="1"/>
  <c r="P669" i="17" s="1" a="1"/>
  <c r="P669" i="17" s="1"/>
  <c r="N670" i="17"/>
  <c r="O670" i="17" s="1" a="1"/>
  <c r="O670" i="17" s="1"/>
  <c r="P670" i="17" s="1" a="1"/>
  <c r="P670" i="17" s="1"/>
  <c r="N671" i="17"/>
  <c r="O671" i="17" s="1" a="1"/>
  <c r="O671" i="17" s="1"/>
  <c r="P671" i="17" s="1" a="1"/>
  <c r="P671" i="17" s="1"/>
  <c r="N672" i="17"/>
  <c r="O672" i="17" s="1" a="1"/>
  <c r="O672" i="17" s="1"/>
  <c r="P672" i="17" s="1" a="1"/>
  <c r="P672" i="17" s="1"/>
  <c r="N673" i="17"/>
  <c r="O673" i="17" s="1" a="1"/>
  <c r="O673" i="17" s="1"/>
  <c r="P673" i="17" s="1" a="1"/>
  <c r="P673" i="17" s="1"/>
  <c r="N674" i="17"/>
  <c r="O674" i="17" s="1" a="1"/>
  <c r="O674" i="17" s="1"/>
  <c r="P674" i="17" s="1" a="1"/>
  <c r="P674" i="17" s="1"/>
  <c r="N675" i="17"/>
  <c r="O675" i="17" s="1" a="1"/>
  <c r="O675" i="17" s="1"/>
  <c r="P675" i="17" s="1" a="1"/>
  <c r="P675" i="17" s="1"/>
  <c r="N676" i="17"/>
  <c r="O676" i="17" s="1" a="1"/>
  <c r="O676" i="17" s="1"/>
  <c r="P676" i="17" s="1" a="1"/>
  <c r="P676" i="17" s="1"/>
  <c r="N677" i="17"/>
  <c r="O677" i="17" s="1" a="1"/>
  <c r="O677" i="17" s="1"/>
  <c r="P677" i="17" s="1" a="1"/>
  <c r="P677" i="17" s="1"/>
  <c r="N678" i="17"/>
  <c r="O678" i="17" s="1" a="1"/>
  <c r="O678" i="17" s="1"/>
  <c r="P678" i="17" s="1" a="1"/>
  <c r="P678" i="17" s="1"/>
  <c r="N679" i="17"/>
  <c r="O679" i="17" s="1" a="1"/>
  <c r="O679" i="17" s="1"/>
  <c r="P679" i="17" s="1" a="1"/>
  <c r="P679" i="17" s="1"/>
  <c r="N680" i="17"/>
  <c r="O680" i="17" s="1" a="1"/>
  <c r="O680" i="17" s="1"/>
  <c r="P680" i="17" s="1" a="1"/>
  <c r="P680" i="17" s="1"/>
  <c r="N681" i="17"/>
  <c r="O681" i="17" s="1" a="1"/>
  <c r="O681" i="17" s="1"/>
  <c r="P681" i="17" s="1" a="1"/>
  <c r="P681" i="17" s="1"/>
  <c r="N682" i="17"/>
  <c r="O682" i="17" s="1" a="1"/>
  <c r="O682" i="17" s="1"/>
  <c r="P682" i="17" s="1" a="1"/>
  <c r="P682" i="17" s="1"/>
  <c r="N683" i="17"/>
  <c r="O683" i="17" s="1" a="1"/>
  <c r="O683" i="17" s="1"/>
  <c r="P683" i="17" s="1" a="1"/>
  <c r="P683" i="17" s="1"/>
  <c r="N684" i="17"/>
  <c r="O684" i="17" s="1" a="1"/>
  <c r="O684" i="17" s="1"/>
  <c r="P684" i="17" s="1" a="1"/>
  <c r="P684" i="17" s="1"/>
  <c r="N685" i="17"/>
  <c r="O685" i="17" s="1" a="1"/>
  <c r="O685" i="17" s="1"/>
  <c r="P685" i="17" s="1" a="1"/>
  <c r="P685" i="17" s="1"/>
  <c r="N686" i="17"/>
  <c r="O686" i="17" s="1" a="1"/>
  <c r="O686" i="17" s="1"/>
  <c r="P686" i="17" s="1" a="1"/>
  <c r="P686" i="17" s="1"/>
  <c r="N687" i="17"/>
  <c r="O687" i="17" s="1" a="1"/>
  <c r="O687" i="17" s="1"/>
  <c r="P687" i="17" s="1" a="1"/>
  <c r="P687" i="17" s="1"/>
  <c r="N688" i="17"/>
  <c r="O688" i="17" s="1" a="1"/>
  <c r="O688" i="17" s="1"/>
  <c r="P688" i="17" s="1" a="1"/>
  <c r="P688" i="17" s="1"/>
  <c r="N689" i="17"/>
  <c r="O689" i="17" s="1" a="1"/>
  <c r="O689" i="17" s="1"/>
  <c r="P689" i="17" s="1" a="1"/>
  <c r="P689" i="17" s="1"/>
  <c r="N690" i="17"/>
  <c r="O690" i="17" s="1" a="1"/>
  <c r="O690" i="17" s="1"/>
  <c r="P690" i="17" s="1" a="1"/>
  <c r="P690" i="17" s="1"/>
  <c r="N691" i="17"/>
  <c r="O691" i="17" s="1" a="1"/>
  <c r="O691" i="17" s="1"/>
  <c r="P691" i="17" s="1" a="1"/>
  <c r="P691" i="17" s="1"/>
  <c r="N692" i="17"/>
  <c r="O692" i="17" s="1" a="1"/>
  <c r="O692" i="17" s="1"/>
  <c r="P692" i="17" s="1" a="1"/>
  <c r="P692" i="17" s="1"/>
  <c r="N693" i="17"/>
  <c r="O693" i="17" s="1" a="1"/>
  <c r="O693" i="17" s="1"/>
  <c r="P693" i="17" s="1" a="1"/>
  <c r="P693" i="17" s="1"/>
  <c r="N694" i="17"/>
  <c r="O694" i="17" s="1" a="1"/>
  <c r="O694" i="17" s="1"/>
  <c r="P694" i="17" s="1" a="1"/>
  <c r="P694" i="17" s="1"/>
  <c r="N695" i="17"/>
  <c r="O695" i="17" s="1" a="1"/>
  <c r="O695" i="17" s="1"/>
  <c r="P695" i="17" s="1" a="1"/>
  <c r="P695" i="17" s="1"/>
  <c r="N696" i="17"/>
  <c r="O696" i="17" s="1" a="1"/>
  <c r="O696" i="17" s="1"/>
  <c r="P696" i="17" s="1" a="1"/>
  <c r="P696" i="17" s="1"/>
  <c r="N697" i="17"/>
  <c r="O697" i="17" s="1" a="1"/>
  <c r="O697" i="17" s="1"/>
  <c r="P697" i="17" s="1" a="1"/>
  <c r="P697" i="17" s="1"/>
  <c r="N698" i="17"/>
  <c r="O698" i="17" s="1" a="1"/>
  <c r="O698" i="17" s="1"/>
  <c r="P698" i="17" s="1" a="1"/>
  <c r="P698" i="17" s="1"/>
  <c r="N699" i="17"/>
  <c r="O699" i="17" s="1" a="1"/>
  <c r="O699" i="17" s="1"/>
  <c r="P699" i="17" s="1" a="1"/>
  <c r="P699" i="17" s="1"/>
  <c r="N700" i="17"/>
  <c r="O700" i="17" s="1" a="1"/>
  <c r="O700" i="17" s="1"/>
  <c r="P700" i="17" s="1" a="1"/>
  <c r="P700" i="17" s="1"/>
  <c r="N701" i="17"/>
  <c r="O701" i="17" s="1" a="1"/>
  <c r="O701" i="17" s="1"/>
  <c r="P701" i="17" s="1" a="1"/>
  <c r="P701" i="17" s="1"/>
  <c r="N702" i="17"/>
  <c r="O702" i="17" s="1" a="1"/>
  <c r="O702" i="17" s="1"/>
  <c r="P702" i="17" s="1" a="1"/>
  <c r="P702" i="17" s="1"/>
  <c r="N703" i="17"/>
  <c r="O703" i="17" s="1" a="1"/>
  <c r="O703" i="17" s="1"/>
  <c r="P703" i="17" s="1" a="1"/>
  <c r="P703" i="17" s="1"/>
  <c r="N704" i="17"/>
  <c r="O704" i="17" s="1" a="1"/>
  <c r="O704" i="17" s="1"/>
  <c r="P704" i="17" s="1" a="1"/>
  <c r="P704" i="17" s="1"/>
  <c r="N705" i="17"/>
  <c r="O705" i="17" s="1" a="1"/>
  <c r="O705" i="17" s="1"/>
  <c r="P705" i="17" s="1" a="1"/>
  <c r="P705" i="17" s="1"/>
  <c r="N706" i="17"/>
  <c r="O706" i="17" s="1" a="1"/>
  <c r="O706" i="17" s="1"/>
  <c r="P706" i="17" s="1" a="1"/>
  <c r="P706" i="17" s="1"/>
  <c r="N707" i="17"/>
  <c r="O707" i="17" s="1" a="1"/>
  <c r="O707" i="17" s="1"/>
  <c r="P707" i="17" s="1" a="1"/>
  <c r="P707" i="17" s="1"/>
  <c r="N708" i="17"/>
  <c r="O708" i="17" s="1" a="1"/>
  <c r="O708" i="17" s="1"/>
  <c r="P708" i="17" s="1" a="1"/>
  <c r="P708" i="17" s="1"/>
  <c r="N709" i="17"/>
  <c r="O709" i="17" s="1" a="1"/>
  <c r="O709" i="17" s="1"/>
  <c r="P709" i="17" s="1" a="1"/>
  <c r="P709" i="17" s="1"/>
  <c r="N710" i="17"/>
  <c r="O710" i="17" s="1" a="1"/>
  <c r="O710" i="17" s="1"/>
  <c r="P710" i="17" s="1" a="1"/>
  <c r="P710" i="17" s="1"/>
  <c r="N711" i="17"/>
  <c r="O711" i="17" s="1" a="1"/>
  <c r="O711" i="17" s="1"/>
  <c r="P711" i="17" s="1" a="1"/>
  <c r="P711" i="17" s="1"/>
  <c r="N712" i="17"/>
  <c r="O712" i="17" s="1" a="1"/>
  <c r="O712" i="17" s="1"/>
  <c r="P712" i="17" s="1" a="1"/>
  <c r="P712" i="17" s="1"/>
  <c r="N713" i="17"/>
  <c r="O713" i="17" s="1" a="1"/>
  <c r="O713" i="17" s="1"/>
  <c r="P713" i="17" s="1" a="1"/>
  <c r="P713" i="17" s="1"/>
  <c r="N714" i="17"/>
  <c r="O714" i="17" s="1" a="1"/>
  <c r="O714" i="17" s="1"/>
  <c r="P714" i="17" s="1" a="1"/>
  <c r="P714" i="17" s="1"/>
  <c r="N715" i="17"/>
  <c r="O715" i="17" s="1" a="1"/>
  <c r="O715" i="17" s="1"/>
  <c r="P715" i="17" s="1" a="1"/>
  <c r="P715" i="17" s="1"/>
  <c r="N716" i="17"/>
  <c r="O716" i="17" s="1" a="1"/>
  <c r="O716" i="17" s="1"/>
  <c r="P716" i="17" s="1" a="1"/>
  <c r="P716" i="17" s="1"/>
  <c r="N717" i="17"/>
  <c r="O717" i="17" s="1" a="1"/>
  <c r="O717" i="17" s="1"/>
  <c r="P717" i="17" s="1" a="1"/>
  <c r="P717" i="17" s="1"/>
  <c r="N718" i="17"/>
  <c r="O718" i="17" s="1" a="1"/>
  <c r="O718" i="17" s="1"/>
  <c r="P718" i="17" s="1" a="1"/>
  <c r="P718" i="17" s="1"/>
  <c r="N719" i="17"/>
  <c r="O719" i="17" s="1" a="1"/>
  <c r="O719" i="17" s="1"/>
  <c r="P719" i="17" s="1" a="1"/>
  <c r="P719" i="17" s="1"/>
  <c r="N720" i="17"/>
  <c r="O720" i="17" s="1" a="1"/>
  <c r="O720" i="17" s="1"/>
  <c r="P720" i="17" s="1" a="1"/>
  <c r="P720" i="17" s="1"/>
  <c r="N721" i="17"/>
  <c r="O721" i="17" s="1" a="1"/>
  <c r="O721" i="17" s="1"/>
  <c r="P721" i="17" s="1" a="1"/>
  <c r="P721" i="17" s="1"/>
  <c r="N722" i="17"/>
  <c r="O722" i="17" s="1" a="1"/>
  <c r="O722" i="17" s="1"/>
  <c r="P722" i="17" s="1" a="1"/>
  <c r="P722" i="17" s="1"/>
  <c r="N723" i="17"/>
  <c r="O723" i="17" s="1" a="1"/>
  <c r="O723" i="17" s="1"/>
  <c r="P723" i="17" s="1" a="1"/>
  <c r="P723" i="17" s="1"/>
  <c r="N724" i="17"/>
  <c r="O724" i="17" s="1" a="1"/>
  <c r="O724" i="17" s="1"/>
  <c r="P724" i="17" s="1" a="1"/>
  <c r="P724" i="17" s="1"/>
  <c r="N725" i="17"/>
  <c r="O725" i="17" s="1" a="1"/>
  <c r="O725" i="17" s="1"/>
  <c r="P725" i="17" s="1" a="1"/>
  <c r="P725" i="17" s="1"/>
  <c r="N726" i="17"/>
  <c r="O726" i="17" s="1" a="1"/>
  <c r="O726" i="17" s="1"/>
  <c r="P726" i="17" s="1" a="1"/>
  <c r="P726" i="17" s="1"/>
  <c r="N727" i="17"/>
  <c r="O727" i="17" s="1" a="1"/>
  <c r="O727" i="17" s="1"/>
  <c r="P727" i="17" s="1" a="1"/>
  <c r="P727" i="17" s="1"/>
  <c r="N728" i="17"/>
  <c r="O728" i="17" s="1" a="1"/>
  <c r="O728" i="17" s="1"/>
  <c r="P728" i="17" s="1" a="1"/>
  <c r="P728" i="17" s="1"/>
  <c r="N729" i="17"/>
  <c r="O729" i="17" s="1" a="1"/>
  <c r="O729" i="17" s="1"/>
  <c r="P729" i="17" s="1" a="1"/>
  <c r="P729" i="17" s="1"/>
  <c r="N730" i="17"/>
  <c r="O730" i="17" s="1" a="1"/>
  <c r="O730" i="17" s="1"/>
  <c r="P730" i="17" s="1" a="1"/>
  <c r="P730" i="17" s="1"/>
  <c r="N731" i="17"/>
  <c r="O731" i="17" s="1" a="1"/>
  <c r="O731" i="17" s="1"/>
  <c r="P731" i="17" s="1" a="1"/>
  <c r="P731" i="17" s="1"/>
  <c r="N732" i="17"/>
  <c r="O732" i="17" s="1" a="1"/>
  <c r="O732" i="17" s="1"/>
  <c r="P732" i="17" s="1" a="1"/>
  <c r="P732" i="17" s="1"/>
  <c r="N733" i="17"/>
  <c r="O733" i="17" s="1" a="1"/>
  <c r="O733" i="17" s="1"/>
  <c r="P733" i="17" s="1" a="1"/>
  <c r="P733" i="17" s="1"/>
  <c r="N734" i="17"/>
  <c r="O734" i="17" s="1" a="1"/>
  <c r="O734" i="17" s="1"/>
  <c r="P734" i="17" s="1" a="1"/>
  <c r="P734" i="17" s="1"/>
  <c r="N735" i="17"/>
  <c r="O735" i="17" s="1" a="1"/>
  <c r="O735" i="17" s="1"/>
  <c r="P735" i="17" s="1" a="1"/>
  <c r="P735" i="17" s="1"/>
  <c r="N736" i="17"/>
  <c r="O736" i="17" s="1" a="1"/>
  <c r="O736" i="17" s="1"/>
  <c r="P736" i="17" s="1" a="1"/>
  <c r="P736" i="17" s="1"/>
  <c r="N737" i="17"/>
  <c r="O737" i="17" s="1" a="1"/>
  <c r="O737" i="17" s="1"/>
  <c r="P737" i="17" s="1" a="1"/>
  <c r="P737" i="17" s="1"/>
  <c r="N738" i="17"/>
  <c r="O738" i="17" s="1" a="1"/>
  <c r="O738" i="17" s="1"/>
  <c r="P738" i="17" s="1" a="1"/>
  <c r="P738" i="17" s="1"/>
  <c r="N739" i="17"/>
  <c r="O739" i="17" s="1" a="1"/>
  <c r="O739" i="17" s="1"/>
  <c r="P739" i="17" s="1" a="1"/>
  <c r="P739" i="17" s="1"/>
  <c r="N740" i="17"/>
  <c r="O740" i="17" s="1" a="1"/>
  <c r="O740" i="17" s="1"/>
  <c r="P740" i="17" s="1" a="1"/>
  <c r="P740" i="17" s="1"/>
  <c r="N741" i="17"/>
  <c r="O741" i="17" s="1" a="1"/>
  <c r="O741" i="17" s="1"/>
  <c r="P741" i="17" s="1" a="1"/>
  <c r="P741" i="17" s="1"/>
  <c r="N742" i="17"/>
  <c r="O742" i="17" s="1" a="1"/>
  <c r="O742" i="17" s="1"/>
  <c r="P742" i="17" s="1" a="1"/>
  <c r="P742" i="17" s="1"/>
  <c r="N743" i="17"/>
  <c r="O743" i="17" s="1" a="1"/>
  <c r="O743" i="17" s="1"/>
  <c r="P743" i="17" s="1" a="1"/>
  <c r="P743" i="17" s="1"/>
  <c r="N744" i="17"/>
  <c r="O744" i="17" s="1" a="1"/>
  <c r="O744" i="17" s="1"/>
  <c r="P744" i="17" s="1" a="1"/>
  <c r="P744" i="17" s="1"/>
  <c r="N745" i="17"/>
  <c r="O745" i="17" s="1" a="1"/>
  <c r="O745" i="17" s="1"/>
  <c r="P745" i="17" s="1" a="1"/>
  <c r="P745" i="17" s="1"/>
  <c r="N746" i="17"/>
  <c r="O746" i="17" s="1" a="1"/>
  <c r="O746" i="17" s="1"/>
  <c r="P746" i="17" s="1" a="1"/>
  <c r="P746" i="17" s="1"/>
  <c r="N747" i="17"/>
  <c r="O747" i="17" s="1" a="1"/>
  <c r="O747" i="17" s="1"/>
  <c r="P747" i="17" s="1" a="1"/>
  <c r="P747" i="17" s="1"/>
  <c r="N748" i="17"/>
  <c r="O748" i="17" s="1" a="1"/>
  <c r="O748" i="17" s="1"/>
  <c r="P748" i="17" s="1" a="1"/>
  <c r="P748" i="17" s="1"/>
  <c r="N749" i="17"/>
  <c r="O749" i="17" s="1" a="1"/>
  <c r="O749" i="17" s="1"/>
  <c r="P749" i="17" s="1" a="1"/>
  <c r="P749" i="17" s="1"/>
  <c r="N750" i="17"/>
  <c r="O750" i="17" s="1" a="1"/>
  <c r="O750" i="17" s="1"/>
  <c r="P750" i="17" s="1" a="1"/>
  <c r="P750" i="17" s="1"/>
  <c r="N751" i="17"/>
  <c r="O751" i="17" s="1" a="1"/>
  <c r="O751" i="17" s="1"/>
  <c r="P751" i="17" s="1" a="1"/>
  <c r="P751" i="17" s="1"/>
  <c r="N752" i="17"/>
  <c r="O752" i="17" s="1" a="1"/>
  <c r="O752" i="17" s="1"/>
  <c r="P752" i="17" s="1" a="1"/>
  <c r="P752" i="17" s="1"/>
  <c r="N753" i="17"/>
  <c r="O753" i="17" s="1" a="1"/>
  <c r="O753" i="17" s="1"/>
  <c r="P753" i="17" s="1" a="1"/>
  <c r="P753" i="17" s="1"/>
  <c r="N754" i="17"/>
  <c r="O754" i="17" s="1" a="1"/>
  <c r="O754" i="17" s="1"/>
  <c r="P754" i="17" s="1" a="1"/>
  <c r="P754" i="17" s="1"/>
  <c r="N755" i="17"/>
  <c r="O755" i="17" s="1" a="1"/>
  <c r="O755" i="17" s="1"/>
  <c r="P755" i="17" s="1" a="1"/>
  <c r="P755" i="17" s="1"/>
  <c r="N756" i="17"/>
  <c r="O756" i="17" s="1" a="1"/>
  <c r="O756" i="17" s="1"/>
  <c r="P756" i="17" s="1" a="1"/>
  <c r="P756" i="17" s="1"/>
  <c r="N757" i="17"/>
  <c r="O757" i="17" s="1" a="1"/>
  <c r="O757" i="17" s="1"/>
  <c r="P757" i="17" s="1" a="1"/>
  <c r="P757" i="17" s="1"/>
  <c r="N758" i="17"/>
  <c r="O758" i="17" s="1" a="1"/>
  <c r="O758" i="17" s="1"/>
  <c r="P758" i="17" s="1" a="1"/>
  <c r="P758" i="17" s="1"/>
  <c r="N759" i="17"/>
  <c r="O759" i="17" s="1" a="1"/>
  <c r="O759" i="17" s="1"/>
  <c r="P759" i="17" s="1" a="1"/>
  <c r="P759" i="17" s="1"/>
  <c r="N760" i="17"/>
  <c r="O760" i="17" s="1" a="1"/>
  <c r="O760" i="17" s="1"/>
  <c r="P760" i="17" s="1" a="1"/>
  <c r="P760" i="17" s="1"/>
  <c r="N761" i="17"/>
  <c r="O761" i="17" s="1" a="1"/>
  <c r="O761" i="17" s="1"/>
  <c r="P761" i="17" s="1" a="1"/>
  <c r="P761" i="17" s="1"/>
  <c r="N762" i="17"/>
  <c r="O762" i="17" s="1" a="1"/>
  <c r="O762" i="17" s="1"/>
  <c r="P762" i="17" s="1" a="1"/>
  <c r="P762" i="17" s="1"/>
  <c r="N763" i="17"/>
  <c r="O763" i="17" s="1" a="1"/>
  <c r="O763" i="17" s="1"/>
  <c r="P763" i="17" s="1" a="1"/>
  <c r="P763" i="17" s="1"/>
  <c r="N764" i="17"/>
  <c r="O764" i="17" s="1" a="1"/>
  <c r="O764" i="17" s="1"/>
  <c r="P764" i="17" s="1" a="1"/>
  <c r="P764" i="17" s="1"/>
  <c r="N765" i="17"/>
  <c r="O765" i="17" s="1" a="1"/>
  <c r="O765" i="17" s="1"/>
  <c r="P765" i="17" s="1" a="1"/>
  <c r="P765" i="17" s="1"/>
  <c r="N766" i="17"/>
  <c r="O766" i="17" s="1" a="1"/>
  <c r="O766" i="17" s="1"/>
  <c r="P766" i="17" s="1" a="1"/>
  <c r="P766" i="17" s="1"/>
  <c r="N767" i="17"/>
  <c r="O767" i="17" s="1" a="1"/>
  <c r="O767" i="17" s="1"/>
  <c r="P767" i="17" s="1" a="1"/>
  <c r="P767" i="17" s="1"/>
  <c r="N768" i="17"/>
  <c r="O768" i="17" s="1" a="1"/>
  <c r="O768" i="17" s="1"/>
  <c r="P768" i="17" s="1" a="1"/>
  <c r="P768" i="17" s="1"/>
  <c r="N769" i="17"/>
  <c r="O769" i="17" s="1" a="1"/>
  <c r="O769" i="17" s="1"/>
  <c r="P769" i="17" s="1" a="1"/>
  <c r="P769" i="17" s="1"/>
  <c r="N770" i="17"/>
  <c r="O770" i="17" s="1" a="1"/>
  <c r="O770" i="17" s="1"/>
  <c r="P770" i="17" s="1" a="1"/>
  <c r="P770" i="17" s="1"/>
  <c r="N771" i="17"/>
  <c r="O771" i="17" s="1" a="1"/>
  <c r="O771" i="17" s="1"/>
  <c r="P771" i="17" s="1" a="1"/>
  <c r="P771" i="17" s="1"/>
  <c r="N772" i="17"/>
  <c r="O772" i="17" s="1" a="1"/>
  <c r="O772" i="17" s="1"/>
  <c r="P772" i="17" s="1" a="1"/>
  <c r="P772" i="17" s="1"/>
  <c r="N773" i="17"/>
  <c r="O773" i="17" s="1" a="1"/>
  <c r="O773" i="17" s="1"/>
  <c r="P773" i="17" s="1" a="1"/>
  <c r="P773" i="17" s="1"/>
  <c r="N774" i="17"/>
  <c r="O774" i="17" s="1" a="1"/>
  <c r="O774" i="17" s="1"/>
  <c r="P774" i="17" s="1" a="1"/>
  <c r="P774" i="17" s="1"/>
  <c r="N775" i="17"/>
  <c r="O775" i="17" s="1" a="1"/>
  <c r="O775" i="17" s="1"/>
  <c r="P775" i="17" s="1" a="1"/>
  <c r="P775" i="17" s="1"/>
  <c r="N776" i="17"/>
  <c r="O776" i="17" s="1" a="1"/>
  <c r="O776" i="17" s="1"/>
  <c r="P776" i="17" s="1" a="1"/>
  <c r="P776" i="17" s="1"/>
  <c r="N777" i="17"/>
  <c r="O777" i="17" s="1" a="1"/>
  <c r="O777" i="17" s="1"/>
  <c r="P777" i="17" s="1" a="1"/>
  <c r="P777" i="17" s="1"/>
  <c r="N778" i="17"/>
  <c r="O778" i="17" s="1" a="1"/>
  <c r="O778" i="17" s="1"/>
  <c r="P778" i="17" s="1" a="1"/>
  <c r="P778" i="17" s="1"/>
  <c r="N779" i="17"/>
  <c r="O779" i="17" s="1" a="1"/>
  <c r="O779" i="17" s="1"/>
  <c r="P779" i="17" s="1" a="1"/>
  <c r="P779" i="17" s="1"/>
  <c r="N780" i="17"/>
  <c r="O780" i="17" s="1" a="1"/>
  <c r="O780" i="17" s="1"/>
  <c r="P780" i="17" s="1" a="1"/>
  <c r="P780" i="17" s="1"/>
  <c r="N781" i="17"/>
  <c r="O781" i="17" s="1" a="1"/>
  <c r="O781" i="17" s="1"/>
  <c r="P781" i="17" s="1" a="1"/>
  <c r="P781" i="17" s="1"/>
  <c r="N782" i="17"/>
  <c r="O782" i="17" s="1" a="1"/>
  <c r="O782" i="17" s="1"/>
  <c r="P782" i="17" s="1" a="1"/>
  <c r="P782" i="17" s="1"/>
  <c r="N783" i="17"/>
  <c r="O783" i="17" s="1" a="1"/>
  <c r="O783" i="17" s="1"/>
  <c r="P783" i="17" s="1" a="1"/>
  <c r="P783" i="17" s="1"/>
  <c r="N784" i="17"/>
  <c r="O784" i="17" s="1" a="1"/>
  <c r="O784" i="17" s="1"/>
  <c r="P784" i="17" s="1" a="1"/>
  <c r="P784" i="17" s="1"/>
  <c r="N785" i="17"/>
  <c r="O785" i="17" s="1" a="1"/>
  <c r="O785" i="17" s="1"/>
  <c r="P785" i="17" s="1" a="1"/>
  <c r="P785" i="17" s="1"/>
  <c r="N786" i="17"/>
  <c r="O786" i="17" s="1" a="1"/>
  <c r="O786" i="17" s="1"/>
  <c r="P786" i="17" s="1" a="1"/>
  <c r="P786" i="17" s="1"/>
  <c r="N787" i="17"/>
  <c r="O787" i="17" s="1" a="1"/>
  <c r="O787" i="17" s="1"/>
  <c r="P787" i="17" s="1" a="1"/>
  <c r="P787" i="17" s="1"/>
  <c r="N788" i="17"/>
  <c r="O788" i="17" s="1" a="1"/>
  <c r="O788" i="17" s="1"/>
  <c r="P788" i="17" s="1" a="1"/>
  <c r="P788" i="17" s="1"/>
  <c r="N789" i="17"/>
  <c r="O789" i="17" s="1" a="1"/>
  <c r="O789" i="17" s="1"/>
  <c r="P789" i="17" s="1" a="1"/>
  <c r="P789" i="17" s="1"/>
  <c r="N790" i="17"/>
  <c r="O790" i="17" s="1" a="1"/>
  <c r="O790" i="17" s="1"/>
  <c r="P790" i="17" s="1" a="1"/>
  <c r="P790" i="17" s="1"/>
  <c r="N791" i="17"/>
  <c r="O791" i="17" s="1" a="1"/>
  <c r="O791" i="17" s="1"/>
  <c r="P791" i="17" s="1" a="1"/>
  <c r="P791" i="17" s="1"/>
  <c r="N792" i="17"/>
  <c r="O792" i="17" s="1" a="1"/>
  <c r="O792" i="17" s="1"/>
  <c r="P792" i="17" s="1" a="1"/>
  <c r="P792" i="17" s="1"/>
  <c r="N793" i="17"/>
  <c r="O793" i="17" s="1" a="1"/>
  <c r="O793" i="17" s="1"/>
  <c r="P793" i="17" s="1" a="1"/>
  <c r="P793" i="17" s="1"/>
  <c r="N794" i="17"/>
  <c r="O794" i="17" s="1" a="1"/>
  <c r="O794" i="17" s="1"/>
  <c r="P794" i="17" s="1" a="1"/>
  <c r="P794" i="17" s="1"/>
  <c r="N795" i="17"/>
  <c r="O795" i="17" s="1" a="1"/>
  <c r="O795" i="17" s="1"/>
  <c r="P795" i="17" s="1" a="1"/>
  <c r="P795" i="17" s="1"/>
  <c r="N796" i="17"/>
  <c r="O796" i="17" s="1" a="1"/>
  <c r="O796" i="17" s="1"/>
  <c r="P796" i="17" s="1" a="1"/>
  <c r="P796" i="17" s="1"/>
  <c r="N797" i="17"/>
  <c r="O797" i="17" s="1" a="1"/>
  <c r="O797" i="17" s="1"/>
  <c r="P797" i="17" s="1" a="1"/>
  <c r="P797" i="17" s="1"/>
  <c r="N798" i="17"/>
  <c r="O798" i="17" s="1" a="1"/>
  <c r="O798" i="17" s="1"/>
  <c r="P798" i="17" s="1" a="1"/>
  <c r="P798" i="17" s="1"/>
  <c r="N799" i="17"/>
  <c r="O799" i="17" s="1" a="1"/>
  <c r="O799" i="17" s="1"/>
  <c r="P799" i="17" s="1" a="1"/>
  <c r="P799" i="17" s="1"/>
  <c r="N800" i="17"/>
  <c r="O800" i="17" s="1" a="1"/>
  <c r="O800" i="17" s="1"/>
  <c r="P800" i="17" s="1" a="1"/>
  <c r="P800" i="17" s="1"/>
  <c r="N801" i="17"/>
  <c r="O801" i="17" s="1" a="1"/>
  <c r="O801" i="17" s="1"/>
  <c r="P801" i="17" s="1" a="1"/>
  <c r="P801" i="17" s="1"/>
  <c r="N802" i="17"/>
  <c r="O802" i="17" s="1" a="1"/>
  <c r="O802" i="17" s="1"/>
  <c r="P802" i="17" s="1" a="1"/>
  <c r="P802" i="17" s="1"/>
  <c r="N803" i="17"/>
  <c r="O803" i="17" s="1" a="1"/>
  <c r="O803" i="17" s="1"/>
  <c r="P803" i="17" s="1" a="1"/>
  <c r="P803" i="17" s="1"/>
  <c r="N804" i="17"/>
  <c r="O804" i="17" s="1" a="1"/>
  <c r="O804" i="17" s="1"/>
  <c r="P804" i="17" s="1" a="1"/>
  <c r="P804" i="17" s="1"/>
  <c r="N805" i="17"/>
  <c r="O805" i="17" s="1" a="1"/>
  <c r="O805" i="17" s="1"/>
  <c r="P805" i="17" s="1" a="1"/>
  <c r="P805" i="17" s="1"/>
  <c r="N806" i="17"/>
  <c r="O806" i="17" s="1" a="1"/>
  <c r="O806" i="17" s="1"/>
  <c r="P806" i="17" s="1" a="1"/>
  <c r="P806" i="17" s="1"/>
  <c r="N807" i="17"/>
  <c r="O807" i="17" s="1" a="1"/>
  <c r="O807" i="17" s="1"/>
  <c r="P807" i="17" s="1" a="1"/>
  <c r="P807" i="17" s="1"/>
  <c r="N808" i="17"/>
  <c r="O808" i="17" s="1" a="1"/>
  <c r="O808" i="17" s="1"/>
  <c r="P808" i="17" s="1" a="1"/>
  <c r="P808" i="17" s="1"/>
  <c r="N809" i="17"/>
  <c r="O809" i="17" s="1" a="1"/>
  <c r="O809" i="17" s="1"/>
  <c r="P809" i="17" s="1" a="1"/>
  <c r="P809" i="17" s="1"/>
  <c r="N810" i="17"/>
  <c r="O810" i="17" s="1" a="1"/>
  <c r="O810" i="17" s="1"/>
  <c r="P810" i="17" s="1" a="1"/>
  <c r="P810" i="17" s="1"/>
  <c r="N811" i="17"/>
  <c r="O811" i="17" s="1" a="1"/>
  <c r="O811" i="17" s="1"/>
  <c r="P811" i="17" s="1" a="1"/>
  <c r="P811" i="17" s="1"/>
  <c r="N812" i="17"/>
  <c r="O812" i="17" s="1" a="1"/>
  <c r="O812" i="17" s="1"/>
  <c r="P812" i="17" s="1" a="1"/>
  <c r="P812" i="17" s="1"/>
  <c r="N813" i="17"/>
  <c r="O813" i="17" s="1" a="1"/>
  <c r="O813" i="17" s="1"/>
  <c r="P813" i="17" s="1" a="1"/>
  <c r="P813" i="17" s="1"/>
  <c r="N814" i="17"/>
  <c r="O814" i="17" s="1" a="1"/>
  <c r="O814" i="17" s="1"/>
  <c r="P814" i="17" s="1" a="1"/>
  <c r="P814" i="17" s="1"/>
  <c r="N815" i="17"/>
  <c r="O815" i="17" s="1" a="1"/>
  <c r="O815" i="17" s="1"/>
  <c r="P815" i="17" s="1" a="1"/>
  <c r="P815" i="17" s="1"/>
  <c r="N816" i="17"/>
  <c r="O816" i="17" s="1" a="1"/>
  <c r="O816" i="17" s="1"/>
  <c r="P816" i="17" s="1" a="1"/>
  <c r="P816" i="17" s="1"/>
  <c r="N817" i="17"/>
  <c r="O817" i="17" s="1" a="1"/>
  <c r="O817" i="17" s="1"/>
  <c r="P817" i="17" s="1" a="1"/>
  <c r="P817" i="17" s="1"/>
  <c r="N818" i="17"/>
  <c r="O818" i="17" s="1" a="1"/>
  <c r="O818" i="17" s="1"/>
  <c r="P818" i="17" s="1" a="1"/>
  <c r="P818" i="17" s="1"/>
  <c r="N819" i="17"/>
  <c r="O819" i="17" s="1" a="1"/>
  <c r="O819" i="17" s="1"/>
  <c r="P819" i="17" s="1" a="1"/>
  <c r="P819" i="17" s="1"/>
  <c r="N820" i="17"/>
  <c r="O820" i="17" s="1" a="1"/>
  <c r="O820" i="17" s="1"/>
  <c r="P820" i="17" s="1" a="1"/>
  <c r="P820" i="17" s="1"/>
  <c r="N821" i="17"/>
  <c r="O821" i="17" s="1" a="1"/>
  <c r="O821" i="17" s="1"/>
  <c r="P821" i="17" s="1" a="1"/>
  <c r="P821" i="17" s="1"/>
  <c r="N822" i="17"/>
  <c r="O822" i="17" s="1" a="1"/>
  <c r="O822" i="17" s="1"/>
  <c r="P822" i="17" s="1" a="1"/>
  <c r="P822" i="17" s="1"/>
  <c r="N823" i="17"/>
  <c r="O823" i="17" s="1" a="1"/>
  <c r="O823" i="17" s="1"/>
  <c r="P823" i="17" s="1" a="1"/>
  <c r="P823" i="17" s="1"/>
  <c r="N824" i="17"/>
  <c r="O824" i="17" s="1" a="1"/>
  <c r="O824" i="17" s="1"/>
  <c r="P824" i="17" s="1" a="1"/>
  <c r="P824" i="17" s="1"/>
  <c r="N825" i="17"/>
  <c r="O825" i="17" s="1" a="1"/>
  <c r="O825" i="17" s="1"/>
  <c r="P825" i="17" s="1" a="1"/>
  <c r="P825" i="17" s="1"/>
  <c r="N826" i="17"/>
  <c r="O826" i="17" s="1" a="1"/>
  <c r="O826" i="17" s="1"/>
  <c r="P826" i="17" s="1" a="1"/>
  <c r="P826" i="17" s="1"/>
  <c r="N827" i="17"/>
  <c r="O827" i="17" s="1" a="1"/>
  <c r="O827" i="17" s="1"/>
  <c r="P827" i="17" s="1" a="1"/>
  <c r="P827" i="17" s="1"/>
  <c r="N828" i="17"/>
  <c r="O828" i="17" s="1" a="1"/>
  <c r="O828" i="17" s="1"/>
  <c r="P828" i="17" s="1" a="1"/>
  <c r="P828" i="17" s="1"/>
  <c r="N829" i="17"/>
  <c r="O829" i="17" s="1" a="1"/>
  <c r="O829" i="17" s="1"/>
  <c r="P829" i="17" s="1" a="1"/>
  <c r="P829" i="17" s="1"/>
  <c r="N830" i="17"/>
  <c r="O830" i="17" s="1" a="1"/>
  <c r="O830" i="17" s="1"/>
  <c r="P830" i="17" s="1" a="1"/>
  <c r="P830" i="17" s="1"/>
  <c r="N831" i="17"/>
  <c r="O831" i="17" s="1" a="1"/>
  <c r="O831" i="17" s="1"/>
  <c r="P831" i="17" s="1" a="1"/>
  <c r="P831" i="17" s="1"/>
  <c r="N832" i="17"/>
  <c r="O832" i="17" s="1" a="1"/>
  <c r="O832" i="17" s="1"/>
  <c r="P832" i="17" s="1" a="1"/>
  <c r="P832" i="17" s="1"/>
  <c r="N833" i="17"/>
  <c r="O833" i="17" s="1" a="1"/>
  <c r="O833" i="17" s="1"/>
  <c r="P833" i="17" s="1" a="1"/>
  <c r="P833" i="17" s="1"/>
  <c r="N834" i="17"/>
  <c r="O834" i="17" s="1" a="1"/>
  <c r="O834" i="17" s="1"/>
  <c r="P834" i="17" s="1" a="1"/>
  <c r="P834" i="17" s="1"/>
  <c r="N835" i="17"/>
  <c r="O835" i="17" s="1" a="1"/>
  <c r="O835" i="17" s="1"/>
  <c r="P835" i="17" s="1" a="1"/>
  <c r="P835" i="17" s="1"/>
  <c r="N836" i="17"/>
  <c r="O836" i="17" s="1" a="1"/>
  <c r="O836" i="17" s="1"/>
  <c r="P836" i="17" s="1" a="1"/>
  <c r="P836" i="17" s="1"/>
  <c r="N837" i="17"/>
  <c r="O837" i="17" s="1" a="1"/>
  <c r="O837" i="17" s="1"/>
  <c r="P837" i="17" s="1" a="1"/>
  <c r="P837" i="17" s="1"/>
  <c r="N838" i="17"/>
  <c r="O838" i="17" s="1" a="1"/>
  <c r="O838" i="17" s="1"/>
  <c r="P838" i="17" s="1" a="1"/>
  <c r="P838" i="17" s="1"/>
  <c r="N839" i="17"/>
  <c r="O839" i="17" s="1" a="1"/>
  <c r="O839" i="17" s="1"/>
  <c r="P839" i="17" s="1" a="1"/>
  <c r="P839" i="17" s="1"/>
  <c r="N840" i="17"/>
  <c r="O840" i="17" s="1" a="1"/>
  <c r="O840" i="17" s="1"/>
  <c r="P840" i="17" s="1" a="1"/>
  <c r="P840" i="17" s="1"/>
  <c r="N841" i="17"/>
  <c r="O841" i="17" s="1" a="1"/>
  <c r="O841" i="17" s="1"/>
  <c r="P841" i="17" s="1" a="1"/>
  <c r="P841" i="17" s="1"/>
  <c r="N842" i="17"/>
  <c r="O842" i="17" s="1" a="1"/>
  <c r="O842" i="17" s="1"/>
  <c r="P842" i="17" s="1" a="1"/>
  <c r="P842" i="17" s="1"/>
  <c r="N843" i="17"/>
  <c r="O843" i="17" s="1" a="1"/>
  <c r="O843" i="17" s="1"/>
  <c r="P843" i="17" s="1" a="1"/>
  <c r="P843" i="17" s="1"/>
  <c r="N844" i="17"/>
  <c r="O844" i="17" s="1" a="1"/>
  <c r="O844" i="17" s="1"/>
  <c r="P844" i="17" s="1" a="1"/>
  <c r="P844" i="17" s="1"/>
  <c r="N845" i="17"/>
  <c r="O845" i="17" s="1" a="1"/>
  <c r="O845" i="17" s="1"/>
  <c r="P845" i="17" s="1" a="1"/>
  <c r="P845" i="17" s="1"/>
  <c r="N846" i="17"/>
  <c r="O846" i="17" s="1" a="1"/>
  <c r="O846" i="17" s="1"/>
  <c r="P846" i="17" s="1" a="1"/>
  <c r="P846" i="17" s="1"/>
  <c r="N847" i="17"/>
  <c r="O847" i="17" s="1" a="1"/>
  <c r="O847" i="17" s="1"/>
  <c r="P847" i="17" s="1" a="1"/>
  <c r="P847" i="17" s="1"/>
  <c r="N848" i="17"/>
  <c r="O848" i="17" s="1" a="1"/>
  <c r="O848" i="17" s="1"/>
  <c r="P848" i="17" s="1" a="1"/>
  <c r="P848" i="17" s="1"/>
  <c r="N849" i="17"/>
  <c r="O849" i="17" s="1" a="1"/>
  <c r="O849" i="17" s="1"/>
  <c r="P849" i="17" s="1" a="1"/>
  <c r="P849" i="17" s="1"/>
  <c r="N850" i="17"/>
  <c r="O850" i="17" s="1" a="1"/>
  <c r="O850" i="17" s="1"/>
  <c r="P850" i="17" s="1" a="1"/>
  <c r="P850" i="17" s="1"/>
  <c r="N851" i="17"/>
  <c r="O851" i="17" s="1" a="1"/>
  <c r="O851" i="17" s="1"/>
  <c r="P851" i="17" s="1" a="1"/>
  <c r="P851" i="17" s="1"/>
  <c r="N852" i="17"/>
  <c r="O852" i="17" s="1" a="1"/>
  <c r="O852" i="17" s="1"/>
  <c r="P852" i="17" s="1" a="1"/>
  <c r="P852" i="17" s="1"/>
  <c r="N853" i="17"/>
  <c r="O853" i="17" s="1" a="1"/>
  <c r="O853" i="17" s="1"/>
  <c r="P853" i="17" s="1" a="1"/>
  <c r="P853" i="17" s="1"/>
  <c r="N854" i="17"/>
  <c r="O854" i="17" s="1" a="1"/>
  <c r="O854" i="17" s="1"/>
  <c r="P854" i="17" s="1" a="1"/>
  <c r="P854" i="17" s="1"/>
  <c r="N855" i="17"/>
  <c r="O855" i="17" s="1" a="1"/>
  <c r="O855" i="17" s="1"/>
  <c r="P855" i="17" s="1" a="1"/>
  <c r="P855" i="17" s="1"/>
  <c r="N856" i="17"/>
  <c r="O856" i="17" s="1" a="1"/>
  <c r="O856" i="17" s="1"/>
  <c r="P856" i="17" s="1" a="1"/>
  <c r="P856" i="17" s="1"/>
  <c r="N857" i="17"/>
  <c r="O857" i="17" s="1" a="1"/>
  <c r="O857" i="17" s="1"/>
  <c r="P857" i="17" s="1" a="1"/>
  <c r="P857" i="17" s="1"/>
  <c r="N858" i="17"/>
  <c r="O858" i="17" s="1" a="1"/>
  <c r="O858" i="17" s="1"/>
  <c r="P858" i="17" s="1" a="1"/>
  <c r="P858" i="17" s="1"/>
  <c r="N859" i="17"/>
  <c r="O859" i="17" s="1" a="1"/>
  <c r="O859" i="17" s="1"/>
  <c r="P859" i="17" s="1" a="1"/>
  <c r="P859" i="17" s="1"/>
  <c r="N860" i="17"/>
  <c r="O860" i="17" s="1" a="1"/>
  <c r="O860" i="17" s="1"/>
  <c r="P860" i="17" s="1" a="1"/>
  <c r="P860" i="17" s="1"/>
  <c r="N861" i="17"/>
  <c r="O861" i="17" s="1" a="1"/>
  <c r="O861" i="17" s="1"/>
  <c r="P861" i="17" s="1" a="1"/>
  <c r="P861" i="17" s="1"/>
  <c r="N862" i="17"/>
  <c r="O862" i="17" s="1" a="1"/>
  <c r="O862" i="17" s="1"/>
  <c r="P862" i="17" s="1" a="1"/>
  <c r="P862" i="17" s="1"/>
  <c r="N863" i="17"/>
  <c r="O863" i="17" s="1" a="1"/>
  <c r="O863" i="17" s="1"/>
  <c r="P863" i="17" s="1" a="1"/>
  <c r="P863" i="17" s="1"/>
  <c r="N864" i="17"/>
  <c r="O864" i="17" s="1" a="1"/>
  <c r="O864" i="17" s="1"/>
  <c r="P864" i="17" s="1" a="1"/>
  <c r="P864" i="17" s="1"/>
  <c r="N865" i="17"/>
  <c r="O865" i="17" s="1" a="1"/>
  <c r="O865" i="17" s="1"/>
  <c r="P865" i="17" s="1" a="1"/>
  <c r="P865" i="17" s="1"/>
  <c r="N866" i="17"/>
  <c r="O866" i="17" s="1" a="1"/>
  <c r="O866" i="17" s="1"/>
  <c r="P866" i="17" s="1" a="1"/>
  <c r="P866" i="17" s="1"/>
  <c r="N867" i="17"/>
  <c r="O867" i="17" s="1" a="1"/>
  <c r="O867" i="17" s="1"/>
  <c r="P867" i="17" s="1" a="1"/>
  <c r="P867" i="17" s="1"/>
  <c r="N868" i="17"/>
  <c r="O868" i="17" s="1" a="1"/>
  <c r="O868" i="17" s="1"/>
  <c r="P868" i="17" s="1" a="1"/>
  <c r="P868" i="17" s="1"/>
  <c r="N869" i="17"/>
  <c r="O869" i="17" s="1" a="1"/>
  <c r="O869" i="17" s="1"/>
  <c r="P869" i="17" s="1" a="1"/>
  <c r="P869" i="17" s="1"/>
  <c r="N870" i="17"/>
  <c r="O870" i="17" s="1" a="1"/>
  <c r="O870" i="17" s="1"/>
  <c r="P870" i="17" s="1" a="1"/>
  <c r="P870" i="17" s="1"/>
  <c r="N871" i="17"/>
  <c r="O871" i="17" s="1" a="1"/>
  <c r="O871" i="17" s="1"/>
  <c r="P871" i="17" s="1" a="1"/>
  <c r="P871" i="17" s="1"/>
  <c r="N872" i="17"/>
  <c r="O872" i="17" s="1" a="1"/>
  <c r="O872" i="17" s="1"/>
  <c r="P872" i="17" s="1" a="1"/>
  <c r="P872" i="17" s="1"/>
  <c r="N873" i="17"/>
  <c r="O873" i="17" s="1" a="1"/>
  <c r="O873" i="17" s="1"/>
  <c r="P873" i="17" s="1" a="1"/>
  <c r="P873" i="17" s="1"/>
  <c r="N874" i="17"/>
  <c r="O874" i="17" s="1" a="1"/>
  <c r="O874" i="17" s="1"/>
  <c r="P874" i="17" s="1" a="1"/>
  <c r="P874" i="17" s="1"/>
  <c r="N875" i="17"/>
  <c r="O875" i="17" s="1" a="1"/>
  <c r="O875" i="17" s="1"/>
  <c r="P875" i="17" s="1" a="1"/>
  <c r="P875" i="17" s="1"/>
  <c r="N876" i="17"/>
  <c r="O876" i="17" s="1" a="1"/>
  <c r="O876" i="17" s="1"/>
  <c r="P876" i="17" s="1" a="1"/>
  <c r="P876" i="17" s="1"/>
  <c r="N877" i="17"/>
  <c r="O877" i="17" s="1" a="1"/>
  <c r="O877" i="17" s="1"/>
  <c r="P877" i="17" s="1" a="1"/>
  <c r="P877" i="17" s="1"/>
  <c r="N878" i="17"/>
  <c r="O878" i="17" s="1" a="1"/>
  <c r="O878" i="17" s="1"/>
  <c r="P878" i="17" s="1" a="1"/>
  <c r="P878" i="17" s="1"/>
  <c r="N879" i="17"/>
  <c r="O879" i="17" s="1" a="1"/>
  <c r="O879" i="17" s="1"/>
  <c r="P879" i="17" s="1" a="1"/>
  <c r="P879" i="17" s="1"/>
  <c r="N880" i="17"/>
  <c r="O880" i="17" s="1" a="1"/>
  <c r="O880" i="17" s="1"/>
  <c r="P880" i="17" s="1" a="1"/>
  <c r="P880" i="17" s="1"/>
  <c r="N881" i="17"/>
  <c r="O881" i="17" s="1" a="1"/>
  <c r="O881" i="17" s="1"/>
  <c r="P881" i="17" s="1" a="1"/>
  <c r="P881" i="17" s="1"/>
  <c r="N882" i="17"/>
  <c r="O882" i="17" s="1" a="1"/>
  <c r="O882" i="17" s="1"/>
  <c r="P882" i="17" s="1" a="1"/>
  <c r="P882" i="17" s="1"/>
  <c r="N883" i="17"/>
  <c r="O883" i="17" s="1" a="1"/>
  <c r="O883" i="17" s="1"/>
  <c r="P883" i="17" s="1" a="1"/>
  <c r="P883" i="17" s="1"/>
  <c r="N884" i="17"/>
  <c r="O884" i="17" s="1" a="1"/>
  <c r="O884" i="17" s="1"/>
  <c r="P884" i="17" s="1" a="1"/>
  <c r="P884" i="17" s="1"/>
  <c r="N885" i="17"/>
  <c r="O885" i="17" s="1" a="1"/>
  <c r="O885" i="17" s="1"/>
  <c r="P885" i="17" s="1" a="1"/>
  <c r="P885" i="17" s="1"/>
  <c r="N886" i="17"/>
  <c r="O886" i="17" s="1" a="1"/>
  <c r="O886" i="17" s="1"/>
  <c r="P886" i="17" s="1" a="1"/>
  <c r="P886" i="17" s="1"/>
  <c r="N887" i="17"/>
  <c r="O887" i="17" s="1" a="1"/>
  <c r="O887" i="17" s="1"/>
  <c r="P887" i="17" s="1" a="1"/>
  <c r="P887" i="17" s="1"/>
  <c r="N888" i="17"/>
  <c r="O888" i="17" s="1" a="1"/>
  <c r="O888" i="17" s="1"/>
  <c r="P888" i="17" s="1" a="1"/>
  <c r="P888" i="17" s="1"/>
  <c r="N889" i="17"/>
  <c r="O889" i="17" s="1" a="1"/>
  <c r="O889" i="17" s="1"/>
  <c r="P889" i="17" s="1" a="1"/>
  <c r="P889" i="17" s="1"/>
  <c r="N890" i="17"/>
  <c r="O890" i="17" s="1" a="1"/>
  <c r="O890" i="17" s="1"/>
  <c r="P890" i="17" s="1" a="1"/>
  <c r="P890" i="17" s="1"/>
  <c r="N891" i="17"/>
  <c r="O891" i="17" s="1" a="1"/>
  <c r="O891" i="17" s="1"/>
  <c r="P891" i="17" s="1" a="1"/>
  <c r="P891" i="17" s="1"/>
  <c r="N892" i="17"/>
  <c r="O892" i="17" s="1" a="1"/>
  <c r="O892" i="17" s="1"/>
  <c r="P892" i="17" s="1" a="1"/>
  <c r="P892" i="17" s="1"/>
  <c r="N893" i="17"/>
  <c r="O893" i="17" s="1" a="1"/>
  <c r="O893" i="17" s="1"/>
  <c r="P893" i="17" s="1" a="1"/>
  <c r="P893" i="17" s="1"/>
  <c r="N894" i="17"/>
  <c r="O894" i="17" s="1" a="1"/>
  <c r="O894" i="17" s="1"/>
  <c r="P894" i="17" s="1" a="1"/>
  <c r="P894" i="17" s="1"/>
  <c r="N895" i="17"/>
  <c r="O895" i="17" s="1" a="1"/>
  <c r="O895" i="17" s="1"/>
  <c r="P895" i="17" s="1" a="1"/>
  <c r="P895" i="17" s="1"/>
  <c r="N896" i="17"/>
  <c r="O896" i="17" s="1" a="1"/>
  <c r="O896" i="17" s="1"/>
  <c r="P896" i="17" s="1" a="1"/>
  <c r="P896" i="17" s="1"/>
  <c r="N897" i="17"/>
  <c r="O897" i="17" s="1" a="1"/>
  <c r="O897" i="17" s="1"/>
  <c r="P897" i="17" s="1" a="1"/>
  <c r="P897" i="17" s="1"/>
  <c r="N898" i="17"/>
  <c r="O898" i="17" s="1" a="1"/>
  <c r="O898" i="17" s="1"/>
  <c r="P898" i="17" s="1" a="1"/>
  <c r="P898" i="17" s="1"/>
  <c r="N899" i="17"/>
  <c r="O899" i="17" s="1" a="1"/>
  <c r="O899" i="17" s="1"/>
  <c r="P899" i="17" s="1" a="1"/>
  <c r="P899" i="17" s="1"/>
  <c r="N900" i="17"/>
  <c r="O900" i="17" s="1" a="1"/>
  <c r="O900" i="17" s="1"/>
  <c r="P900" i="17" s="1" a="1"/>
  <c r="P900" i="17" s="1"/>
  <c r="N901" i="17"/>
  <c r="O901" i="17" s="1" a="1"/>
  <c r="O901" i="17" s="1"/>
  <c r="P901" i="17" s="1" a="1"/>
  <c r="P901" i="17" s="1"/>
  <c r="N902" i="17"/>
  <c r="O902" i="17" s="1" a="1"/>
  <c r="O902" i="17" s="1"/>
  <c r="P902" i="17" s="1" a="1"/>
  <c r="P902" i="17" s="1"/>
  <c r="N903" i="17"/>
  <c r="O903" i="17" s="1" a="1"/>
  <c r="O903" i="17" s="1"/>
  <c r="P903" i="17" s="1" a="1"/>
  <c r="P903" i="17" s="1"/>
  <c r="N904" i="17"/>
  <c r="O904" i="17" s="1" a="1"/>
  <c r="O904" i="17" s="1"/>
  <c r="P904" i="17" s="1" a="1"/>
  <c r="P904" i="17" s="1"/>
  <c r="N905" i="17"/>
  <c r="O905" i="17" s="1" a="1"/>
  <c r="O905" i="17" s="1"/>
  <c r="P905" i="17" s="1" a="1"/>
  <c r="P905" i="17" s="1"/>
  <c r="N906" i="17"/>
  <c r="O906" i="17" s="1" a="1"/>
  <c r="O906" i="17" s="1"/>
  <c r="P906" i="17" s="1" a="1"/>
  <c r="P906" i="17" s="1"/>
  <c r="N907" i="17"/>
  <c r="O907" i="17" s="1" a="1"/>
  <c r="O907" i="17" s="1"/>
  <c r="P907" i="17" s="1" a="1"/>
  <c r="P907" i="17" s="1"/>
  <c r="N908" i="17"/>
  <c r="O908" i="17" s="1" a="1"/>
  <c r="O908" i="17" s="1"/>
  <c r="P908" i="17" s="1" a="1"/>
  <c r="P908" i="17" s="1"/>
  <c r="N909" i="17"/>
  <c r="O909" i="17" s="1" a="1"/>
  <c r="O909" i="17" s="1"/>
  <c r="P909" i="17" s="1" a="1"/>
  <c r="P909" i="17" s="1"/>
  <c r="N910" i="17"/>
  <c r="O910" i="17" s="1" a="1"/>
  <c r="O910" i="17" s="1"/>
  <c r="P910" i="17" s="1" a="1"/>
  <c r="P910" i="17" s="1"/>
  <c r="N911" i="17"/>
  <c r="O911" i="17" s="1" a="1"/>
  <c r="O911" i="17" s="1"/>
  <c r="P911" i="17" s="1" a="1"/>
  <c r="P911" i="17" s="1"/>
  <c r="N912" i="17"/>
  <c r="O912" i="17" s="1" a="1"/>
  <c r="O912" i="17" s="1"/>
  <c r="P912" i="17" s="1" a="1"/>
  <c r="P912" i="17" s="1"/>
  <c r="N913" i="17"/>
  <c r="O913" i="17" s="1" a="1"/>
  <c r="O913" i="17" s="1"/>
  <c r="P913" i="17" s="1" a="1"/>
  <c r="P913" i="17" s="1"/>
  <c r="N914" i="17"/>
  <c r="O914" i="17" s="1" a="1"/>
  <c r="O914" i="17" s="1"/>
  <c r="P914" i="17" s="1" a="1"/>
  <c r="P914" i="17" s="1"/>
  <c r="N915" i="17"/>
  <c r="O915" i="17" s="1" a="1"/>
  <c r="O915" i="17" s="1"/>
  <c r="P915" i="17" s="1" a="1"/>
  <c r="P915" i="17" s="1"/>
  <c r="N916" i="17"/>
  <c r="O916" i="17" s="1" a="1"/>
  <c r="O916" i="17" s="1"/>
  <c r="P916" i="17" s="1" a="1"/>
  <c r="P916" i="17" s="1"/>
  <c r="N917" i="17"/>
  <c r="O917" i="17" s="1" a="1"/>
  <c r="O917" i="17" s="1"/>
  <c r="P917" i="17" s="1" a="1"/>
  <c r="P917" i="17" s="1"/>
  <c r="N918" i="17"/>
  <c r="O918" i="17" s="1" a="1"/>
  <c r="O918" i="17" s="1"/>
  <c r="P918" i="17" s="1" a="1"/>
  <c r="P918" i="17" s="1"/>
  <c r="N919" i="17"/>
  <c r="O919" i="17" s="1" a="1"/>
  <c r="O919" i="17" s="1"/>
  <c r="P919" i="17" s="1" a="1"/>
  <c r="P919" i="17" s="1"/>
  <c r="N920" i="17"/>
  <c r="O920" i="17" s="1" a="1"/>
  <c r="O920" i="17" s="1"/>
  <c r="P920" i="17" s="1" a="1"/>
  <c r="P920" i="17" s="1"/>
  <c r="N921" i="17"/>
  <c r="O921" i="17" s="1" a="1"/>
  <c r="O921" i="17" s="1"/>
  <c r="P921" i="17" s="1" a="1"/>
  <c r="P921" i="17" s="1"/>
  <c r="N922" i="17"/>
  <c r="O922" i="17" s="1" a="1"/>
  <c r="O922" i="17" s="1"/>
  <c r="P922" i="17" s="1" a="1"/>
  <c r="P922" i="17" s="1"/>
  <c r="N923" i="17"/>
  <c r="O923" i="17" s="1" a="1"/>
  <c r="O923" i="17" s="1"/>
  <c r="P923" i="17" s="1" a="1"/>
  <c r="P923" i="17" s="1"/>
  <c r="N924" i="17"/>
  <c r="O924" i="17" s="1" a="1"/>
  <c r="O924" i="17" s="1"/>
  <c r="P924" i="17" s="1" a="1"/>
  <c r="P924" i="17" s="1"/>
  <c r="N925" i="17"/>
  <c r="O925" i="17" s="1" a="1"/>
  <c r="O925" i="17" s="1"/>
  <c r="P925" i="17" s="1" a="1"/>
  <c r="P925" i="17" s="1"/>
  <c r="N926" i="17"/>
  <c r="O926" i="17" s="1" a="1"/>
  <c r="O926" i="17" s="1"/>
  <c r="P926" i="17" s="1" a="1"/>
  <c r="P926" i="17" s="1"/>
  <c r="N927" i="17"/>
  <c r="O927" i="17" s="1" a="1"/>
  <c r="O927" i="17" s="1"/>
  <c r="P927" i="17" s="1" a="1"/>
  <c r="P927" i="17" s="1"/>
  <c r="N928" i="17"/>
  <c r="O928" i="17" s="1" a="1"/>
  <c r="O928" i="17" s="1"/>
  <c r="P928" i="17" s="1" a="1"/>
  <c r="P928" i="17" s="1"/>
  <c r="N929" i="17"/>
  <c r="O929" i="17" s="1" a="1"/>
  <c r="O929" i="17" s="1"/>
  <c r="P929" i="17" s="1" a="1"/>
  <c r="P929" i="17" s="1"/>
  <c r="N930" i="17"/>
  <c r="O930" i="17" s="1" a="1"/>
  <c r="O930" i="17" s="1"/>
  <c r="P930" i="17" s="1" a="1"/>
  <c r="P930" i="17" s="1"/>
  <c r="N931" i="17"/>
  <c r="O931" i="17" s="1" a="1"/>
  <c r="O931" i="17" s="1"/>
  <c r="P931" i="17" s="1" a="1"/>
  <c r="P931" i="17" s="1"/>
  <c r="N932" i="17"/>
  <c r="O932" i="17" s="1" a="1"/>
  <c r="O932" i="17" s="1"/>
  <c r="P932" i="17" s="1" a="1"/>
  <c r="P932" i="17" s="1"/>
  <c r="N933" i="17"/>
  <c r="O933" i="17" s="1" a="1"/>
  <c r="O933" i="17" s="1"/>
  <c r="P933" i="17" s="1" a="1"/>
  <c r="P933" i="17" s="1"/>
  <c r="N934" i="17"/>
  <c r="O934" i="17" s="1" a="1"/>
  <c r="O934" i="17" s="1"/>
  <c r="P934" i="17" s="1" a="1"/>
  <c r="P934" i="17" s="1"/>
  <c r="N935" i="17"/>
  <c r="O935" i="17" s="1" a="1"/>
  <c r="O935" i="17" s="1"/>
  <c r="P935" i="17" s="1" a="1"/>
  <c r="P935" i="17" s="1"/>
  <c r="N936" i="17"/>
  <c r="O936" i="17" s="1" a="1"/>
  <c r="O936" i="17" s="1"/>
  <c r="P936" i="17" s="1" a="1"/>
  <c r="P936" i="17" s="1"/>
  <c r="N937" i="17"/>
  <c r="O937" i="17" s="1" a="1"/>
  <c r="O937" i="17" s="1"/>
  <c r="P937" i="17" s="1" a="1"/>
  <c r="P937" i="17" s="1"/>
  <c r="N938" i="17"/>
  <c r="O938" i="17" s="1" a="1"/>
  <c r="O938" i="17" s="1"/>
  <c r="P938" i="17" s="1" a="1"/>
  <c r="P938" i="17" s="1"/>
  <c r="N939" i="17"/>
  <c r="O939" i="17" s="1" a="1"/>
  <c r="O939" i="17" s="1"/>
  <c r="P939" i="17" s="1" a="1"/>
  <c r="P939" i="17" s="1"/>
  <c r="N940" i="17"/>
  <c r="O940" i="17" s="1" a="1"/>
  <c r="O940" i="17" s="1"/>
  <c r="P940" i="17" s="1" a="1"/>
  <c r="P940" i="17" s="1"/>
  <c r="N941" i="17"/>
  <c r="O941" i="17" s="1" a="1"/>
  <c r="O941" i="17" s="1"/>
  <c r="P941" i="17" s="1" a="1"/>
  <c r="P941" i="17" s="1"/>
  <c r="N942" i="17"/>
  <c r="O942" i="17" s="1" a="1"/>
  <c r="O942" i="17" s="1"/>
  <c r="P942" i="17" s="1" a="1"/>
  <c r="P942" i="17" s="1"/>
  <c r="N943" i="17"/>
  <c r="O943" i="17" s="1" a="1"/>
  <c r="O943" i="17" s="1"/>
  <c r="P943" i="17" s="1" a="1"/>
  <c r="P943" i="17" s="1"/>
  <c r="N944" i="17"/>
  <c r="O944" i="17" s="1" a="1"/>
  <c r="O944" i="17" s="1"/>
  <c r="P944" i="17" s="1" a="1"/>
  <c r="P944" i="17" s="1"/>
  <c r="N945" i="17"/>
  <c r="O945" i="17" s="1" a="1"/>
  <c r="O945" i="17" s="1"/>
  <c r="P945" i="17" s="1" a="1"/>
  <c r="P945" i="17" s="1"/>
  <c r="N946" i="17"/>
  <c r="O946" i="17" s="1" a="1"/>
  <c r="O946" i="17" s="1"/>
  <c r="P946" i="17" s="1" a="1"/>
  <c r="P946" i="17" s="1"/>
  <c r="N947" i="17"/>
  <c r="O947" i="17" s="1" a="1"/>
  <c r="O947" i="17" s="1"/>
  <c r="P947" i="17" s="1" a="1"/>
  <c r="P947" i="17" s="1"/>
  <c r="N948" i="17"/>
  <c r="O948" i="17" s="1" a="1"/>
  <c r="O948" i="17" s="1"/>
  <c r="P948" i="17" s="1" a="1"/>
  <c r="P948" i="17" s="1"/>
  <c r="N949" i="17"/>
  <c r="O949" i="17" s="1" a="1"/>
  <c r="O949" i="17" s="1"/>
  <c r="P949" i="17" s="1" a="1"/>
  <c r="P949" i="17" s="1"/>
  <c r="N950" i="17"/>
  <c r="O950" i="17" s="1" a="1"/>
  <c r="O950" i="17" s="1"/>
  <c r="P950" i="17" s="1" a="1"/>
  <c r="P950" i="17" s="1"/>
  <c r="N951" i="17"/>
  <c r="O951" i="17" s="1" a="1"/>
  <c r="O951" i="17" s="1"/>
  <c r="P951" i="17" s="1" a="1"/>
  <c r="P951" i="17" s="1"/>
  <c r="N952" i="17"/>
  <c r="O952" i="17" s="1" a="1"/>
  <c r="O952" i="17" s="1"/>
  <c r="P952" i="17" s="1" a="1"/>
  <c r="P952" i="17" s="1"/>
  <c r="N953" i="17"/>
  <c r="O953" i="17" s="1" a="1"/>
  <c r="O953" i="17" s="1"/>
  <c r="P953" i="17" s="1" a="1"/>
  <c r="P953" i="17" s="1"/>
  <c r="N954" i="17"/>
  <c r="O954" i="17" s="1" a="1"/>
  <c r="O954" i="17" s="1"/>
  <c r="P954" i="17" s="1" a="1"/>
  <c r="P954" i="17" s="1"/>
  <c r="N955" i="17"/>
  <c r="O955" i="17" s="1" a="1"/>
  <c r="O955" i="17" s="1"/>
  <c r="P955" i="17" s="1" a="1"/>
  <c r="P955" i="17" s="1"/>
  <c r="N956" i="17"/>
  <c r="O956" i="17" s="1" a="1"/>
  <c r="O956" i="17" s="1"/>
  <c r="P956" i="17" s="1" a="1"/>
  <c r="P956" i="17" s="1"/>
  <c r="N957" i="17"/>
  <c r="O957" i="17" s="1" a="1"/>
  <c r="O957" i="17" s="1"/>
  <c r="P957" i="17" s="1" a="1"/>
  <c r="P957" i="17" s="1"/>
  <c r="N958" i="17"/>
  <c r="O958" i="17" s="1" a="1"/>
  <c r="O958" i="17" s="1"/>
  <c r="P958" i="17" s="1" a="1"/>
  <c r="P958" i="17" s="1"/>
  <c r="N959" i="17"/>
  <c r="O959" i="17" s="1" a="1"/>
  <c r="O959" i="17" s="1"/>
  <c r="P959" i="17" s="1" a="1"/>
  <c r="P959" i="17" s="1"/>
  <c r="N960" i="17"/>
  <c r="O960" i="17" s="1" a="1"/>
  <c r="O960" i="17" s="1"/>
  <c r="P960" i="17" s="1" a="1"/>
  <c r="P960" i="17" s="1"/>
  <c r="N961" i="17"/>
  <c r="O961" i="17" s="1" a="1"/>
  <c r="O961" i="17" s="1"/>
  <c r="P961" i="17" s="1" a="1"/>
  <c r="P961" i="17" s="1"/>
  <c r="N962" i="17"/>
  <c r="O962" i="17" s="1" a="1"/>
  <c r="O962" i="17" s="1"/>
  <c r="P962" i="17" s="1" a="1"/>
  <c r="P962" i="17" s="1"/>
  <c r="N963" i="17"/>
  <c r="O963" i="17" s="1" a="1"/>
  <c r="O963" i="17" s="1"/>
  <c r="P963" i="17" s="1" a="1"/>
  <c r="P963" i="17" s="1"/>
  <c r="N964" i="17"/>
  <c r="O964" i="17" s="1" a="1"/>
  <c r="O964" i="17" s="1"/>
  <c r="P964" i="17" s="1" a="1"/>
  <c r="P964" i="17" s="1"/>
  <c r="N965" i="17"/>
  <c r="O965" i="17" s="1" a="1"/>
  <c r="O965" i="17" s="1"/>
  <c r="P965" i="17" s="1" a="1"/>
  <c r="P965" i="17" s="1"/>
  <c r="N966" i="17"/>
  <c r="O966" i="17" s="1" a="1"/>
  <c r="O966" i="17" s="1"/>
  <c r="P966" i="17" s="1" a="1"/>
  <c r="P966" i="17" s="1"/>
  <c r="N967" i="17"/>
  <c r="O967" i="17" s="1" a="1"/>
  <c r="O967" i="17" s="1"/>
  <c r="P967" i="17" s="1" a="1"/>
  <c r="P967" i="17" s="1"/>
  <c r="N968" i="17"/>
  <c r="O968" i="17" s="1" a="1"/>
  <c r="O968" i="17" s="1"/>
  <c r="P968" i="17" s="1" a="1"/>
  <c r="P968" i="17" s="1"/>
  <c r="N969" i="17"/>
  <c r="O969" i="17" s="1" a="1"/>
  <c r="O969" i="17" s="1"/>
  <c r="P969" i="17" s="1" a="1"/>
  <c r="P969" i="17" s="1"/>
  <c r="N970" i="17"/>
  <c r="O970" i="17" s="1" a="1"/>
  <c r="O970" i="17" s="1"/>
  <c r="P970" i="17" s="1" a="1"/>
  <c r="P970" i="17" s="1"/>
  <c r="N971" i="17"/>
  <c r="O971" i="17" s="1" a="1"/>
  <c r="O971" i="17" s="1"/>
  <c r="P971" i="17" s="1" a="1"/>
  <c r="P971" i="17" s="1"/>
  <c r="N972" i="17"/>
  <c r="O972" i="17" s="1" a="1"/>
  <c r="O972" i="17" s="1"/>
  <c r="P972" i="17" s="1" a="1"/>
  <c r="P972" i="17" s="1"/>
  <c r="N973" i="17"/>
  <c r="O973" i="17" s="1" a="1"/>
  <c r="O973" i="17" s="1"/>
  <c r="P973" i="17" s="1" a="1"/>
  <c r="P973" i="17" s="1"/>
  <c r="N974" i="17"/>
  <c r="O974" i="17" s="1" a="1"/>
  <c r="O974" i="17" s="1"/>
  <c r="P974" i="17" s="1" a="1"/>
  <c r="P974" i="17" s="1"/>
  <c r="N975" i="17"/>
  <c r="O975" i="17" s="1" a="1"/>
  <c r="O975" i="17" s="1"/>
  <c r="P975" i="17" s="1" a="1"/>
  <c r="P975" i="17" s="1"/>
  <c r="N976" i="17"/>
  <c r="O976" i="17" s="1" a="1"/>
  <c r="O976" i="17" s="1"/>
  <c r="P976" i="17" s="1" a="1"/>
  <c r="P976" i="17" s="1"/>
  <c r="N977" i="17"/>
  <c r="O977" i="17" s="1" a="1"/>
  <c r="O977" i="17" s="1"/>
  <c r="P977" i="17" s="1" a="1"/>
  <c r="P977" i="17" s="1"/>
  <c r="N978" i="17"/>
  <c r="O978" i="17" s="1" a="1"/>
  <c r="O978" i="17" s="1"/>
  <c r="P978" i="17" s="1" a="1"/>
  <c r="P978" i="17" s="1"/>
  <c r="N979" i="17"/>
  <c r="O979" i="17" s="1" a="1"/>
  <c r="O979" i="17" s="1"/>
  <c r="P979" i="17" s="1" a="1"/>
  <c r="P979" i="17" s="1"/>
  <c r="N980" i="17"/>
  <c r="O980" i="17" s="1" a="1"/>
  <c r="O980" i="17" s="1"/>
  <c r="P980" i="17" s="1" a="1"/>
  <c r="P980" i="17" s="1"/>
  <c r="N981" i="17"/>
  <c r="O981" i="17" s="1" a="1"/>
  <c r="O981" i="17" s="1"/>
  <c r="P981" i="17" s="1" a="1"/>
  <c r="P981" i="17" s="1"/>
  <c r="N982" i="17"/>
  <c r="O982" i="17" s="1" a="1"/>
  <c r="O982" i="17" s="1"/>
  <c r="P982" i="17" s="1" a="1"/>
  <c r="P982" i="17" s="1"/>
  <c r="N983" i="17"/>
  <c r="O983" i="17" s="1" a="1"/>
  <c r="O983" i="17" s="1"/>
  <c r="P983" i="17" s="1" a="1"/>
  <c r="P983" i="17" s="1"/>
  <c r="N984" i="17"/>
  <c r="O984" i="17" s="1" a="1"/>
  <c r="O984" i="17" s="1"/>
  <c r="P984" i="17" s="1" a="1"/>
  <c r="P984" i="17" s="1"/>
  <c r="N985" i="17"/>
  <c r="O985" i="17" s="1" a="1"/>
  <c r="O985" i="17" s="1"/>
  <c r="P985" i="17" s="1" a="1"/>
  <c r="P985" i="17" s="1"/>
  <c r="N986" i="17"/>
  <c r="O986" i="17" s="1" a="1"/>
  <c r="O986" i="17" s="1"/>
  <c r="P986" i="17" s="1" a="1"/>
  <c r="P986" i="17" s="1"/>
  <c r="N987" i="17"/>
  <c r="O987" i="17" s="1" a="1"/>
  <c r="O987" i="17" s="1"/>
  <c r="P987" i="17" s="1" a="1"/>
  <c r="P987" i="17" s="1"/>
  <c r="N988" i="17"/>
  <c r="O988" i="17" s="1" a="1"/>
  <c r="O988" i="17" s="1"/>
  <c r="P988" i="17" s="1" a="1"/>
  <c r="P988" i="17" s="1"/>
  <c r="N989" i="17"/>
  <c r="O989" i="17" s="1" a="1"/>
  <c r="O989" i="17" s="1"/>
  <c r="P989" i="17" s="1" a="1"/>
  <c r="P989" i="17" s="1"/>
  <c r="N990" i="17"/>
  <c r="O990" i="17" s="1" a="1"/>
  <c r="O990" i="17" s="1"/>
  <c r="P990" i="17" s="1" a="1"/>
  <c r="P990" i="17" s="1"/>
  <c r="N991" i="17"/>
  <c r="O991" i="17" s="1" a="1"/>
  <c r="O991" i="17" s="1"/>
  <c r="P991" i="17" s="1" a="1"/>
  <c r="P991" i="17" s="1"/>
  <c r="N992" i="17"/>
  <c r="O992" i="17" s="1" a="1"/>
  <c r="O992" i="17" s="1"/>
  <c r="P992" i="17" s="1" a="1"/>
  <c r="P992" i="17" s="1"/>
  <c r="N993" i="17"/>
  <c r="O993" i="17" s="1" a="1"/>
  <c r="O993" i="17" s="1"/>
  <c r="P993" i="17" s="1" a="1"/>
  <c r="P993" i="17" s="1"/>
  <c r="N994" i="17"/>
  <c r="O994" i="17" s="1" a="1"/>
  <c r="O994" i="17" s="1"/>
  <c r="P994" i="17" s="1" a="1"/>
  <c r="P994" i="17" s="1"/>
  <c r="N995" i="17"/>
  <c r="O995" i="17" s="1" a="1"/>
  <c r="O995" i="17" s="1"/>
  <c r="P995" i="17" s="1" a="1"/>
  <c r="P995" i="17" s="1"/>
  <c r="N996" i="17"/>
  <c r="O996" i="17" s="1" a="1"/>
  <c r="O996" i="17" s="1"/>
  <c r="P996" i="17" s="1" a="1"/>
  <c r="P996" i="17" s="1"/>
  <c r="N997" i="17"/>
  <c r="O997" i="17" s="1" a="1"/>
  <c r="O997" i="17" s="1"/>
  <c r="P997" i="17" s="1" a="1"/>
  <c r="P997" i="17" s="1"/>
  <c r="N998" i="17"/>
  <c r="O998" i="17" s="1" a="1"/>
  <c r="O998" i="17" s="1"/>
  <c r="P998" i="17" s="1" a="1"/>
  <c r="P998" i="17" s="1"/>
  <c r="N999" i="17"/>
  <c r="O999" i="17" s="1" a="1"/>
  <c r="O999" i="17" s="1"/>
  <c r="P999" i="17" s="1" a="1"/>
  <c r="P999" i="17" s="1"/>
  <c r="N1000" i="17"/>
  <c r="O1000" i="17" s="1" a="1"/>
  <c r="O1000" i="17" s="1"/>
  <c r="P1000" i="17" s="1" a="1"/>
  <c r="P1000" i="17" s="1"/>
  <c r="N1001" i="17"/>
  <c r="O1001" i="17" s="1" a="1"/>
  <c r="O1001" i="17" s="1"/>
  <c r="P1001" i="17" s="1" a="1"/>
  <c r="P1001" i="17" s="1"/>
  <c r="N2" i="17"/>
  <c r="O2" i="17" s="1" a="1"/>
  <c r="O2" i="17" s="1"/>
  <c r="P2" i="17" s="1" a="1"/>
  <c r="P2"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2" i="17"/>
  <c r="H3" i="17"/>
  <c r="H4" i="17"/>
  <c r="H5" i="17"/>
  <c r="H6" i="17"/>
  <c r="I6" i="17" s="1"/>
  <c r="H7" i="17"/>
  <c r="H8" i="17"/>
  <c r="I8" i="17" s="1"/>
  <c r="H9" i="17"/>
  <c r="H10" i="17"/>
  <c r="H11" i="17"/>
  <c r="H12" i="17"/>
  <c r="I12" i="17" s="1"/>
  <c r="H13" i="17"/>
  <c r="H14" i="17"/>
  <c r="H15" i="17"/>
  <c r="I15" i="17" s="1"/>
  <c r="H16" i="17"/>
  <c r="I16" i="17" s="1"/>
  <c r="H17" i="17"/>
  <c r="H18" i="17"/>
  <c r="H19" i="17"/>
  <c r="H20" i="17"/>
  <c r="I20" i="17" s="1"/>
  <c r="H21" i="17"/>
  <c r="I21" i="17" s="1"/>
  <c r="H22" i="17"/>
  <c r="H23" i="17"/>
  <c r="H24" i="17"/>
  <c r="I24" i="17" s="1"/>
  <c r="H25" i="17"/>
  <c r="H26" i="17"/>
  <c r="I26" i="17" s="1"/>
  <c r="H27" i="17"/>
  <c r="H28" i="17"/>
  <c r="H29" i="17"/>
  <c r="I29" i="17" s="1"/>
  <c r="H30" i="17"/>
  <c r="H31" i="17"/>
  <c r="H32" i="17"/>
  <c r="I32" i="17" s="1"/>
  <c r="H33" i="17"/>
  <c r="I33" i="17" s="1"/>
  <c r="H34" i="17"/>
  <c r="H35" i="17"/>
  <c r="H36" i="17"/>
  <c r="I36" i="17" s="1"/>
  <c r="H37" i="17"/>
  <c r="H38" i="17"/>
  <c r="H39" i="17"/>
  <c r="I39" i="17" s="1"/>
  <c r="H40" i="17"/>
  <c r="H41" i="17"/>
  <c r="I41" i="17" s="1"/>
  <c r="H42" i="17"/>
  <c r="H43" i="17"/>
  <c r="H44" i="17"/>
  <c r="I44" i="17" s="1"/>
  <c r="H45" i="17"/>
  <c r="I45" i="17" s="1"/>
  <c r="H46" i="17"/>
  <c r="H47" i="17"/>
  <c r="H48" i="17"/>
  <c r="I48" i="17" s="1"/>
  <c r="H49" i="17"/>
  <c r="H50" i="17"/>
  <c r="H51" i="17"/>
  <c r="H52" i="17"/>
  <c r="I52" i="17" s="1"/>
  <c r="H53" i="17"/>
  <c r="I53" i="17" s="1"/>
  <c r="H54" i="17"/>
  <c r="H55" i="17"/>
  <c r="H56" i="17"/>
  <c r="I56" i="17" s="1"/>
  <c r="H57" i="17"/>
  <c r="I57" i="17" s="1"/>
  <c r="H58" i="17"/>
  <c r="H59" i="17"/>
  <c r="H60" i="17"/>
  <c r="H61" i="17"/>
  <c r="I61" i="17" s="1"/>
  <c r="H62" i="17"/>
  <c r="H63" i="17"/>
  <c r="I63" i="17" s="1"/>
  <c r="H64" i="17"/>
  <c r="H65" i="17"/>
  <c r="I65" i="17" s="1"/>
  <c r="H66" i="17"/>
  <c r="H67" i="17"/>
  <c r="H68" i="17"/>
  <c r="H69" i="17"/>
  <c r="I69" i="17" s="1"/>
  <c r="H70" i="17"/>
  <c r="I70" i="17" s="1"/>
  <c r="H71" i="17"/>
  <c r="H72" i="17"/>
  <c r="I72" i="17" s="1"/>
  <c r="H73" i="17"/>
  <c r="H74" i="17"/>
  <c r="H75" i="17"/>
  <c r="H76" i="17"/>
  <c r="I76" i="17" s="1"/>
  <c r="H77" i="17"/>
  <c r="H78" i="17"/>
  <c r="I78" i="17" s="1"/>
  <c r="H79" i="17"/>
  <c r="H80" i="17"/>
  <c r="I80" i="17" s="1"/>
  <c r="H81" i="17"/>
  <c r="I81" i="17" s="1"/>
  <c r="H82" i="17"/>
  <c r="H83" i="17"/>
  <c r="H84" i="17"/>
  <c r="H85" i="17"/>
  <c r="I85" i="17" s="1"/>
  <c r="H86" i="17"/>
  <c r="H87" i="17"/>
  <c r="H88" i="17"/>
  <c r="I88" i="17" s="1"/>
  <c r="H89" i="17"/>
  <c r="I89" i="17" s="1"/>
  <c r="H90" i="17"/>
  <c r="H91" i="17"/>
  <c r="H92" i="17"/>
  <c r="H93" i="17"/>
  <c r="I93" i="17" s="1"/>
  <c r="H94" i="17"/>
  <c r="I94" i="17" s="1"/>
  <c r="H95" i="17"/>
  <c r="H96" i="17"/>
  <c r="H97" i="17"/>
  <c r="I97" i="17" s="1"/>
  <c r="H98" i="17"/>
  <c r="H99" i="17"/>
  <c r="H100" i="17"/>
  <c r="I100" i="17" s="1"/>
  <c r="H101" i="17"/>
  <c r="H102" i="17"/>
  <c r="I102" i="17" s="1"/>
  <c r="H103" i="17"/>
  <c r="H104" i="17"/>
  <c r="H105" i="17"/>
  <c r="I105" i="17" s="1"/>
  <c r="H106" i="17"/>
  <c r="I106" i="17" s="1"/>
  <c r="H107" i="17"/>
  <c r="H108" i="17"/>
  <c r="H109" i="17"/>
  <c r="I109" i="17" s="1"/>
  <c r="H110" i="17"/>
  <c r="H111" i="17"/>
  <c r="H112" i="17"/>
  <c r="I112" i="17" s="1"/>
  <c r="H113" i="17"/>
  <c r="H114" i="17"/>
  <c r="I114" i="17" s="1"/>
  <c r="H115" i="17"/>
  <c r="H116" i="17"/>
  <c r="H117" i="17"/>
  <c r="I117" i="17" s="1"/>
  <c r="H118" i="17"/>
  <c r="I118" i="17" s="1"/>
  <c r="H119" i="17"/>
  <c r="H120" i="17"/>
  <c r="H121" i="17"/>
  <c r="I121" i="17" s="1"/>
  <c r="H122" i="17"/>
  <c r="H123" i="17"/>
  <c r="H124" i="17"/>
  <c r="H125" i="17"/>
  <c r="I125" i="17" s="1"/>
  <c r="H126" i="17"/>
  <c r="I126" i="17" s="1"/>
  <c r="H127" i="17"/>
  <c r="H128" i="17"/>
  <c r="H129" i="17"/>
  <c r="I129" i="17" s="1"/>
  <c r="H130" i="17"/>
  <c r="I130" i="17" s="1"/>
  <c r="H131" i="17"/>
  <c r="H132" i="17"/>
  <c r="H133" i="17"/>
  <c r="H134" i="17"/>
  <c r="I134" i="17" s="1"/>
  <c r="H135" i="17"/>
  <c r="H136" i="17"/>
  <c r="I136" i="17" s="1"/>
  <c r="H137" i="17"/>
  <c r="H138" i="17"/>
  <c r="I138" i="17" s="1"/>
  <c r="H139" i="17"/>
  <c r="H140" i="17"/>
  <c r="H141" i="17"/>
  <c r="H142" i="17"/>
  <c r="I142" i="17" s="1"/>
  <c r="H143" i="17"/>
  <c r="I143" i="17" s="1"/>
  <c r="H144" i="17"/>
  <c r="H145" i="17"/>
  <c r="I145" i="17" s="1"/>
  <c r="H146" i="17"/>
  <c r="H147" i="17"/>
  <c r="H148" i="17"/>
  <c r="H149" i="17"/>
  <c r="I149" i="17" s="1"/>
  <c r="H150" i="17"/>
  <c r="H151" i="17"/>
  <c r="I151" i="17" s="1"/>
  <c r="H152" i="17"/>
  <c r="H153" i="17"/>
  <c r="I153" i="17" s="1"/>
  <c r="H154" i="17"/>
  <c r="I154" i="17" s="1"/>
  <c r="H155" i="17"/>
  <c r="H156" i="17"/>
  <c r="H157" i="17"/>
  <c r="H158" i="17"/>
  <c r="I158" i="17" s="1"/>
  <c r="H159" i="17"/>
  <c r="H160" i="17"/>
  <c r="H161" i="17"/>
  <c r="I161" i="17" s="1"/>
  <c r="H162" i="17"/>
  <c r="I162" i="17" s="1"/>
  <c r="H163" i="17"/>
  <c r="H164" i="17"/>
  <c r="H165" i="17"/>
  <c r="H166" i="17"/>
  <c r="I166" i="17" s="1"/>
  <c r="H167" i="17"/>
  <c r="I167" i="17" s="1"/>
  <c r="H168" i="17"/>
  <c r="H169" i="17"/>
  <c r="H170" i="17"/>
  <c r="I170" i="17" s="1"/>
  <c r="H171" i="17"/>
  <c r="H172" i="17"/>
  <c r="H173" i="17"/>
  <c r="H174" i="17"/>
  <c r="H175" i="17"/>
  <c r="I175" i="17" s="1"/>
  <c r="H176" i="17"/>
  <c r="H177" i="17"/>
  <c r="H178" i="17"/>
  <c r="I178" i="17" s="1"/>
  <c r="H179" i="17"/>
  <c r="H180" i="17"/>
  <c r="I180" i="17" s="1"/>
  <c r="H181" i="17"/>
  <c r="H182" i="17"/>
  <c r="I182" i="17" s="1"/>
  <c r="H183" i="17"/>
  <c r="H184" i="17"/>
  <c r="H185" i="17"/>
  <c r="I185" i="17" s="1"/>
  <c r="H186" i="17"/>
  <c r="H187" i="17"/>
  <c r="H188" i="17"/>
  <c r="I188" i="17" s="1"/>
  <c r="H189" i="17"/>
  <c r="H190" i="17"/>
  <c r="I190" i="17" s="1"/>
  <c r="H191" i="17"/>
  <c r="I191" i="17" s="1"/>
  <c r="H192" i="17"/>
  <c r="H193" i="17"/>
  <c r="H194" i="17"/>
  <c r="I194" i="17" s="1"/>
  <c r="H195" i="17"/>
  <c r="H196" i="17"/>
  <c r="H197" i="17"/>
  <c r="H198" i="17"/>
  <c r="I198" i="17" s="1"/>
  <c r="H199" i="17"/>
  <c r="I199" i="17" s="1"/>
  <c r="H200" i="17"/>
  <c r="H201" i="17"/>
  <c r="H202" i="17"/>
  <c r="I202" i="17" s="1"/>
  <c r="H203" i="17"/>
  <c r="H204" i="17"/>
  <c r="I204" i="17" s="1"/>
  <c r="H205" i="17"/>
  <c r="H206" i="17"/>
  <c r="H207" i="17"/>
  <c r="I207" i="17" s="1"/>
  <c r="H208" i="17"/>
  <c r="H209" i="17"/>
  <c r="I209" i="17" s="1"/>
  <c r="H210" i="17"/>
  <c r="H211" i="17"/>
  <c r="H212" i="17"/>
  <c r="I212" i="17" s="1"/>
  <c r="H213" i="17"/>
  <c r="H214" i="17"/>
  <c r="H215" i="17"/>
  <c r="I215" i="17" s="1"/>
  <c r="H216" i="17"/>
  <c r="I216" i="17" s="1"/>
  <c r="H217" i="17"/>
  <c r="H218" i="17"/>
  <c r="I218" i="17" s="1"/>
  <c r="H219" i="17"/>
  <c r="H220" i="17"/>
  <c r="H221" i="17"/>
  <c r="H222" i="17"/>
  <c r="I222" i="17" s="1"/>
  <c r="H223" i="17"/>
  <c r="H224" i="17"/>
  <c r="I224" i="17" s="1"/>
  <c r="H225" i="17"/>
  <c r="H226" i="17"/>
  <c r="I226" i="17" s="1"/>
  <c r="H227" i="17"/>
  <c r="H228" i="17"/>
  <c r="I228" i="17" s="1"/>
  <c r="H229" i="17"/>
  <c r="H230" i="17"/>
  <c r="H231" i="17"/>
  <c r="I231" i="17" s="1"/>
  <c r="H232" i="17"/>
  <c r="H233" i="17"/>
  <c r="H234" i="17"/>
  <c r="I234" i="17" s="1"/>
  <c r="H235" i="17"/>
  <c r="H236" i="17"/>
  <c r="I236" i="17" s="1"/>
  <c r="H237" i="17"/>
  <c r="H238" i="17"/>
  <c r="H239" i="17"/>
  <c r="I239" i="17" s="1"/>
  <c r="H240" i="17"/>
  <c r="I240" i="17" s="1"/>
  <c r="H241" i="17"/>
  <c r="H242" i="17"/>
  <c r="H243" i="17"/>
  <c r="H244" i="17"/>
  <c r="I244" i="17" s="1"/>
  <c r="H245" i="17"/>
  <c r="H246" i="17"/>
  <c r="I246" i="17" s="1"/>
  <c r="H247" i="17"/>
  <c r="H248" i="17"/>
  <c r="I248" i="17" s="1"/>
  <c r="H249" i="17"/>
  <c r="H250" i="17"/>
  <c r="H251" i="17"/>
  <c r="H252" i="17"/>
  <c r="I252" i="17" s="1"/>
  <c r="H253" i="17"/>
  <c r="H254" i="17"/>
  <c r="H255" i="17"/>
  <c r="I255" i="17" s="1"/>
  <c r="H256" i="17"/>
  <c r="H257" i="17"/>
  <c r="H258" i="17"/>
  <c r="I258" i="17" s="1"/>
  <c r="H259" i="17"/>
  <c r="H260" i="17"/>
  <c r="H261" i="17"/>
  <c r="H262" i="17"/>
  <c r="H263" i="17"/>
  <c r="I263" i="17" s="1"/>
  <c r="H264" i="17"/>
  <c r="I264" i="17" s="1"/>
  <c r="H265" i="17"/>
  <c r="H266" i="17"/>
  <c r="H267" i="17"/>
  <c r="H268" i="17"/>
  <c r="I268" i="17" s="1"/>
  <c r="H269" i="17"/>
  <c r="H270" i="17"/>
  <c r="H271" i="17"/>
  <c r="I271" i="17" s="1"/>
  <c r="H272" i="17"/>
  <c r="I272" i="17" s="1"/>
  <c r="H273" i="17"/>
  <c r="H274" i="17"/>
  <c r="H275" i="17"/>
  <c r="H276" i="17"/>
  <c r="I276" i="17" s="1"/>
  <c r="H277" i="17"/>
  <c r="H278" i="17"/>
  <c r="H279" i="17"/>
  <c r="H280" i="17"/>
  <c r="I280" i="17" s="1"/>
  <c r="H281" i="17"/>
  <c r="H282" i="17"/>
  <c r="I282" i="17" s="1"/>
  <c r="H283" i="17"/>
  <c r="H284" i="17"/>
  <c r="H285" i="17"/>
  <c r="H286" i="17"/>
  <c r="H287" i="17"/>
  <c r="H288" i="17"/>
  <c r="I288" i="17" s="1"/>
  <c r="H289" i="17"/>
  <c r="I289" i="17" s="1"/>
  <c r="H290" i="17"/>
  <c r="H291" i="17"/>
  <c r="H292" i="17"/>
  <c r="I292" i="17" s="1"/>
  <c r="H293" i="17"/>
  <c r="H294" i="17"/>
  <c r="H295" i="17"/>
  <c r="I295" i="17" s="1"/>
  <c r="H296" i="17"/>
  <c r="H297" i="17"/>
  <c r="I297" i="17" s="1"/>
  <c r="H298" i="17"/>
  <c r="H299" i="17"/>
  <c r="H300" i="17"/>
  <c r="I300" i="17" s="1"/>
  <c r="H301" i="17"/>
  <c r="H302" i="17"/>
  <c r="H303" i="17"/>
  <c r="H304" i="17"/>
  <c r="I304" i="17" s="1"/>
  <c r="H305" i="17"/>
  <c r="H306" i="17"/>
  <c r="H307" i="17"/>
  <c r="H308" i="17"/>
  <c r="I308" i="17" s="1"/>
  <c r="H309" i="17"/>
  <c r="H310" i="17"/>
  <c r="H311" i="17"/>
  <c r="H312" i="17"/>
  <c r="I312" i="17" s="1"/>
  <c r="H313" i="17"/>
  <c r="I313" i="17" s="1"/>
  <c r="H314" i="17"/>
  <c r="H315" i="17"/>
  <c r="H316" i="17"/>
  <c r="H317" i="17"/>
  <c r="H318" i="17"/>
  <c r="H319" i="17"/>
  <c r="I319" i="17" s="1"/>
  <c r="H320" i="17"/>
  <c r="H321" i="17"/>
  <c r="I321" i="17" s="1"/>
  <c r="H322" i="17"/>
  <c r="H323" i="17"/>
  <c r="H324" i="17"/>
  <c r="H325" i="17"/>
  <c r="H326" i="17"/>
  <c r="I326" i="17" s="1"/>
  <c r="H327" i="17"/>
  <c r="H328" i="17"/>
  <c r="I328" i="17" s="1"/>
  <c r="H329" i="17"/>
  <c r="H330" i="17"/>
  <c r="H331" i="17"/>
  <c r="H332" i="17"/>
  <c r="I332" i="17" s="1"/>
  <c r="H333" i="17"/>
  <c r="H334" i="17"/>
  <c r="I334" i="17" s="1"/>
  <c r="H335" i="17"/>
  <c r="H336" i="17"/>
  <c r="I336" i="17" s="1"/>
  <c r="H337" i="17"/>
  <c r="I337" i="17" s="1"/>
  <c r="H338" i="17"/>
  <c r="H339" i="17"/>
  <c r="H340" i="17"/>
  <c r="H341" i="17"/>
  <c r="H342" i="17"/>
  <c r="H343" i="17"/>
  <c r="H344" i="17"/>
  <c r="I344" i="17" s="1"/>
  <c r="H345" i="17"/>
  <c r="I345" i="17" s="1"/>
  <c r="H346" i="17"/>
  <c r="H347" i="17"/>
  <c r="H348" i="17"/>
  <c r="H349" i="17"/>
  <c r="H350" i="17"/>
  <c r="I350" i="17" s="1"/>
  <c r="H351" i="17"/>
  <c r="H352" i="17"/>
  <c r="H353" i="17"/>
  <c r="I353" i="17" s="1"/>
  <c r="H354" i="17"/>
  <c r="H355" i="17"/>
  <c r="H356" i="17"/>
  <c r="I356" i="17" s="1"/>
  <c r="H357" i="17"/>
  <c r="H358" i="17"/>
  <c r="I358" i="17" s="1"/>
  <c r="H359" i="17"/>
  <c r="H360" i="17"/>
  <c r="H361" i="17"/>
  <c r="I361" i="17" s="1"/>
  <c r="H362" i="17"/>
  <c r="I362" i="17" s="1"/>
  <c r="H363" i="17"/>
  <c r="H364" i="17"/>
  <c r="H365" i="17"/>
  <c r="H366" i="17"/>
  <c r="H367" i="17"/>
  <c r="H368" i="17"/>
  <c r="I368" i="17" s="1"/>
  <c r="H369" i="17"/>
  <c r="H370" i="17"/>
  <c r="I370" i="17" s="1"/>
  <c r="H371" i="17"/>
  <c r="H372" i="17"/>
  <c r="H373" i="17"/>
  <c r="H374" i="17"/>
  <c r="I374" i="17" s="1"/>
  <c r="H375" i="17"/>
  <c r="H376" i="17"/>
  <c r="H377" i="17"/>
  <c r="I377" i="17" s="1"/>
  <c r="H378" i="17"/>
  <c r="H379" i="17"/>
  <c r="H380" i="17"/>
  <c r="H381" i="17"/>
  <c r="H382" i="17"/>
  <c r="I382" i="17" s="1"/>
  <c r="H383" i="17"/>
  <c r="H384" i="17"/>
  <c r="H385" i="17"/>
  <c r="I385" i="17" s="1"/>
  <c r="H386" i="17"/>
  <c r="I386" i="17" s="1"/>
  <c r="H387" i="17"/>
  <c r="H388" i="17"/>
  <c r="H389" i="17"/>
  <c r="H390" i="17"/>
  <c r="I390" i="17" s="1"/>
  <c r="H391" i="17"/>
  <c r="H392" i="17"/>
  <c r="I392" i="17" s="1"/>
  <c r="H393" i="17"/>
  <c r="H394" i="17"/>
  <c r="I394" i="17" s="1"/>
  <c r="H395" i="17"/>
  <c r="H396" i="17"/>
  <c r="H397" i="17"/>
  <c r="H398" i="17"/>
  <c r="I398" i="17" s="1"/>
  <c r="H399" i="17"/>
  <c r="I399" i="17" s="1"/>
  <c r="H400" i="17"/>
  <c r="H401" i="17"/>
  <c r="I401" i="17" s="1"/>
  <c r="H402" i="17"/>
  <c r="H403" i="17"/>
  <c r="H404" i="17"/>
  <c r="H405" i="17"/>
  <c r="H406" i="17"/>
  <c r="H407" i="17"/>
  <c r="I407" i="17" s="1"/>
  <c r="H408" i="17"/>
  <c r="H409" i="17"/>
  <c r="I409" i="17" s="1"/>
  <c r="H410" i="17"/>
  <c r="I410" i="17" s="1"/>
  <c r="H411" i="17"/>
  <c r="H412" i="17"/>
  <c r="H413" i="17"/>
  <c r="H414" i="17"/>
  <c r="I414" i="17" s="1"/>
  <c r="H415" i="17"/>
  <c r="H416" i="17"/>
  <c r="H417" i="17"/>
  <c r="I417" i="17" s="1"/>
  <c r="H418" i="17"/>
  <c r="I418" i="17" s="1"/>
  <c r="H419" i="17"/>
  <c r="H420" i="17"/>
  <c r="H421" i="17"/>
  <c r="H422" i="17"/>
  <c r="I422" i="17" s="1"/>
  <c r="H423" i="17"/>
  <c r="I423" i="17" s="1"/>
  <c r="H424" i="17"/>
  <c r="H425" i="17"/>
  <c r="H426" i="17"/>
  <c r="I426" i="17" s="1"/>
  <c r="H427" i="17"/>
  <c r="H428" i="17"/>
  <c r="H429" i="17"/>
  <c r="H430" i="17"/>
  <c r="H431" i="17"/>
  <c r="I431" i="17" s="1"/>
  <c r="H432" i="17"/>
  <c r="H433" i="17"/>
  <c r="H434" i="17"/>
  <c r="I434" i="17" s="1"/>
  <c r="H435" i="17"/>
  <c r="H436" i="17"/>
  <c r="I436" i="17" s="1"/>
  <c r="H437" i="17"/>
  <c r="H438" i="17"/>
  <c r="I438" i="17" s="1"/>
  <c r="H439" i="17"/>
  <c r="H440" i="17"/>
  <c r="H441" i="17"/>
  <c r="I441" i="17" s="1"/>
  <c r="H442" i="17"/>
  <c r="H443" i="17"/>
  <c r="H444" i="17"/>
  <c r="I444" i="17" s="1"/>
  <c r="H445" i="17"/>
  <c r="H446" i="17"/>
  <c r="I446" i="17" s="1"/>
  <c r="H447" i="17"/>
  <c r="I447" i="17" s="1"/>
  <c r="H448" i="17"/>
  <c r="H449" i="17"/>
  <c r="H450" i="17"/>
  <c r="I450" i="17" s="1"/>
  <c r="H451" i="17"/>
  <c r="H452" i="17"/>
  <c r="H453" i="17"/>
  <c r="H454" i="17"/>
  <c r="I454" i="17" s="1"/>
  <c r="H455" i="17"/>
  <c r="I455" i="17" s="1"/>
  <c r="H456" i="17"/>
  <c r="H457" i="17"/>
  <c r="H458" i="17"/>
  <c r="I458" i="17" s="1"/>
  <c r="H459" i="17"/>
  <c r="H460" i="17"/>
  <c r="I460" i="17" s="1"/>
  <c r="H461" i="17"/>
  <c r="H462" i="17"/>
  <c r="H463" i="17"/>
  <c r="I463" i="17" s="1"/>
  <c r="H464" i="17"/>
  <c r="H465" i="17"/>
  <c r="I465" i="17" s="1"/>
  <c r="H466" i="17"/>
  <c r="H467" i="17"/>
  <c r="H468" i="17"/>
  <c r="I468" i="17" s="1"/>
  <c r="H469" i="17"/>
  <c r="H470" i="17"/>
  <c r="H471" i="17"/>
  <c r="I471" i="17" s="1"/>
  <c r="H472" i="17"/>
  <c r="I472" i="17" s="1"/>
  <c r="H473" i="17"/>
  <c r="H474" i="17"/>
  <c r="I474" i="17" s="1"/>
  <c r="H475" i="17"/>
  <c r="H476" i="17"/>
  <c r="H477" i="17"/>
  <c r="H478" i="17"/>
  <c r="I478" i="17" s="1"/>
  <c r="H479" i="17"/>
  <c r="H480" i="17"/>
  <c r="I480" i="17" s="1"/>
  <c r="H481" i="17"/>
  <c r="H482" i="17"/>
  <c r="I482" i="17" s="1"/>
  <c r="H483" i="17"/>
  <c r="H484" i="17"/>
  <c r="I484" i="17" s="1"/>
  <c r="H485" i="17"/>
  <c r="H486" i="17"/>
  <c r="H487" i="17"/>
  <c r="I487" i="17" s="1"/>
  <c r="H488" i="17"/>
  <c r="H489" i="17"/>
  <c r="H490" i="17"/>
  <c r="I490" i="17" s="1"/>
  <c r="H491" i="17"/>
  <c r="H492" i="17"/>
  <c r="I492" i="17" s="1"/>
  <c r="H493" i="17"/>
  <c r="H494" i="17"/>
  <c r="H495" i="17"/>
  <c r="I495" i="17" s="1"/>
  <c r="H496" i="17"/>
  <c r="I496" i="17" s="1"/>
  <c r="H497" i="17"/>
  <c r="H498" i="17"/>
  <c r="H499" i="17"/>
  <c r="H500" i="17"/>
  <c r="I500" i="17" s="1"/>
  <c r="H501" i="17"/>
  <c r="H502" i="17"/>
  <c r="I502" i="17" s="1"/>
  <c r="H503" i="17"/>
  <c r="H504" i="17"/>
  <c r="I504" i="17" s="1"/>
  <c r="H505" i="17"/>
  <c r="H506" i="17"/>
  <c r="H507" i="17"/>
  <c r="H508" i="17"/>
  <c r="I508" i="17" s="1"/>
  <c r="H509" i="17"/>
  <c r="H510" i="17"/>
  <c r="H511" i="17"/>
  <c r="I511" i="17" s="1"/>
  <c r="H512" i="17"/>
  <c r="H513" i="17"/>
  <c r="H514" i="17"/>
  <c r="I514" i="17" s="1"/>
  <c r="H515" i="17"/>
  <c r="H516" i="17"/>
  <c r="H517" i="17"/>
  <c r="H518" i="17"/>
  <c r="H519" i="17"/>
  <c r="I519" i="17" s="1"/>
  <c r="H520" i="17"/>
  <c r="I520" i="17" s="1"/>
  <c r="H521" i="17"/>
  <c r="H522" i="17"/>
  <c r="H523" i="17"/>
  <c r="H524" i="17"/>
  <c r="I524" i="17" s="1"/>
  <c r="H525" i="17"/>
  <c r="H526" i="17"/>
  <c r="H527" i="17"/>
  <c r="I527" i="17" s="1"/>
  <c r="H528" i="17"/>
  <c r="I528" i="17" s="1"/>
  <c r="H529" i="17"/>
  <c r="H530" i="17"/>
  <c r="H531" i="17"/>
  <c r="H532" i="17"/>
  <c r="I532" i="17" s="1"/>
  <c r="H533" i="17"/>
  <c r="H534" i="17"/>
  <c r="H535" i="17"/>
  <c r="H536" i="17"/>
  <c r="I536" i="17" s="1"/>
  <c r="H537" i="17"/>
  <c r="H538" i="17"/>
  <c r="I538" i="17" s="1"/>
  <c r="H539" i="17"/>
  <c r="H540" i="17"/>
  <c r="H541" i="17"/>
  <c r="H542" i="17"/>
  <c r="H543" i="17"/>
  <c r="H544" i="17"/>
  <c r="I544" i="17" s="1"/>
  <c r="H545" i="17"/>
  <c r="I545" i="17" s="1"/>
  <c r="H546" i="17"/>
  <c r="H547" i="17"/>
  <c r="H548" i="17"/>
  <c r="I548" i="17" s="1"/>
  <c r="H549" i="17"/>
  <c r="H550" i="17"/>
  <c r="H551" i="17"/>
  <c r="I551" i="17" s="1"/>
  <c r="H552" i="17"/>
  <c r="H553" i="17"/>
  <c r="I553" i="17" s="1"/>
  <c r="H554" i="17"/>
  <c r="H555" i="17"/>
  <c r="H556" i="17"/>
  <c r="I556" i="17" s="1"/>
  <c r="H557" i="17"/>
  <c r="H558" i="17"/>
  <c r="H559" i="17"/>
  <c r="H560" i="17"/>
  <c r="I560" i="17" s="1"/>
  <c r="H561" i="17"/>
  <c r="H562" i="17"/>
  <c r="H563" i="17"/>
  <c r="H564" i="17"/>
  <c r="I564" i="17" s="1"/>
  <c r="H565" i="17"/>
  <c r="H566" i="17"/>
  <c r="H567" i="17"/>
  <c r="H568" i="17"/>
  <c r="I568" i="17" s="1"/>
  <c r="H569" i="17"/>
  <c r="I569" i="17" s="1"/>
  <c r="H570" i="17"/>
  <c r="H571" i="17"/>
  <c r="H572" i="17"/>
  <c r="H573" i="17"/>
  <c r="H574" i="17"/>
  <c r="H575" i="17"/>
  <c r="I575" i="17" s="1"/>
  <c r="H576" i="17"/>
  <c r="H577" i="17"/>
  <c r="I577" i="17" s="1"/>
  <c r="H578" i="17"/>
  <c r="H579" i="17"/>
  <c r="H580" i="17"/>
  <c r="H581" i="17"/>
  <c r="H582" i="17"/>
  <c r="I582" i="17" s="1"/>
  <c r="H583" i="17"/>
  <c r="H584" i="17"/>
  <c r="I584" i="17" s="1"/>
  <c r="H585" i="17"/>
  <c r="H586" i="17"/>
  <c r="H587" i="17"/>
  <c r="H588" i="17"/>
  <c r="I588" i="17" s="1"/>
  <c r="H589" i="17"/>
  <c r="H590" i="17"/>
  <c r="I590" i="17" s="1"/>
  <c r="H591" i="17"/>
  <c r="H592" i="17"/>
  <c r="I592" i="17" s="1"/>
  <c r="H593" i="17"/>
  <c r="I593" i="17" s="1"/>
  <c r="H594" i="17"/>
  <c r="H595" i="17"/>
  <c r="H596" i="17"/>
  <c r="H597" i="17"/>
  <c r="H598" i="17"/>
  <c r="H599" i="17"/>
  <c r="H600" i="17"/>
  <c r="I600" i="17" s="1"/>
  <c r="H601" i="17"/>
  <c r="I601" i="17" s="1"/>
  <c r="H602" i="17"/>
  <c r="H603" i="17"/>
  <c r="H604" i="17"/>
  <c r="H605" i="17"/>
  <c r="H606" i="17"/>
  <c r="I606" i="17" s="1"/>
  <c r="H607" i="17"/>
  <c r="H608" i="17"/>
  <c r="H609" i="17"/>
  <c r="I609" i="17" s="1"/>
  <c r="H610" i="17"/>
  <c r="H611" i="17"/>
  <c r="H612" i="17"/>
  <c r="I612" i="17" s="1"/>
  <c r="H613" i="17"/>
  <c r="H614" i="17"/>
  <c r="I614" i="17" s="1"/>
  <c r="H615" i="17"/>
  <c r="H616" i="17"/>
  <c r="H617" i="17"/>
  <c r="I617" i="17" s="1"/>
  <c r="H618" i="17"/>
  <c r="I618" i="17" s="1"/>
  <c r="H619" i="17"/>
  <c r="H620" i="17"/>
  <c r="H621" i="17"/>
  <c r="H622" i="17"/>
  <c r="H623" i="17"/>
  <c r="H624" i="17"/>
  <c r="I624" i="17" s="1"/>
  <c r="H625" i="17"/>
  <c r="H626" i="17"/>
  <c r="I626" i="17" s="1"/>
  <c r="H627" i="17"/>
  <c r="H628" i="17"/>
  <c r="H629" i="17"/>
  <c r="H630" i="17"/>
  <c r="I630" i="17" s="1"/>
  <c r="H631" i="17"/>
  <c r="H632" i="17"/>
  <c r="H633" i="17"/>
  <c r="I633" i="17" s="1"/>
  <c r="H634" i="17"/>
  <c r="H635" i="17"/>
  <c r="H636" i="17"/>
  <c r="H637" i="17"/>
  <c r="H638" i="17"/>
  <c r="I638" i="17" s="1"/>
  <c r="H639" i="17"/>
  <c r="H640" i="17"/>
  <c r="H641" i="17"/>
  <c r="I641" i="17" s="1"/>
  <c r="H642" i="17"/>
  <c r="I642" i="17" s="1"/>
  <c r="H643" i="17"/>
  <c r="H644" i="17"/>
  <c r="H645" i="17"/>
  <c r="H646" i="17"/>
  <c r="I646" i="17" s="1"/>
  <c r="H647" i="17"/>
  <c r="H648" i="17"/>
  <c r="I648" i="17" s="1"/>
  <c r="H649" i="17"/>
  <c r="H650" i="17"/>
  <c r="I650" i="17" s="1"/>
  <c r="H651" i="17"/>
  <c r="H652" i="17"/>
  <c r="H653" i="17"/>
  <c r="H654" i="17"/>
  <c r="I654" i="17" s="1"/>
  <c r="H655" i="17"/>
  <c r="I655" i="17" s="1"/>
  <c r="H656" i="17"/>
  <c r="H657" i="17"/>
  <c r="I657" i="17" s="1"/>
  <c r="H658" i="17"/>
  <c r="H659" i="17"/>
  <c r="H660" i="17"/>
  <c r="H661" i="17"/>
  <c r="H662" i="17"/>
  <c r="H663" i="17"/>
  <c r="I663" i="17" s="1"/>
  <c r="H664" i="17"/>
  <c r="H665" i="17"/>
  <c r="I665" i="17" s="1"/>
  <c r="H666" i="17"/>
  <c r="I666" i="17" s="1"/>
  <c r="H667" i="17"/>
  <c r="H668" i="17"/>
  <c r="H669" i="17"/>
  <c r="H670" i="17"/>
  <c r="I670" i="17" s="1"/>
  <c r="H671" i="17"/>
  <c r="H672" i="17"/>
  <c r="H673" i="17"/>
  <c r="I673" i="17" s="1"/>
  <c r="H674" i="17"/>
  <c r="I674" i="17" s="1"/>
  <c r="H675" i="17"/>
  <c r="H676" i="17"/>
  <c r="H677" i="17"/>
  <c r="H678" i="17"/>
  <c r="I678" i="17" s="1"/>
  <c r="H679" i="17"/>
  <c r="I679" i="17" s="1"/>
  <c r="H680" i="17"/>
  <c r="H681" i="17"/>
  <c r="H682" i="17"/>
  <c r="I682" i="17" s="1"/>
  <c r="H683" i="17"/>
  <c r="H684" i="17"/>
  <c r="I684" i="17" s="1"/>
  <c r="H685" i="17"/>
  <c r="H686" i="17"/>
  <c r="I686" i="17" s="1"/>
  <c r="H687" i="17"/>
  <c r="H688" i="17"/>
  <c r="H689" i="17"/>
  <c r="I689" i="17" s="1"/>
  <c r="H690" i="17"/>
  <c r="I690" i="17" s="1"/>
  <c r="H691" i="17"/>
  <c r="H692" i="17"/>
  <c r="I692" i="17" s="1"/>
  <c r="H693" i="17"/>
  <c r="H694" i="17"/>
  <c r="H695" i="17"/>
  <c r="I695" i="17" s="1"/>
  <c r="H696" i="17"/>
  <c r="H697" i="17"/>
  <c r="I697" i="17" s="1"/>
  <c r="H698" i="17"/>
  <c r="H699" i="17"/>
  <c r="H700" i="17"/>
  <c r="I700" i="17" s="1"/>
  <c r="H701" i="17"/>
  <c r="H702" i="17"/>
  <c r="H703" i="17"/>
  <c r="I703" i="17" s="1"/>
  <c r="H704" i="17"/>
  <c r="H705" i="17"/>
  <c r="H706" i="17"/>
  <c r="I706" i="17" s="1"/>
  <c r="H707" i="17"/>
  <c r="H708" i="17"/>
  <c r="H709" i="17"/>
  <c r="H710" i="17"/>
  <c r="I710" i="17" s="1"/>
  <c r="H711" i="17"/>
  <c r="I711" i="17" s="1"/>
  <c r="H712" i="17"/>
  <c r="H713" i="17"/>
  <c r="H714" i="17"/>
  <c r="I714" i="17" s="1"/>
  <c r="H715" i="17"/>
  <c r="H716" i="17"/>
  <c r="I716" i="17" s="1"/>
  <c r="H717" i="17"/>
  <c r="H718" i="17"/>
  <c r="I718" i="17" s="1"/>
  <c r="H719" i="17"/>
  <c r="H720" i="17"/>
  <c r="H721" i="17"/>
  <c r="I721" i="17" s="1"/>
  <c r="H722" i="17"/>
  <c r="I722" i="17" s="1"/>
  <c r="H723" i="17"/>
  <c r="H724" i="17"/>
  <c r="I724" i="17" s="1"/>
  <c r="H725" i="17"/>
  <c r="H726" i="17"/>
  <c r="H727" i="17"/>
  <c r="I727" i="17" s="1"/>
  <c r="H728" i="17"/>
  <c r="H729" i="17"/>
  <c r="I729" i="17" s="1"/>
  <c r="H730" i="17"/>
  <c r="H731" i="17"/>
  <c r="H732" i="17"/>
  <c r="I732" i="17" s="1"/>
  <c r="H733" i="17"/>
  <c r="H734" i="17"/>
  <c r="H735" i="17"/>
  <c r="I735" i="17" s="1"/>
  <c r="H736" i="17"/>
  <c r="H737" i="17"/>
  <c r="H738" i="17"/>
  <c r="I738" i="17" s="1"/>
  <c r="H739" i="17"/>
  <c r="H740" i="17"/>
  <c r="H741" i="17"/>
  <c r="H742" i="17"/>
  <c r="I742" i="17" s="1"/>
  <c r="H743" i="17"/>
  <c r="I743" i="17" s="1"/>
  <c r="H744" i="17"/>
  <c r="H745" i="17"/>
  <c r="H746" i="17"/>
  <c r="I746" i="17" s="1"/>
  <c r="H747" i="17"/>
  <c r="H748" i="17"/>
  <c r="I748" i="17" s="1"/>
  <c r="H749" i="17"/>
  <c r="H750" i="17"/>
  <c r="I750" i="17" s="1"/>
  <c r="H751" i="17"/>
  <c r="H752" i="17"/>
  <c r="H753" i="17"/>
  <c r="I753" i="17" s="1"/>
  <c r="H754" i="17"/>
  <c r="I754" i="17" s="1"/>
  <c r="H755" i="17"/>
  <c r="H756" i="17"/>
  <c r="H757" i="17"/>
  <c r="H758" i="17"/>
  <c r="H759" i="17"/>
  <c r="I759" i="17" s="1"/>
  <c r="H760" i="17"/>
  <c r="H761" i="17"/>
  <c r="I761" i="17" s="1"/>
  <c r="H762" i="17"/>
  <c r="H763" i="17"/>
  <c r="H764" i="17"/>
  <c r="H765" i="17"/>
  <c r="H766" i="17"/>
  <c r="H767" i="17"/>
  <c r="I767" i="17" s="1"/>
  <c r="H768" i="17"/>
  <c r="H769" i="17"/>
  <c r="H770" i="17"/>
  <c r="I770" i="17" s="1"/>
  <c r="H771" i="17"/>
  <c r="H772" i="17"/>
  <c r="H773" i="17"/>
  <c r="H774" i="17"/>
  <c r="I774" i="17" s="1"/>
  <c r="H775" i="17"/>
  <c r="H776" i="17"/>
  <c r="H777" i="17"/>
  <c r="I777" i="17" s="1"/>
  <c r="H778" i="17"/>
  <c r="H779" i="17"/>
  <c r="H780" i="17"/>
  <c r="H781" i="17"/>
  <c r="H782" i="17"/>
  <c r="I782" i="17" s="1"/>
  <c r="H783" i="17"/>
  <c r="I783" i="17" s="1"/>
  <c r="H784" i="17"/>
  <c r="H785" i="17"/>
  <c r="H786" i="17"/>
  <c r="I786" i="17" s="1"/>
  <c r="H787" i="17"/>
  <c r="H788" i="17"/>
  <c r="H789" i="17"/>
  <c r="H790" i="17"/>
  <c r="H791" i="17"/>
  <c r="I791" i="17" s="1"/>
  <c r="H792" i="17"/>
  <c r="H793" i="17"/>
  <c r="I793" i="17" s="1"/>
  <c r="H794" i="17"/>
  <c r="H795" i="17"/>
  <c r="H796" i="17"/>
  <c r="H797" i="17"/>
  <c r="H798" i="17"/>
  <c r="I798" i="17" s="1"/>
  <c r="H799" i="17"/>
  <c r="H800" i="17"/>
  <c r="H801" i="17"/>
  <c r="I801" i="17" s="1"/>
  <c r="H802" i="17"/>
  <c r="I802" i="17" s="1"/>
  <c r="H803" i="17"/>
  <c r="H804" i="17"/>
  <c r="H805" i="17"/>
  <c r="H806" i="17"/>
  <c r="I806" i="17" s="1"/>
  <c r="H807" i="17"/>
  <c r="I807" i="17" s="1"/>
  <c r="H808" i="17"/>
  <c r="H809" i="17"/>
  <c r="H810" i="17"/>
  <c r="I810" i="17" s="1"/>
  <c r="H811" i="17"/>
  <c r="H812" i="17"/>
  <c r="H813" i="17"/>
  <c r="H814" i="17"/>
  <c r="H815" i="17"/>
  <c r="I815" i="17" s="1"/>
  <c r="H816" i="17"/>
  <c r="H817" i="17"/>
  <c r="I817" i="17" s="1"/>
  <c r="H818" i="17"/>
  <c r="H819" i="17"/>
  <c r="H820" i="17"/>
  <c r="H821" i="17"/>
  <c r="H822" i="17"/>
  <c r="I822" i="17" s="1"/>
  <c r="H823" i="17"/>
  <c r="H824" i="17"/>
  <c r="H825" i="17"/>
  <c r="I825" i="17" s="1"/>
  <c r="H826" i="17"/>
  <c r="I826" i="17" s="1"/>
  <c r="H827" i="17"/>
  <c r="H828" i="17"/>
  <c r="H829" i="17"/>
  <c r="H830" i="17"/>
  <c r="H831" i="17"/>
  <c r="I831" i="17" s="1"/>
  <c r="H832" i="17"/>
  <c r="H833" i="17"/>
  <c r="H834" i="17"/>
  <c r="I834" i="17" s="1"/>
  <c r="H835" i="17"/>
  <c r="H836" i="17"/>
  <c r="H837" i="17"/>
  <c r="H838" i="17"/>
  <c r="I838" i="17" s="1"/>
  <c r="H839" i="17"/>
  <c r="H840" i="17"/>
  <c r="H841" i="17"/>
  <c r="I841" i="17" s="1"/>
  <c r="H842" i="17"/>
  <c r="H843" i="17"/>
  <c r="H844" i="17"/>
  <c r="H845" i="17"/>
  <c r="H846" i="17"/>
  <c r="I846" i="17" s="1"/>
  <c r="H847" i="17"/>
  <c r="I847" i="17" s="1"/>
  <c r="H848" i="17"/>
  <c r="H849" i="17"/>
  <c r="H850" i="17"/>
  <c r="I850" i="17" s="1"/>
  <c r="H851" i="17"/>
  <c r="H852" i="17"/>
  <c r="H853" i="17"/>
  <c r="H854" i="17"/>
  <c r="H855" i="17"/>
  <c r="I855" i="17" s="1"/>
  <c r="H856" i="17"/>
  <c r="H857" i="17"/>
  <c r="I857" i="17" s="1"/>
  <c r="H858" i="17"/>
  <c r="H859" i="17"/>
  <c r="H860" i="17"/>
  <c r="H861" i="17"/>
  <c r="H862" i="17"/>
  <c r="I862" i="17" s="1"/>
  <c r="H863" i="17"/>
  <c r="H864" i="17"/>
  <c r="H865" i="17"/>
  <c r="I865" i="17" s="1"/>
  <c r="H866" i="17"/>
  <c r="I866" i="17" s="1"/>
  <c r="H867" i="17"/>
  <c r="H868" i="17"/>
  <c r="H869" i="17"/>
  <c r="H870" i="17"/>
  <c r="I870" i="17" s="1"/>
  <c r="H871" i="17"/>
  <c r="I871" i="17" s="1"/>
  <c r="H872" i="17"/>
  <c r="H873" i="17"/>
  <c r="H874" i="17"/>
  <c r="I874" i="17" s="1"/>
  <c r="H875" i="17"/>
  <c r="H876" i="17"/>
  <c r="H877" i="17"/>
  <c r="H878" i="17"/>
  <c r="H879" i="17"/>
  <c r="I879" i="17" s="1"/>
  <c r="H880" i="17"/>
  <c r="H881" i="17"/>
  <c r="I881" i="17" s="1"/>
  <c r="H882" i="17"/>
  <c r="H883" i="17"/>
  <c r="H884" i="17"/>
  <c r="H885" i="17"/>
  <c r="H886" i="17"/>
  <c r="I886" i="17" s="1"/>
  <c r="H887" i="17"/>
  <c r="H888" i="17"/>
  <c r="H889" i="17"/>
  <c r="I889" i="17" s="1"/>
  <c r="H890" i="17"/>
  <c r="I890" i="17" s="1"/>
  <c r="H891" i="17"/>
  <c r="H892" i="17"/>
  <c r="H893" i="17"/>
  <c r="H894" i="17"/>
  <c r="H895" i="17"/>
  <c r="I895" i="17" s="1"/>
  <c r="H896" i="17"/>
  <c r="H897" i="17"/>
  <c r="H898" i="17"/>
  <c r="I898" i="17" s="1"/>
  <c r="H899" i="17"/>
  <c r="H900" i="17"/>
  <c r="H901" i="17"/>
  <c r="H902" i="17"/>
  <c r="I902" i="17" s="1"/>
  <c r="H903" i="17"/>
  <c r="H904" i="17"/>
  <c r="H905" i="17"/>
  <c r="I905" i="17" s="1"/>
  <c r="H906" i="17"/>
  <c r="H907" i="17"/>
  <c r="H908" i="17"/>
  <c r="H909" i="17"/>
  <c r="H910" i="17"/>
  <c r="I910" i="17" s="1"/>
  <c r="H911" i="17"/>
  <c r="I911" i="17" s="1"/>
  <c r="H912" i="17"/>
  <c r="H913" i="17"/>
  <c r="H914" i="17"/>
  <c r="I914" i="17" s="1"/>
  <c r="H915" i="17"/>
  <c r="H916" i="17"/>
  <c r="H917" i="17"/>
  <c r="H918" i="17"/>
  <c r="H919" i="17"/>
  <c r="I919" i="17" s="1"/>
  <c r="H920" i="17"/>
  <c r="H921" i="17"/>
  <c r="I921" i="17" s="1"/>
  <c r="H922" i="17"/>
  <c r="H923" i="17"/>
  <c r="H924" i="17"/>
  <c r="H925" i="17"/>
  <c r="H926" i="17"/>
  <c r="I926" i="17" s="1"/>
  <c r="H927" i="17"/>
  <c r="H928" i="17"/>
  <c r="H929" i="17"/>
  <c r="I929" i="17" s="1"/>
  <c r="H930" i="17"/>
  <c r="I930" i="17" s="1"/>
  <c r="H931" i="17"/>
  <c r="H932" i="17"/>
  <c r="H933" i="17"/>
  <c r="H934" i="17"/>
  <c r="I934" i="17" s="1"/>
  <c r="H935" i="17"/>
  <c r="I935" i="17" s="1"/>
  <c r="H936" i="17"/>
  <c r="H937" i="17"/>
  <c r="H938" i="17"/>
  <c r="I938" i="17" s="1"/>
  <c r="H939" i="17"/>
  <c r="H940" i="17"/>
  <c r="H941" i="17"/>
  <c r="H942" i="17"/>
  <c r="H943" i="17"/>
  <c r="I943" i="17" s="1"/>
  <c r="H944" i="17"/>
  <c r="H945" i="17"/>
  <c r="I945" i="17" s="1"/>
  <c r="H946" i="17"/>
  <c r="H947" i="17"/>
  <c r="H948" i="17"/>
  <c r="H949" i="17"/>
  <c r="H950" i="17"/>
  <c r="I950" i="17" s="1"/>
  <c r="H951" i="17"/>
  <c r="H952" i="17"/>
  <c r="H953" i="17"/>
  <c r="I953" i="17" s="1"/>
  <c r="H954" i="17"/>
  <c r="I954" i="17" s="1"/>
  <c r="H955" i="17"/>
  <c r="H956" i="17"/>
  <c r="H957" i="17"/>
  <c r="H958" i="17"/>
  <c r="H959" i="17"/>
  <c r="I959" i="17" s="1"/>
  <c r="H960" i="17"/>
  <c r="H961" i="17"/>
  <c r="H962" i="17"/>
  <c r="I962" i="17" s="1"/>
  <c r="H963" i="17"/>
  <c r="H964" i="17"/>
  <c r="H965" i="17"/>
  <c r="H966" i="17"/>
  <c r="I966" i="17" s="1"/>
  <c r="H967" i="17"/>
  <c r="I967" i="17" s="1"/>
  <c r="H968" i="17"/>
  <c r="H969" i="17"/>
  <c r="I969" i="17" s="1"/>
  <c r="H970" i="17"/>
  <c r="H971" i="17"/>
  <c r="H972" i="17"/>
  <c r="H973" i="17"/>
  <c r="H974" i="17"/>
  <c r="I974" i="17" s="1"/>
  <c r="H975" i="17"/>
  <c r="I975" i="17" s="1"/>
  <c r="H976" i="17"/>
  <c r="H977" i="17"/>
  <c r="I977" i="17" s="1"/>
  <c r="H978" i="17"/>
  <c r="I978" i="17" s="1"/>
  <c r="H979" i="17"/>
  <c r="H980" i="17"/>
  <c r="H981" i="17"/>
  <c r="H982" i="17"/>
  <c r="H983" i="17"/>
  <c r="I983" i="17" s="1"/>
  <c r="H984" i="17"/>
  <c r="H985" i="17"/>
  <c r="I985" i="17" s="1"/>
  <c r="H986" i="17"/>
  <c r="I986" i="17" s="1"/>
  <c r="H987" i="17"/>
  <c r="H988" i="17"/>
  <c r="H989" i="17"/>
  <c r="H990" i="17"/>
  <c r="I990" i="17" s="1"/>
  <c r="H991" i="17"/>
  <c r="H992" i="17"/>
  <c r="H993" i="17"/>
  <c r="I993" i="17" s="1"/>
  <c r="H994" i="17"/>
  <c r="I994" i="17" s="1"/>
  <c r="H995" i="17"/>
  <c r="H996" i="17"/>
  <c r="H997" i="17"/>
  <c r="H998" i="17"/>
  <c r="I998" i="17" s="1"/>
  <c r="H999" i="17"/>
  <c r="I999" i="17" s="1"/>
  <c r="H1000" i="17"/>
  <c r="H1001" i="17"/>
  <c r="H2" i="17"/>
  <c r="I2"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486" i="17"/>
  <c r="D487" i="17"/>
  <c r="D488" i="17"/>
  <c r="D489" i="17"/>
  <c r="D490" i="17"/>
  <c r="D491" i="17"/>
  <c r="D492" i="17"/>
  <c r="D493" i="17"/>
  <c r="D494" i="17"/>
  <c r="D495" i="17"/>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526" i="17"/>
  <c r="D527" i="17"/>
  <c r="D528" i="17"/>
  <c r="D529" i="17"/>
  <c r="D530" i="17"/>
  <c r="D531" i="17"/>
  <c r="D532" i="17"/>
  <c r="D533" i="17"/>
  <c r="D534" i="17"/>
  <c r="D535" i="17"/>
  <c r="D536" i="17"/>
  <c r="D537" i="17"/>
  <c r="D538" i="17"/>
  <c r="D539" i="17"/>
  <c r="D540" i="17"/>
  <c r="D541" i="17"/>
  <c r="D542" i="17"/>
  <c r="D543" i="17"/>
  <c r="D544" i="17"/>
  <c r="D545" i="17"/>
  <c r="D546" i="17"/>
  <c r="D547" i="17"/>
  <c r="D548" i="17"/>
  <c r="D549" i="17"/>
  <c r="D550" i="17"/>
  <c r="D551" i="17"/>
  <c r="D552" i="17"/>
  <c r="D553" i="17"/>
  <c r="D554" i="17"/>
  <c r="D555" i="17"/>
  <c r="D556" i="17"/>
  <c r="D557" i="17"/>
  <c r="D558" i="17"/>
  <c r="D559" i="17"/>
  <c r="D560" i="17"/>
  <c r="D561" i="17"/>
  <c r="D562" i="17"/>
  <c r="D563" i="17"/>
  <c r="D564" i="17"/>
  <c r="D565" i="17"/>
  <c r="D566" i="17"/>
  <c r="D567" i="17"/>
  <c r="D568" i="17"/>
  <c r="D569" i="17"/>
  <c r="D570" i="17"/>
  <c r="D571" i="17"/>
  <c r="D572" i="17"/>
  <c r="D573" i="17"/>
  <c r="D574" i="17"/>
  <c r="D575" i="17"/>
  <c r="D576" i="17"/>
  <c r="D577" i="17"/>
  <c r="D578" i="17"/>
  <c r="D579" i="17"/>
  <c r="D580" i="17"/>
  <c r="D581" i="17"/>
  <c r="D582" i="17"/>
  <c r="D583" i="17"/>
  <c r="D584" i="17"/>
  <c r="D585" i="17"/>
  <c r="D586" i="17"/>
  <c r="D587" i="17"/>
  <c r="D588" i="17"/>
  <c r="D589" i="17"/>
  <c r="D590" i="17"/>
  <c r="D591" i="17"/>
  <c r="D592" i="17"/>
  <c r="D593" i="17"/>
  <c r="D594" i="17"/>
  <c r="D595" i="17"/>
  <c r="D596" i="17"/>
  <c r="D597" i="17"/>
  <c r="D598" i="17"/>
  <c r="D599" i="17"/>
  <c r="D600" i="17"/>
  <c r="D601" i="17"/>
  <c r="D602" i="17"/>
  <c r="D603" i="17"/>
  <c r="D604" i="17"/>
  <c r="D605" i="17"/>
  <c r="D606" i="17"/>
  <c r="D607" i="17"/>
  <c r="D608" i="17"/>
  <c r="D609" i="17"/>
  <c r="D610" i="17"/>
  <c r="D611" i="17"/>
  <c r="D612" i="17"/>
  <c r="D613" i="17"/>
  <c r="D614" i="17"/>
  <c r="D615" i="17"/>
  <c r="D616" i="17"/>
  <c r="D617" i="17"/>
  <c r="D618" i="17"/>
  <c r="D619" i="17"/>
  <c r="D620" i="17"/>
  <c r="D621" i="17"/>
  <c r="D622" i="17"/>
  <c r="D623" i="17"/>
  <c r="D624" i="17"/>
  <c r="D625" i="17"/>
  <c r="D626" i="17"/>
  <c r="D627" i="17"/>
  <c r="D628" i="17"/>
  <c r="D629" i="17"/>
  <c r="D630" i="17"/>
  <c r="D631" i="17"/>
  <c r="D632" i="17"/>
  <c r="D633" i="17"/>
  <c r="D634" i="17"/>
  <c r="D635" i="17"/>
  <c r="D636" i="17"/>
  <c r="D637" i="17"/>
  <c r="D638" i="17"/>
  <c r="D639" i="17"/>
  <c r="D640" i="17"/>
  <c r="D641" i="17"/>
  <c r="D642" i="17"/>
  <c r="D643" i="17"/>
  <c r="D644" i="17"/>
  <c r="D645" i="17"/>
  <c r="D646" i="17"/>
  <c r="D647" i="17"/>
  <c r="D648" i="17"/>
  <c r="D649" i="17"/>
  <c r="D650" i="17"/>
  <c r="D651" i="17"/>
  <c r="D652" i="17"/>
  <c r="D653" i="17"/>
  <c r="D654" i="17"/>
  <c r="D655" i="17"/>
  <c r="D656" i="17"/>
  <c r="D657" i="17"/>
  <c r="D658" i="17"/>
  <c r="D659" i="17"/>
  <c r="D660" i="17"/>
  <c r="D661" i="17"/>
  <c r="D662" i="17"/>
  <c r="D663" i="17"/>
  <c r="D664" i="17"/>
  <c r="D665" i="17"/>
  <c r="D666" i="17"/>
  <c r="D667" i="17"/>
  <c r="D668" i="17"/>
  <c r="D669" i="17"/>
  <c r="D670" i="17"/>
  <c r="D671" i="17"/>
  <c r="D672" i="17"/>
  <c r="D673" i="17"/>
  <c r="D674" i="17"/>
  <c r="D675" i="17"/>
  <c r="D676" i="17"/>
  <c r="D677" i="17"/>
  <c r="D678" i="17"/>
  <c r="D679" i="17"/>
  <c r="D680" i="17"/>
  <c r="D681" i="17"/>
  <c r="D682" i="17"/>
  <c r="D683" i="17"/>
  <c r="D684" i="17"/>
  <c r="D685" i="17"/>
  <c r="D686" i="17"/>
  <c r="D687" i="17"/>
  <c r="D688" i="17"/>
  <c r="D689" i="17"/>
  <c r="D690" i="17"/>
  <c r="D691" i="17"/>
  <c r="D692" i="17"/>
  <c r="D693" i="17"/>
  <c r="D694" i="17"/>
  <c r="D695" i="17"/>
  <c r="D696" i="17"/>
  <c r="D697" i="17"/>
  <c r="D698" i="17"/>
  <c r="D699" i="17"/>
  <c r="D700" i="17"/>
  <c r="D701" i="17"/>
  <c r="D702" i="17"/>
  <c r="D703" i="17"/>
  <c r="D704" i="17"/>
  <c r="D705" i="17"/>
  <c r="D706" i="17"/>
  <c r="D707" i="17"/>
  <c r="D708" i="17"/>
  <c r="D709" i="17"/>
  <c r="D710" i="17"/>
  <c r="D711" i="17"/>
  <c r="D712" i="17"/>
  <c r="D713" i="17"/>
  <c r="D714" i="17"/>
  <c r="D715" i="17"/>
  <c r="D716" i="17"/>
  <c r="D717" i="17"/>
  <c r="D718" i="17"/>
  <c r="D719" i="17"/>
  <c r="D720" i="17"/>
  <c r="D721" i="17"/>
  <c r="D722" i="17"/>
  <c r="D723" i="17"/>
  <c r="D724" i="17"/>
  <c r="D725" i="17"/>
  <c r="D726" i="17"/>
  <c r="D727" i="17"/>
  <c r="D728" i="17"/>
  <c r="D729" i="17"/>
  <c r="D730" i="17"/>
  <c r="D731" i="17"/>
  <c r="D732" i="17"/>
  <c r="D733" i="17"/>
  <c r="D734" i="17"/>
  <c r="D735" i="17"/>
  <c r="D736" i="17"/>
  <c r="D737" i="17"/>
  <c r="D738" i="17"/>
  <c r="D739" i="17"/>
  <c r="D740" i="17"/>
  <c r="D741" i="17"/>
  <c r="D742" i="17"/>
  <c r="D743" i="17"/>
  <c r="D744" i="17"/>
  <c r="D745" i="17"/>
  <c r="D746" i="17"/>
  <c r="D747" i="17"/>
  <c r="D748" i="17"/>
  <c r="D749" i="17"/>
  <c r="D750" i="17"/>
  <c r="D751" i="17"/>
  <c r="D752" i="17"/>
  <c r="D753" i="17"/>
  <c r="D754" i="17"/>
  <c r="D755" i="17"/>
  <c r="D756" i="17"/>
  <c r="D757" i="17"/>
  <c r="D758" i="17"/>
  <c r="D759" i="17"/>
  <c r="D760" i="17"/>
  <c r="D761" i="17"/>
  <c r="D762" i="17"/>
  <c r="D763" i="17"/>
  <c r="D764" i="17"/>
  <c r="D765" i="17"/>
  <c r="D766" i="17"/>
  <c r="D767" i="17"/>
  <c r="D768" i="17"/>
  <c r="D769" i="17"/>
  <c r="D770" i="17"/>
  <c r="D771" i="17"/>
  <c r="D772" i="17"/>
  <c r="D773" i="17"/>
  <c r="D774" i="17"/>
  <c r="D775" i="17"/>
  <c r="D776" i="17"/>
  <c r="D777" i="17"/>
  <c r="D778" i="17"/>
  <c r="D779" i="17"/>
  <c r="D780" i="17"/>
  <c r="D781" i="17"/>
  <c r="D782" i="17"/>
  <c r="D783" i="17"/>
  <c r="D784" i="17"/>
  <c r="D785" i="17"/>
  <c r="D786" i="17"/>
  <c r="D787" i="17"/>
  <c r="D788" i="17"/>
  <c r="D789" i="17"/>
  <c r="D790" i="17"/>
  <c r="D791" i="17"/>
  <c r="D792" i="17"/>
  <c r="D793" i="17"/>
  <c r="D794" i="17"/>
  <c r="D795" i="17"/>
  <c r="D796" i="17"/>
  <c r="D797" i="17"/>
  <c r="D798" i="17"/>
  <c r="D799" i="17"/>
  <c r="D800" i="17"/>
  <c r="D801" i="17"/>
  <c r="D802" i="17"/>
  <c r="D803" i="17"/>
  <c r="D804" i="17"/>
  <c r="D805" i="17"/>
  <c r="D806" i="17"/>
  <c r="D807" i="17"/>
  <c r="D808" i="17"/>
  <c r="D809" i="17"/>
  <c r="D810" i="17"/>
  <c r="D811" i="17"/>
  <c r="D812" i="17"/>
  <c r="D813" i="17"/>
  <c r="D814" i="17"/>
  <c r="D815" i="17"/>
  <c r="D816" i="17"/>
  <c r="D817" i="17"/>
  <c r="D818" i="17"/>
  <c r="D819" i="17"/>
  <c r="D820" i="17"/>
  <c r="D821" i="17"/>
  <c r="D822" i="17"/>
  <c r="D823" i="17"/>
  <c r="D824" i="17"/>
  <c r="D825" i="17"/>
  <c r="D826" i="17"/>
  <c r="D827" i="17"/>
  <c r="D828" i="17"/>
  <c r="D829" i="17"/>
  <c r="D830" i="17"/>
  <c r="D831" i="17"/>
  <c r="D832" i="17"/>
  <c r="D833" i="17"/>
  <c r="D834" i="17"/>
  <c r="D835" i="17"/>
  <c r="D836" i="17"/>
  <c r="D837" i="17"/>
  <c r="D838" i="17"/>
  <c r="D839" i="17"/>
  <c r="D840" i="17"/>
  <c r="D841" i="17"/>
  <c r="D842" i="17"/>
  <c r="D843" i="17"/>
  <c r="D844" i="17"/>
  <c r="D845" i="17"/>
  <c r="D846" i="17"/>
  <c r="D847" i="17"/>
  <c r="D848" i="17"/>
  <c r="D849" i="17"/>
  <c r="D850" i="17"/>
  <c r="D851" i="17"/>
  <c r="D852" i="17"/>
  <c r="D853" i="17"/>
  <c r="D854" i="17"/>
  <c r="D855" i="17"/>
  <c r="D856" i="17"/>
  <c r="D857" i="17"/>
  <c r="D858" i="17"/>
  <c r="D859" i="17"/>
  <c r="D860" i="17"/>
  <c r="D861" i="17"/>
  <c r="D862" i="17"/>
  <c r="D863" i="17"/>
  <c r="D864" i="17"/>
  <c r="D865" i="17"/>
  <c r="D866" i="17"/>
  <c r="D867" i="17"/>
  <c r="D868" i="17"/>
  <c r="D869" i="17"/>
  <c r="D870" i="17"/>
  <c r="D871" i="17"/>
  <c r="D872" i="17"/>
  <c r="D873" i="17"/>
  <c r="D874" i="17"/>
  <c r="D875" i="17"/>
  <c r="D876" i="17"/>
  <c r="D877" i="17"/>
  <c r="D878" i="17"/>
  <c r="D879" i="17"/>
  <c r="D880" i="17"/>
  <c r="D881" i="17"/>
  <c r="D882" i="17"/>
  <c r="D883" i="17"/>
  <c r="D884" i="17"/>
  <c r="D885" i="17"/>
  <c r="D886" i="17"/>
  <c r="D887" i="17"/>
  <c r="D888" i="17"/>
  <c r="D889" i="17"/>
  <c r="D890" i="17"/>
  <c r="D891" i="17"/>
  <c r="D892" i="17"/>
  <c r="D893" i="17"/>
  <c r="D894" i="17"/>
  <c r="D895" i="17"/>
  <c r="D896" i="17"/>
  <c r="D897" i="17"/>
  <c r="D898" i="17"/>
  <c r="D899" i="17"/>
  <c r="D900" i="17"/>
  <c r="D901" i="17"/>
  <c r="D902" i="17"/>
  <c r="D903" i="17"/>
  <c r="D904" i="17"/>
  <c r="D905" i="17"/>
  <c r="D906" i="17"/>
  <c r="D907" i="17"/>
  <c r="D908" i="17"/>
  <c r="D909" i="17"/>
  <c r="D910" i="17"/>
  <c r="D911" i="17"/>
  <c r="D912" i="17"/>
  <c r="D913" i="17"/>
  <c r="D914" i="17"/>
  <c r="D915" i="17"/>
  <c r="D916" i="17"/>
  <c r="D917" i="17"/>
  <c r="D918" i="17"/>
  <c r="D919" i="17"/>
  <c r="D920" i="17"/>
  <c r="D921" i="17"/>
  <c r="D922" i="17"/>
  <c r="D923" i="17"/>
  <c r="D924" i="17"/>
  <c r="D925" i="17"/>
  <c r="D926" i="17"/>
  <c r="D927" i="17"/>
  <c r="D928" i="17"/>
  <c r="D929" i="17"/>
  <c r="D930" i="17"/>
  <c r="D931" i="17"/>
  <c r="D932" i="17"/>
  <c r="D933" i="17"/>
  <c r="D934" i="17"/>
  <c r="D935" i="17"/>
  <c r="D936" i="17"/>
  <c r="D937" i="17"/>
  <c r="D938" i="17"/>
  <c r="D939" i="17"/>
  <c r="D940" i="17"/>
  <c r="D941" i="17"/>
  <c r="D942" i="17"/>
  <c r="D943" i="17"/>
  <c r="D944" i="17"/>
  <c r="D945" i="17"/>
  <c r="D946" i="17"/>
  <c r="D947" i="17"/>
  <c r="D948" i="17"/>
  <c r="D949" i="17"/>
  <c r="D950" i="17"/>
  <c r="D951" i="17"/>
  <c r="D952" i="17"/>
  <c r="D953" i="17"/>
  <c r="D954" i="17"/>
  <c r="D955" i="17"/>
  <c r="D956" i="17"/>
  <c r="D957" i="17"/>
  <c r="D958" i="17"/>
  <c r="D959" i="17"/>
  <c r="D960" i="17"/>
  <c r="D961" i="17"/>
  <c r="D962" i="17"/>
  <c r="D963" i="17"/>
  <c r="D964" i="17"/>
  <c r="D965" i="17"/>
  <c r="D966" i="17"/>
  <c r="D967" i="17"/>
  <c r="D968" i="17"/>
  <c r="D969" i="17"/>
  <c r="D970" i="17"/>
  <c r="D971" i="17"/>
  <c r="D972" i="17"/>
  <c r="D973" i="17"/>
  <c r="D974" i="17"/>
  <c r="D975" i="17"/>
  <c r="D976" i="17"/>
  <c r="D977" i="17"/>
  <c r="D978" i="17"/>
  <c r="D979" i="17"/>
  <c r="D980" i="17"/>
  <c r="D981" i="17"/>
  <c r="D982" i="17"/>
  <c r="D983" i="17"/>
  <c r="D984" i="17"/>
  <c r="D985" i="17"/>
  <c r="D986" i="17"/>
  <c r="D987" i="17"/>
  <c r="D988" i="17"/>
  <c r="D989" i="17"/>
  <c r="D990" i="17"/>
  <c r="D991" i="17"/>
  <c r="D992" i="17"/>
  <c r="D993" i="17"/>
  <c r="D994" i="17"/>
  <c r="D995" i="17"/>
  <c r="D996" i="17"/>
  <c r="D997" i="17"/>
  <c r="D998" i="17"/>
  <c r="D999" i="17"/>
  <c r="D1000" i="17"/>
  <c r="D1001" i="17"/>
  <c r="D2" i="17"/>
  <c r="I787" i="17" l="1"/>
  <c r="J787" i="17"/>
  <c r="I771" i="17"/>
  <c r="J771" i="17"/>
  <c r="I747" i="17"/>
  <c r="J747" i="17"/>
  <c r="I675" i="17"/>
  <c r="J675" i="17"/>
  <c r="I659" i="17"/>
  <c r="J659" i="17"/>
  <c r="I643" i="17"/>
  <c r="J643" i="17"/>
  <c r="I635" i="17"/>
  <c r="J635" i="17"/>
  <c r="I627" i="17"/>
  <c r="J627" i="17"/>
  <c r="I619" i="17"/>
  <c r="J619" i="17"/>
  <c r="I611" i="17"/>
  <c r="J611" i="17"/>
  <c r="I603" i="17"/>
  <c r="J603" i="17"/>
  <c r="I595" i="17"/>
  <c r="J595" i="17"/>
  <c r="I579" i="17"/>
  <c r="J579" i="17"/>
  <c r="I563" i="17"/>
  <c r="J563" i="17"/>
  <c r="I499" i="17"/>
  <c r="J499" i="17"/>
  <c r="I483" i="17"/>
  <c r="J483" i="17"/>
  <c r="I475" i="17"/>
  <c r="J475" i="17"/>
  <c r="I467" i="17"/>
  <c r="J467" i="17"/>
  <c r="I459" i="17"/>
  <c r="J459" i="17"/>
  <c r="I451" i="17"/>
  <c r="J451" i="17"/>
  <c r="I443" i="17"/>
  <c r="J443" i="17"/>
  <c r="I435" i="17"/>
  <c r="J435" i="17"/>
  <c r="I427" i="17"/>
  <c r="J427" i="17"/>
  <c r="I411" i="17"/>
  <c r="J411" i="17"/>
  <c r="I387" i="17"/>
  <c r="J387" i="17"/>
  <c r="I323" i="17"/>
  <c r="J323" i="17"/>
  <c r="I315" i="17"/>
  <c r="J315" i="17"/>
  <c r="I307" i="17"/>
  <c r="J307" i="17"/>
  <c r="I299" i="17"/>
  <c r="J299" i="17"/>
  <c r="I291" i="17"/>
  <c r="J291" i="17"/>
  <c r="I283" i="17"/>
  <c r="J283" i="17"/>
  <c r="I267" i="17"/>
  <c r="J267" i="17"/>
  <c r="I251" i="17"/>
  <c r="J251" i="17"/>
  <c r="I243" i="17"/>
  <c r="J243" i="17"/>
  <c r="I235" i="17"/>
  <c r="J235" i="17"/>
  <c r="I219" i="17"/>
  <c r="J219" i="17"/>
  <c r="I211" i="17"/>
  <c r="J211" i="17"/>
  <c r="I195" i="17"/>
  <c r="J195" i="17"/>
  <c r="I981" i="17"/>
  <c r="J981" i="17"/>
  <c r="I949" i="17"/>
  <c r="J949" i="17"/>
  <c r="I909" i="17"/>
  <c r="J909" i="17"/>
  <c r="I885" i="17"/>
  <c r="J885" i="17"/>
  <c r="I853" i="17"/>
  <c r="J853" i="17"/>
  <c r="I829" i="17"/>
  <c r="J829" i="17"/>
  <c r="I701" i="17"/>
  <c r="J701" i="17"/>
  <c r="I987" i="17"/>
  <c r="J987" i="17"/>
  <c r="I979" i="17"/>
  <c r="J979" i="17"/>
  <c r="I963" i="17"/>
  <c r="J963" i="17"/>
  <c r="I947" i="17"/>
  <c r="J947" i="17"/>
  <c r="I939" i="17"/>
  <c r="J939" i="17"/>
  <c r="I923" i="17"/>
  <c r="J923" i="17"/>
  <c r="I891" i="17"/>
  <c r="J891" i="17"/>
  <c r="I883" i="17"/>
  <c r="J883" i="17"/>
  <c r="I875" i="17"/>
  <c r="J875" i="17"/>
  <c r="I867" i="17"/>
  <c r="J867" i="17"/>
  <c r="I851" i="17"/>
  <c r="J851" i="17"/>
  <c r="I843" i="17"/>
  <c r="J843" i="17"/>
  <c r="I835" i="17"/>
  <c r="J835" i="17"/>
  <c r="I827" i="17"/>
  <c r="J827" i="17"/>
  <c r="I819" i="17"/>
  <c r="J819" i="17"/>
  <c r="I811" i="17"/>
  <c r="J811" i="17"/>
  <c r="I803" i="17"/>
  <c r="J803" i="17"/>
  <c r="I779" i="17"/>
  <c r="J779" i="17"/>
  <c r="I763" i="17"/>
  <c r="J763" i="17"/>
  <c r="I755" i="17"/>
  <c r="J755" i="17"/>
  <c r="I739" i="17"/>
  <c r="J739" i="17"/>
  <c r="I731" i="17"/>
  <c r="J731" i="17"/>
  <c r="I723" i="17"/>
  <c r="J723" i="17"/>
  <c r="I715" i="17"/>
  <c r="J715" i="17"/>
  <c r="I707" i="17"/>
  <c r="J707" i="17"/>
  <c r="I699" i="17"/>
  <c r="J699" i="17"/>
  <c r="I691" i="17"/>
  <c r="J691" i="17"/>
  <c r="I683" i="17"/>
  <c r="J683" i="17"/>
  <c r="I667" i="17"/>
  <c r="J667" i="17"/>
  <c r="I651" i="17"/>
  <c r="J651" i="17"/>
  <c r="I587" i="17"/>
  <c r="J587" i="17"/>
  <c r="I571" i="17"/>
  <c r="J571" i="17"/>
  <c r="I555" i="17"/>
  <c r="J555" i="17"/>
  <c r="I547" i="17"/>
  <c r="J547" i="17"/>
  <c r="I539" i="17"/>
  <c r="J539" i="17"/>
  <c r="I531" i="17"/>
  <c r="J531" i="17"/>
  <c r="I523" i="17"/>
  <c r="J523" i="17"/>
  <c r="I515" i="17"/>
  <c r="J515" i="17"/>
  <c r="I507" i="17"/>
  <c r="J507" i="17"/>
  <c r="I491" i="17"/>
  <c r="J491" i="17"/>
  <c r="I419" i="17"/>
  <c r="J419" i="17"/>
  <c r="I403" i="17"/>
  <c r="J403" i="17"/>
  <c r="I395" i="17"/>
  <c r="J395" i="17"/>
  <c r="I379" i="17"/>
  <c r="J379" i="17"/>
  <c r="I371" i="17"/>
  <c r="J371" i="17"/>
  <c r="I363" i="17"/>
  <c r="J363" i="17"/>
  <c r="I355" i="17"/>
  <c r="J355" i="17"/>
  <c r="I347" i="17"/>
  <c r="J347" i="17"/>
  <c r="I339" i="17"/>
  <c r="J339" i="17"/>
  <c r="I331" i="17"/>
  <c r="J331" i="17"/>
  <c r="I275" i="17"/>
  <c r="J275" i="17"/>
  <c r="I259" i="17"/>
  <c r="J259" i="17"/>
  <c r="I227" i="17"/>
  <c r="J227" i="17"/>
  <c r="I973" i="17"/>
  <c r="J973" i="17"/>
  <c r="I901" i="17"/>
  <c r="J901" i="17"/>
  <c r="I837" i="17"/>
  <c r="J837" i="17"/>
  <c r="I789" i="17"/>
  <c r="J789" i="17"/>
  <c r="I749" i="17"/>
  <c r="J749" i="17"/>
  <c r="I693" i="17"/>
  <c r="J693" i="17"/>
  <c r="I995" i="17"/>
  <c r="J995" i="17"/>
  <c r="I971" i="17"/>
  <c r="J971" i="17"/>
  <c r="I955" i="17"/>
  <c r="J955" i="17"/>
  <c r="I931" i="17"/>
  <c r="J931" i="17"/>
  <c r="I915" i="17"/>
  <c r="J915" i="17"/>
  <c r="I907" i="17"/>
  <c r="J907" i="17"/>
  <c r="I899" i="17"/>
  <c r="J899" i="17"/>
  <c r="I859" i="17"/>
  <c r="J859" i="17"/>
  <c r="I795" i="17"/>
  <c r="J795" i="17"/>
  <c r="I941" i="17"/>
  <c r="J941" i="17"/>
  <c r="I869" i="17"/>
  <c r="J869" i="17"/>
  <c r="I797" i="17"/>
  <c r="J797" i="17"/>
  <c r="I685" i="17"/>
  <c r="J685" i="17"/>
  <c r="I989" i="17"/>
  <c r="J989" i="17"/>
  <c r="I965" i="17"/>
  <c r="J965" i="17"/>
  <c r="I925" i="17"/>
  <c r="J925" i="17"/>
  <c r="I773" i="17"/>
  <c r="J773" i="17"/>
  <c r="I733" i="17"/>
  <c r="J733" i="17"/>
  <c r="I997" i="17"/>
  <c r="J997" i="17"/>
  <c r="I933" i="17"/>
  <c r="J933" i="17"/>
  <c r="I861" i="17"/>
  <c r="J861" i="17"/>
  <c r="I813" i="17"/>
  <c r="J813" i="17"/>
  <c r="I765" i="17"/>
  <c r="J765" i="17"/>
  <c r="I741" i="17"/>
  <c r="J741" i="17"/>
  <c r="I725" i="17"/>
  <c r="J725" i="17"/>
  <c r="I717" i="17"/>
  <c r="J717" i="17"/>
  <c r="I661" i="17"/>
  <c r="J661" i="17"/>
  <c r="I629" i="17"/>
  <c r="J629" i="17"/>
  <c r="I597" i="17"/>
  <c r="J597" i="17"/>
  <c r="I581" i="17"/>
  <c r="J581" i="17"/>
  <c r="I573" i="17"/>
  <c r="J573" i="17"/>
  <c r="I565" i="17"/>
  <c r="J565" i="17"/>
  <c r="I533" i="17"/>
  <c r="J533" i="17"/>
  <c r="I509" i="17"/>
  <c r="J509" i="17"/>
  <c r="I477" i="17"/>
  <c r="J477" i="17"/>
  <c r="I445" i="17"/>
  <c r="J445" i="17"/>
  <c r="I437" i="17"/>
  <c r="J437" i="17"/>
  <c r="I429" i="17"/>
  <c r="J429" i="17"/>
  <c r="I413" i="17"/>
  <c r="J413" i="17"/>
  <c r="I381" i="17"/>
  <c r="J381" i="17"/>
  <c r="I365" i="17"/>
  <c r="J365" i="17"/>
  <c r="I357" i="17"/>
  <c r="J357" i="17"/>
  <c r="I349" i="17"/>
  <c r="J349" i="17"/>
  <c r="I317" i="17"/>
  <c r="J317" i="17"/>
  <c r="I293" i="17"/>
  <c r="J293" i="17"/>
  <c r="I285" i="17"/>
  <c r="J285" i="17"/>
  <c r="I277" i="17"/>
  <c r="J277" i="17"/>
  <c r="I261" i="17"/>
  <c r="J261" i="17"/>
  <c r="I253" i="17"/>
  <c r="J253" i="17"/>
  <c r="I245" i="17"/>
  <c r="J245" i="17"/>
  <c r="I237" i="17"/>
  <c r="J237" i="17"/>
  <c r="I229" i="17"/>
  <c r="J229" i="17"/>
  <c r="I221" i="17"/>
  <c r="J221" i="17"/>
  <c r="I213" i="17"/>
  <c r="J213" i="17"/>
  <c r="I205" i="17"/>
  <c r="J205" i="17"/>
  <c r="I197" i="17"/>
  <c r="J197" i="17"/>
  <c r="I189" i="17"/>
  <c r="J189" i="17"/>
  <c r="I181" i="17"/>
  <c r="J181" i="17"/>
  <c r="I173" i="17"/>
  <c r="J173" i="17"/>
  <c r="I165" i="17"/>
  <c r="J165" i="17"/>
  <c r="I957" i="17"/>
  <c r="J957" i="17"/>
  <c r="I917" i="17"/>
  <c r="J917" i="17"/>
  <c r="I893" i="17"/>
  <c r="J893" i="17"/>
  <c r="I877" i="17"/>
  <c r="J877" i="17"/>
  <c r="I845" i="17"/>
  <c r="J845" i="17"/>
  <c r="I821" i="17"/>
  <c r="J821" i="17"/>
  <c r="I805" i="17"/>
  <c r="J805" i="17"/>
  <c r="I781" i="17"/>
  <c r="J781" i="17"/>
  <c r="I757" i="17"/>
  <c r="J757" i="17"/>
  <c r="I709" i="17"/>
  <c r="J709" i="17"/>
  <c r="I677" i="17"/>
  <c r="J677" i="17"/>
  <c r="I669" i="17"/>
  <c r="J669" i="17"/>
  <c r="I653" i="17"/>
  <c r="J653" i="17"/>
  <c r="I645" i="17"/>
  <c r="J645" i="17"/>
  <c r="I637" i="17"/>
  <c r="J637" i="17"/>
  <c r="I621" i="17"/>
  <c r="J621" i="17"/>
  <c r="I613" i="17"/>
  <c r="J613" i="17"/>
  <c r="I605" i="17"/>
  <c r="J605" i="17"/>
  <c r="I589" i="17"/>
  <c r="J589" i="17"/>
  <c r="I557" i="17"/>
  <c r="J557" i="17"/>
  <c r="I549" i="17"/>
  <c r="J549" i="17"/>
  <c r="I541" i="17"/>
  <c r="J541" i="17"/>
  <c r="I525" i="17"/>
  <c r="J525" i="17"/>
  <c r="I517" i="17"/>
  <c r="J517" i="17"/>
  <c r="I501" i="17"/>
  <c r="J501" i="17"/>
  <c r="I493" i="17"/>
  <c r="J493" i="17"/>
  <c r="I485" i="17"/>
  <c r="J485" i="17"/>
  <c r="I469" i="17"/>
  <c r="J469" i="17"/>
  <c r="I461" i="17"/>
  <c r="J461" i="17"/>
  <c r="I453" i="17"/>
  <c r="J453" i="17"/>
  <c r="I421" i="17"/>
  <c r="J421" i="17"/>
  <c r="I405" i="17"/>
  <c r="J405" i="17"/>
  <c r="I397" i="17"/>
  <c r="J397" i="17"/>
  <c r="I389" i="17"/>
  <c r="J389" i="17"/>
  <c r="I373" i="17"/>
  <c r="J373" i="17"/>
  <c r="I341" i="17"/>
  <c r="J341" i="17"/>
  <c r="I333" i="17"/>
  <c r="J333" i="17"/>
  <c r="I325" i="17"/>
  <c r="J325" i="17"/>
  <c r="I309" i="17"/>
  <c r="J309" i="17"/>
  <c r="I301" i="17"/>
  <c r="J301" i="17"/>
  <c r="I269" i="17"/>
  <c r="J269" i="17"/>
  <c r="I996" i="17"/>
  <c r="J996" i="17"/>
  <c r="I988" i="17"/>
  <c r="J988" i="17"/>
  <c r="I980" i="17"/>
  <c r="J980" i="17"/>
  <c r="I972" i="17"/>
  <c r="J972" i="17"/>
  <c r="I964" i="17"/>
  <c r="J964" i="17"/>
  <c r="I956" i="17"/>
  <c r="J956" i="17"/>
  <c r="I948" i="17"/>
  <c r="J948" i="17"/>
  <c r="I940" i="17"/>
  <c r="J940" i="17"/>
  <c r="I932" i="17"/>
  <c r="J932" i="17"/>
  <c r="I924" i="17"/>
  <c r="J924" i="17"/>
  <c r="I916" i="17"/>
  <c r="J916" i="17"/>
  <c r="I908" i="17"/>
  <c r="J908" i="17"/>
  <c r="I900" i="17"/>
  <c r="J900" i="17"/>
  <c r="I892" i="17"/>
  <c r="J892" i="17"/>
  <c r="I884" i="17"/>
  <c r="J884" i="17"/>
  <c r="I876" i="17"/>
  <c r="J876" i="17"/>
  <c r="I868" i="17"/>
  <c r="J868" i="17"/>
  <c r="I860" i="17"/>
  <c r="J860" i="17"/>
  <c r="I852" i="17"/>
  <c r="J852" i="17"/>
  <c r="I844" i="17"/>
  <c r="J844" i="17"/>
  <c r="I836" i="17"/>
  <c r="J836" i="17"/>
  <c r="I828" i="17"/>
  <c r="J828" i="17"/>
  <c r="I820" i="17"/>
  <c r="J820" i="17"/>
  <c r="I812" i="17"/>
  <c r="J812" i="17"/>
  <c r="I804" i="17"/>
  <c r="J804" i="17"/>
  <c r="I796" i="17"/>
  <c r="J796" i="17"/>
  <c r="I788" i="17"/>
  <c r="J788" i="17"/>
  <c r="I780" i="17"/>
  <c r="J780" i="17"/>
  <c r="I772" i="17"/>
  <c r="J772" i="17"/>
  <c r="I764" i="17"/>
  <c r="J764" i="17"/>
  <c r="I756" i="17"/>
  <c r="J756" i="17"/>
  <c r="J998" i="17"/>
  <c r="J986" i="17"/>
  <c r="J974" i="17"/>
  <c r="J962" i="17"/>
  <c r="J902" i="17"/>
  <c r="J889" i="17"/>
  <c r="J874" i="17"/>
  <c r="J815" i="17"/>
  <c r="J801" i="17"/>
  <c r="J786" i="17"/>
  <c r="J754" i="17"/>
  <c r="J738" i="17"/>
  <c r="J721" i="17"/>
  <c r="J703" i="17"/>
  <c r="J686" i="17"/>
  <c r="J666" i="17"/>
  <c r="J648" i="17"/>
  <c r="J609" i="17"/>
  <c r="J590" i="17"/>
  <c r="J569" i="17"/>
  <c r="J551" i="17"/>
  <c r="J532" i="17"/>
  <c r="J511" i="17"/>
  <c r="J492" i="17"/>
  <c r="J472" i="17"/>
  <c r="J454" i="17"/>
  <c r="J434" i="17"/>
  <c r="J414" i="17"/>
  <c r="J394" i="17"/>
  <c r="J374" i="17"/>
  <c r="J356" i="17"/>
  <c r="J336" i="17"/>
  <c r="J297" i="17"/>
  <c r="J258" i="17"/>
  <c r="J239" i="17"/>
  <c r="J218" i="17"/>
  <c r="J199" i="17"/>
  <c r="J180" i="17"/>
  <c r="J161" i="17"/>
  <c r="J142" i="17"/>
  <c r="J121" i="17"/>
  <c r="J102" i="17"/>
  <c r="J81" i="17"/>
  <c r="J63" i="17"/>
  <c r="J44" i="17"/>
  <c r="J24" i="17"/>
  <c r="I203" i="17"/>
  <c r="J203" i="17"/>
  <c r="I187" i="17"/>
  <c r="J187" i="17"/>
  <c r="I163" i="17"/>
  <c r="J163" i="17"/>
  <c r="I147" i="17"/>
  <c r="J147" i="17"/>
  <c r="I139" i="17"/>
  <c r="J139" i="17"/>
  <c r="I131" i="17"/>
  <c r="J131" i="17"/>
  <c r="I107" i="17"/>
  <c r="J107" i="17"/>
  <c r="I99" i="17"/>
  <c r="J99" i="17"/>
  <c r="I91" i="17"/>
  <c r="J91" i="17"/>
  <c r="I67" i="17"/>
  <c r="J67" i="17"/>
  <c r="I51" i="17"/>
  <c r="J51" i="17"/>
  <c r="I35" i="17"/>
  <c r="J35" i="17"/>
  <c r="I19" i="17"/>
  <c r="J19" i="17"/>
  <c r="I11" i="17"/>
  <c r="J11" i="17"/>
  <c r="I3" i="17"/>
  <c r="J3" i="17"/>
  <c r="I970" i="17"/>
  <c r="J970" i="17"/>
  <c r="I946" i="17"/>
  <c r="J946" i="17"/>
  <c r="I730" i="17"/>
  <c r="J730" i="17"/>
  <c r="I698" i="17"/>
  <c r="J698" i="17"/>
  <c r="I658" i="17"/>
  <c r="J658" i="17"/>
  <c r="I634" i="17"/>
  <c r="J634" i="17"/>
  <c r="I610" i="17"/>
  <c r="J610" i="17"/>
  <c r="I546" i="17"/>
  <c r="J546" i="17"/>
  <c r="I530" i="17"/>
  <c r="J530" i="17"/>
  <c r="I506" i="17"/>
  <c r="J506" i="17"/>
  <c r="I498" i="17"/>
  <c r="J498" i="17"/>
  <c r="I466" i="17"/>
  <c r="J466" i="17"/>
  <c r="I322" i="17"/>
  <c r="J322" i="17"/>
  <c r="I306" i="17"/>
  <c r="J306" i="17"/>
  <c r="I298" i="17"/>
  <c r="J298" i="17"/>
  <c r="I290" i="17"/>
  <c r="J290" i="17"/>
  <c r="I274" i="17"/>
  <c r="J274" i="17"/>
  <c r="I242" i="17"/>
  <c r="J242" i="17"/>
  <c r="I122" i="17"/>
  <c r="J122" i="17"/>
  <c r="I90" i="17"/>
  <c r="J90" i="17"/>
  <c r="I66" i="17"/>
  <c r="J66" i="17"/>
  <c r="I42" i="17"/>
  <c r="J42" i="17"/>
  <c r="I10" i="17"/>
  <c r="J10" i="17"/>
  <c r="I984" i="17"/>
  <c r="J984" i="17"/>
  <c r="I968" i="17"/>
  <c r="J968" i="17"/>
  <c r="I920" i="17"/>
  <c r="J920" i="17"/>
  <c r="I912" i="17"/>
  <c r="J912" i="17"/>
  <c r="I904" i="17"/>
  <c r="J904" i="17"/>
  <c r="I896" i="17"/>
  <c r="J896" i="17"/>
  <c r="I888" i="17"/>
  <c r="J888" i="17"/>
  <c r="I880" i="17"/>
  <c r="J880" i="17"/>
  <c r="I864" i="17"/>
  <c r="J864" i="17"/>
  <c r="I840" i="17"/>
  <c r="J840" i="17"/>
  <c r="I824" i="17"/>
  <c r="J824" i="17"/>
  <c r="I808" i="17"/>
  <c r="J808" i="17"/>
  <c r="I792" i="17"/>
  <c r="J792" i="17"/>
  <c r="I776" i="17"/>
  <c r="J776" i="17"/>
  <c r="I760" i="17"/>
  <c r="J760" i="17"/>
  <c r="I744" i="17"/>
  <c r="J744" i="17"/>
  <c r="I696" i="17"/>
  <c r="J696" i="17"/>
  <c r="I688" i="17"/>
  <c r="J688" i="17"/>
  <c r="I680" i="17"/>
  <c r="J680" i="17"/>
  <c r="I672" i="17"/>
  <c r="J672" i="17"/>
  <c r="I664" i="17"/>
  <c r="J664" i="17"/>
  <c r="I656" i="17"/>
  <c r="J656" i="17"/>
  <c r="I640" i="17"/>
  <c r="J640" i="17"/>
  <c r="I616" i="17"/>
  <c r="J616" i="17"/>
  <c r="I552" i="17"/>
  <c r="J552" i="17"/>
  <c r="I512" i="17"/>
  <c r="J512" i="17"/>
  <c r="I440" i="17"/>
  <c r="J440" i="17"/>
  <c r="I432" i="17"/>
  <c r="J432" i="17"/>
  <c r="I416" i="17"/>
  <c r="J416" i="17"/>
  <c r="I384" i="17"/>
  <c r="J384" i="17"/>
  <c r="I360" i="17"/>
  <c r="J360" i="17"/>
  <c r="I352" i="17"/>
  <c r="J352" i="17"/>
  <c r="I296" i="17"/>
  <c r="J296" i="17"/>
  <c r="I256" i="17"/>
  <c r="J256" i="17"/>
  <c r="I232" i="17"/>
  <c r="J232" i="17"/>
  <c r="I208" i="17"/>
  <c r="J208" i="17"/>
  <c r="I200" i="17"/>
  <c r="J200" i="17"/>
  <c r="I192" i="17"/>
  <c r="J192" i="17"/>
  <c r="I144" i="17"/>
  <c r="J144" i="17"/>
  <c r="I128" i="17"/>
  <c r="J128" i="17"/>
  <c r="I120" i="17"/>
  <c r="J120" i="17"/>
  <c r="I104" i="17"/>
  <c r="J104" i="17"/>
  <c r="I40" i="17"/>
  <c r="J40" i="17"/>
  <c r="I887" i="17"/>
  <c r="J887" i="17"/>
  <c r="I799" i="17"/>
  <c r="J799" i="17"/>
  <c r="I775" i="17"/>
  <c r="J775" i="17"/>
  <c r="I647" i="17"/>
  <c r="J647" i="17"/>
  <c r="I559" i="17"/>
  <c r="J559" i="17"/>
  <c r="J985" i="17"/>
  <c r="J959" i="17"/>
  <c r="J945" i="17"/>
  <c r="J930" i="17"/>
  <c r="J886" i="17"/>
  <c r="J871" i="17"/>
  <c r="J857" i="17"/>
  <c r="J798" i="17"/>
  <c r="J783" i="17"/>
  <c r="J770" i="17"/>
  <c r="J753" i="17"/>
  <c r="J735" i="17"/>
  <c r="J718" i="17"/>
  <c r="J700" i="17"/>
  <c r="J684" i="17"/>
  <c r="J665" i="17"/>
  <c r="J646" i="17"/>
  <c r="J626" i="17"/>
  <c r="J606" i="17"/>
  <c r="J588" i="17"/>
  <c r="J568" i="17"/>
  <c r="J548" i="17"/>
  <c r="J528" i="17"/>
  <c r="J490" i="17"/>
  <c r="J471" i="17"/>
  <c r="J450" i="17"/>
  <c r="J431" i="17"/>
  <c r="J410" i="17"/>
  <c r="J392" i="17"/>
  <c r="J353" i="17"/>
  <c r="J334" i="17"/>
  <c r="J313" i="17"/>
  <c r="J295" i="17"/>
  <c r="J276" i="17"/>
  <c r="J255" i="17"/>
  <c r="J236" i="17"/>
  <c r="J216" i="17"/>
  <c r="J198" i="17"/>
  <c r="J178" i="17"/>
  <c r="J158" i="17"/>
  <c r="J138" i="17"/>
  <c r="J118" i="17"/>
  <c r="J100" i="17"/>
  <c r="J80" i="17"/>
  <c r="J61" i="17"/>
  <c r="J41" i="17"/>
  <c r="J21" i="17"/>
  <c r="I155" i="17"/>
  <c r="J155" i="17"/>
  <c r="I59" i="17"/>
  <c r="J59" i="17"/>
  <c r="I842" i="17"/>
  <c r="J842" i="17"/>
  <c r="I818" i="17"/>
  <c r="J818" i="17"/>
  <c r="I778" i="17"/>
  <c r="J778" i="17"/>
  <c r="I762" i="17"/>
  <c r="J762" i="17"/>
  <c r="I602" i="17"/>
  <c r="J602" i="17"/>
  <c r="I594" i="17"/>
  <c r="J594" i="17"/>
  <c r="I586" i="17"/>
  <c r="J586" i="17"/>
  <c r="I562" i="17"/>
  <c r="J562" i="17"/>
  <c r="I442" i="17"/>
  <c r="J442" i="17"/>
  <c r="I402" i="17"/>
  <c r="J402" i="17"/>
  <c r="I354" i="17"/>
  <c r="J354" i="17"/>
  <c r="I266" i="17"/>
  <c r="J266" i="17"/>
  <c r="I250" i="17"/>
  <c r="J250" i="17"/>
  <c r="I210" i="17"/>
  <c r="J210" i="17"/>
  <c r="I98" i="17"/>
  <c r="J98" i="17"/>
  <c r="I82" i="17"/>
  <c r="J82" i="17"/>
  <c r="I58" i="17"/>
  <c r="J58" i="17"/>
  <c r="I50" i="17"/>
  <c r="J50" i="17"/>
  <c r="I34" i="17"/>
  <c r="J34" i="17"/>
  <c r="I1000" i="17"/>
  <c r="J1000" i="17"/>
  <c r="I992" i="17"/>
  <c r="J992" i="17"/>
  <c r="I976" i="17"/>
  <c r="J976" i="17"/>
  <c r="I960" i="17"/>
  <c r="J960" i="17"/>
  <c r="I952" i="17"/>
  <c r="J952" i="17"/>
  <c r="I944" i="17"/>
  <c r="J944" i="17"/>
  <c r="I936" i="17"/>
  <c r="J936" i="17"/>
  <c r="I928" i="17"/>
  <c r="J928" i="17"/>
  <c r="I872" i="17"/>
  <c r="J872" i="17"/>
  <c r="I856" i="17"/>
  <c r="J856" i="17"/>
  <c r="I848" i="17"/>
  <c r="J848" i="17"/>
  <c r="I832" i="17"/>
  <c r="J832" i="17"/>
  <c r="I816" i="17"/>
  <c r="J816" i="17"/>
  <c r="I800" i="17"/>
  <c r="J800" i="17"/>
  <c r="I784" i="17"/>
  <c r="J784" i="17"/>
  <c r="I768" i="17"/>
  <c r="J768" i="17"/>
  <c r="I752" i="17"/>
  <c r="J752" i="17"/>
  <c r="I736" i="17"/>
  <c r="J736" i="17"/>
  <c r="I728" i="17"/>
  <c r="J728" i="17"/>
  <c r="I720" i="17"/>
  <c r="J720" i="17"/>
  <c r="I712" i="17"/>
  <c r="J712" i="17"/>
  <c r="I704" i="17"/>
  <c r="J704" i="17"/>
  <c r="I632" i="17"/>
  <c r="J632" i="17"/>
  <c r="I608" i="17"/>
  <c r="J608" i="17"/>
  <c r="I576" i="17"/>
  <c r="J576" i="17"/>
  <c r="I488" i="17"/>
  <c r="J488" i="17"/>
  <c r="I464" i="17"/>
  <c r="J464" i="17"/>
  <c r="I456" i="17"/>
  <c r="J456" i="17"/>
  <c r="I448" i="17"/>
  <c r="J448" i="17"/>
  <c r="I424" i="17"/>
  <c r="J424" i="17"/>
  <c r="I408" i="17"/>
  <c r="J408" i="17"/>
  <c r="I400" i="17"/>
  <c r="J400" i="17"/>
  <c r="I376" i="17"/>
  <c r="J376" i="17"/>
  <c r="I320" i="17"/>
  <c r="J320" i="17"/>
  <c r="I184" i="17"/>
  <c r="J184" i="17"/>
  <c r="I176" i="17"/>
  <c r="J176" i="17"/>
  <c r="I168" i="17"/>
  <c r="J168" i="17"/>
  <c r="I160" i="17"/>
  <c r="J160" i="17"/>
  <c r="I152" i="17"/>
  <c r="J152" i="17"/>
  <c r="I96" i="17"/>
  <c r="J96" i="17"/>
  <c r="I64" i="17"/>
  <c r="J64" i="17"/>
  <c r="I991" i="17"/>
  <c r="J991" i="17"/>
  <c r="I951" i="17"/>
  <c r="J951" i="17"/>
  <c r="I927" i="17"/>
  <c r="J927" i="17"/>
  <c r="I903" i="17"/>
  <c r="J903" i="17"/>
  <c r="I863" i="17"/>
  <c r="J863" i="17"/>
  <c r="I839" i="17"/>
  <c r="J839" i="17"/>
  <c r="I823" i="17"/>
  <c r="J823" i="17"/>
  <c r="I751" i="17"/>
  <c r="J751" i="17"/>
  <c r="I719" i="17"/>
  <c r="J719" i="17"/>
  <c r="I687" i="17"/>
  <c r="J687" i="17"/>
  <c r="I671" i="17"/>
  <c r="J671" i="17"/>
  <c r="I639" i="17"/>
  <c r="J639" i="17"/>
  <c r="I631" i="17"/>
  <c r="J631" i="17"/>
  <c r="I623" i="17"/>
  <c r="J623" i="17"/>
  <c r="I615" i="17"/>
  <c r="J615" i="17"/>
  <c r="I607" i="17"/>
  <c r="J607" i="17"/>
  <c r="I599" i="17"/>
  <c r="J599" i="17"/>
  <c r="I591" i="17"/>
  <c r="J591" i="17"/>
  <c r="I583" i="17"/>
  <c r="J583" i="17"/>
  <c r="I567" i="17"/>
  <c r="J567" i="17"/>
  <c r="I543" i="17"/>
  <c r="J543" i="17"/>
  <c r="I535" i="17"/>
  <c r="J535" i="17"/>
  <c r="I503" i="17"/>
  <c r="J503" i="17"/>
  <c r="I479" i="17"/>
  <c r="J479" i="17"/>
  <c r="I439" i="17"/>
  <c r="J439" i="17"/>
  <c r="I415" i="17"/>
  <c r="J415" i="17"/>
  <c r="I391" i="17"/>
  <c r="J391" i="17"/>
  <c r="I383" i="17"/>
  <c r="J383" i="17"/>
  <c r="I375" i="17"/>
  <c r="J375" i="17"/>
  <c r="I367" i="17"/>
  <c r="J367" i="17"/>
  <c r="I359" i="17"/>
  <c r="J359" i="17"/>
  <c r="I351" i="17"/>
  <c r="J351" i="17"/>
  <c r="I343" i="17"/>
  <c r="J343" i="17"/>
  <c r="I335" i="17"/>
  <c r="J335" i="17"/>
  <c r="I327" i="17"/>
  <c r="J327" i="17"/>
  <c r="I311" i="17"/>
  <c r="J311" i="17"/>
  <c r="I303" i="17"/>
  <c r="J303" i="17"/>
  <c r="I287" i="17"/>
  <c r="J287" i="17"/>
  <c r="I279" i="17"/>
  <c r="J279" i="17"/>
  <c r="I247" i="17"/>
  <c r="J247" i="17"/>
  <c r="I223" i="17"/>
  <c r="J223" i="17"/>
  <c r="I183" i="17"/>
  <c r="J183" i="17"/>
  <c r="I159" i="17"/>
  <c r="J159" i="17"/>
  <c r="I135" i="17"/>
  <c r="J135" i="17"/>
  <c r="I127" i="17"/>
  <c r="J127" i="17"/>
  <c r="I119" i="17"/>
  <c r="J119" i="17"/>
  <c r="I111" i="17"/>
  <c r="J111" i="17"/>
  <c r="I103" i="17"/>
  <c r="J103" i="17"/>
  <c r="I95" i="17"/>
  <c r="J95" i="17"/>
  <c r="I87" i="17"/>
  <c r="J87" i="17"/>
  <c r="I79" i="17"/>
  <c r="J79" i="17"/>
  <c r="I71" i="17"/>
  <c r="J71" i="17"/>
  <c r="I55" i="17"/>
  <c r="J55" i="17"/>
  <c r="I47" i="17"/>
  <c r="J47" i="17"/>
  <c r="I31" i="17"/>
  <c r="J31" i="17"/>
  <c r="I23" i="17"/>
  <c r="J23" i="17"/>
  <c r="I7" i="17"/>
  <c r="J7" i="17"/>
  <c r="I982" i="17"/>
  <c r="J982" i="17"/>
  <c r="I958" i="17"/>
  <c r="J958" i="17"/>
  <c r="I942" i="17"/>
  <c r="J942" i="17"/>
  <c r="I918" i="17"/>
  <c r="J918" i="17"/>
  <c r="I894" i="17"/>
  <c r="J894" i="17"/>
  <c r="I878" i="17"/>
  <c r="J878" i="17"/>
  <c r="I854" i="17"/>
  <c r="J854" i="17"/>
  <c r="I830" i="17"/>
  <c r="J830" i="17"/>
  <c r="I814" i="17"/>
  <c r="J814" i="17"/>
  <c r="I790" i="17"/>
  <c r="J790" i="17"/>
  <c r="I766" i="17"/>
  <c r="J766" i="17"/>
  <c r="I758" i="17"/>
  <c r="J758" i="17"/>
  <c r="I734" i="17"/>
  <c r="J734" i="17"/>
  <c r="I726" i="17"/>
  <c r="J726" i="17"/>
  <c r="I702" i="17"/>
  <c r="J702" i="17"/>
  <c r="I694" i="17"/>
  <c r="J694" i="17"/>
  <c r="I662" i="17"/>
  <c r="J662" i="17"/>
  <c r="I622" i="17"/>
  <c r="J622" i="17"/>
  <c r="I598" i="17"/>
  <c r="J598" i="17"/>
  <c r="I574" i="17"/>
  <c r="J574" i="17"/>
  <c r="I566" i="17"/>
  <c r="J566" i="17"/>
  <c r="I558" i="17"/>
  <c r="J558" i="17"/>
  <c r="I550" i="17"/>
  <c r="J550" i="17"/>
  <c r="I542" i="17"/>
  <c r="J542" i="17"/>
  <c r="I534" i="17"/>
  <c r="J534" i="17"/>
  <c r="I526" i="17"/>
  <c r="J526" i="17"/>
  <c r="I518" i="17"/>
  <c r="J518" i="17"/>
  <c r="I510" i="17"/>
  <c r="J510" i="17"/>
  <c r="I494" i="17"/>
  <c r="J494" i="17"/>
  <c r="I486" i="17"/>
  <c r="J486" i="17"/>
  <c r="I470" i="17"/>
  <c r="J470" i="17"/>
  <c r="I462" i="17"/>
  <c r="J462" i="17"/>
  <c r="I430" i="17"/>
  <c r="J430" i="17"/>
  <c r="I406" i="17"/>
  <c r="J406" i="17"/>
  <c r="I366" i="17"/>
  <c r="J366" i="17"/>
  <c r="I342" i="17"/>
  <c r="J342" i="17"/>
  <c r="I318" i="17"/>
  <c r="J318" i="17"/>
  <c r="I310" i="17"/>
  <c r="J310" i="17"/>
  <c r="I302" i="17"/>
  <c r="J302" i="17"/>
  <c r="I294" i="17"/>
  <c r="J294" i="17"/>
  <c r="I286" i="17"/>
  <c r="J286" i="17"/>
  <c r="I278" i="17"/>
  <c r="J278" i="17"/>
  <c r="I270" i="17"/>
  <c r="J270" i="17"/>
  <c r="I262" i="17"/>
  <c r="J262" i="17"/>
  <c r="I254" i="17"/>
  <c r="J254" i="17"/>
  <c r="I238" i="17"/>
  <c r="J238" i="17"/>
  <c r="I230" i="17"/>
  <c r="J230" i="17"/>
  <c r="I214" i="17"/>
  <c r="J214" i="17"/>
  <c r="I206" i="17"/>
  <c r="J206" i="17"/>
  <c r="I174" i="17"/>
  <c r="J174" i="17"/>
  <c r="I150" i="17"/>
  <c r="J150" i="17"/>
  <c r="I110" i="17"/>
  <c r="J110" i="17"/>
  <c r="I86" i="17"/>
  <c r="J86" i="17"/>
  <c r="I62" i="17"/>
  <c r="J62" i="17"/>
  <c r="I54" i="17"/>
  <c r="J54" i="17"/>
  <c r="I46" i="17"/>
  <c r="J46" i="17"/>
  <c r="I38" i="17"/>
  <c r="J38" i="17"/>
  <c r="I30" i="17"/>
  <c r="J30" i="17"/>
  <c r="I22" i="17"/>
  <c r="J22" i="17"/>
  <c r="I14" i="17"/>
  <c r="J14" i="17"/>
  <c r="J983" i="17"/>
  <c r="J943" i="17"/>
  <c r="J929" i="17"/>
  <c r="J914" i="17"/>
  <c r="J870" i="17"/>
  <c r="J855" i="17"/>
  <c r="J841" i="17"/>
  <c r="J826" i="17"/>
  <c r="J782" i="17"/>
  <c r="J767" i="17"/>
  <c r="J750" i="17"/>
  <c r="J732" i="17"/>
  <c r="J716" i="17"/>
  <c r="J682" i="17"/>
  <c r="J663" i="17"/>
  <c r="J642" i="17"/>
  <c r="J624" i="17"/>
  <c r="J584" i="17"/>
  <c r="J545" i="17"/>
  <c r="J527" i="17"/>
  <c r="J508" i="17"/>
  <c r="J487" i="17"/>
  <c r="J468" i="17"/>
  <c r="J447" i="17"/>
  <c r="J409" i="17"/>
  <c r="J390" i="17"/>
  <c r="J370" i="17"/>
  <c r="J350" i="17"/>
  <c r="J332" i="17"/>
  <c r="J312" i="17"/>
  <c r="J292" i="17"/>
  <c r="J272" i="17"/>
  <c r="J234" i="17"/>
  <c r="J215" i="17"/>
  <c r="J194" i="17"/>
  <c r="J175" i="17"/>
  <c r="J154" i="17"/>
  <c r="J136" i="17"/>
  <c r="J117" i="17"/>
  <c r="J97" i="17"/>
  <c r="J78" i="17"/>
  <c r="J57" i="17"/>
  <c r="J39" i="17"/>
  <c r="J20" i="17"/>
  <c r="I157" i="17"/>
  <c r="J157" i="17"/>
  <c r="I141" i="17"/>
  <c r="J141" i="17"/>
  <c r="I133" i="17"/>
  <c r="J133" i="17"/>
  <c r="I101" i="17"/>
  <c r="J101" i="17"/>
  <c r="I77" i="17"/>
  <c r="J77" i="17"/>
  <c r="I37" i="17"/>
  <c r="J37" i="17"/>
  <c r="I13" i="17"/>
  <c r="J13" i="17"/>
  <c r="I5" i="17"/>
  <c r="J5" i="17"/>
  <c r="J994" i="17"/>
  <c r="J969" i="17"/>
  <c r="J926" i="17"/>
  <c r="J911" i="17"/>
  <c r="J898" i="17"/>
  <c r="J838" i="17"/>
  <c r="J825" i="17"/>
  <c r="J810" i="17"/>
  <c r="J748" i="17"/>
  <c r="J714" i="17"/>
  <c r="J697" i="17"/>
  <c r="J679" i="17"/>
  <c r="J641" i="17"/>
  <c r="J601" i="17"/>
  <c r="J582" i="17"/>
  <c r="J564" i="17"/>
  <c r="J544" i="17"/>
  <c r="J524" i="17"/>
  <c r="J504" i="17"/>
  <c r="J484" i="17"/>
  <c r="J465" i="17"/>
  <c r="J446" i="17"/>
  <c r="J426" i="17"/>
  <c r="J407" i="17"/>
  <c r="J386" i="17"/>
  <c r="J368" i="17"/>
  <c r="J328" i="17"/>
  <c r="J289" i="17"/>
  <c r="J271" i="17"/>
  <c r="J252" i="17"/>
  <c r="J231" i="17"/>
  <c r="J212" i="17"/>
  <c r="J191" i="17"/>
  <c r="J153" i="17"/>
  <c r="J134" i="17"/>
  <c r="J114" i="17"/>
  <c r="J94" i="17"/>
  <c r="J76" i="17"/>
  <c r="J56" i="17"/>
  <c r="J36" i="17"/>
  <c r="J16" i="17"/>
  <c r="I740" i="17"/>
  <c r="J740" i="17"/>
  <c r="I708" i="17"/>
  <c r="J708" i="17"/>
  <c r="I676" i="17"/>
  <c r="J676" i="17"/>
  <c r="I668" i="17"/>
  <c r="J668" i="17"/>
  <c r="I660" i="17"/>
  <c r="J660" i="17"/>
  <c r="I652" i="17"/>
  <c r="J652" i="17"/>
  <c r="I644" i="17"/>
  <c r="J644" i="17"/>
  <c r="I636" i="17"/>
  <c r="J636" i="17"/>
  <c r="I628" i="17"/>
  <c r="J628" i="17"/>
  <c r="I620" i="17"/>
  <c r="J620" i="17"/>
  <c r="I604" i="17"/>
  <c r="J604" i="17"/>
  <c r="I596" i="17"/>
  <c r="J596" i="17"/>
  <c r="I580" i="17"/>
  <c r="J580" i="17"/>
  <c r="I572" i="17"/>
  <c r="J572" i="17"/>
  <c r="I540" i="17"/>
  <c r="J540" i="17"/>
  <c r="I516" i="17"/>
  <c r="J516" i="17"/>
  <c r="I476" i="17"/>
  <c r="J476" i="17"/>
  <c r="I452" i="17"/>
  <c r="J452" i="17"/>
  <c r="I428" i="17"/>
  <c r="J428" i="17"/>
  <c r="I420" i="17"/>
  <c r="J420" i="17"/>
  <c r="I412" i="17"/>
  <c r="J412" i="17"/>
  <c r="I404" i="17"/>
  <c r="J404" i="17"/>
  <c r="I396" i="17"/>
  <c r="J396" i="17"/>
  <c r="I388" i="17"/>
  <c r="J388" i="17"/>
  <c r="I380" i="17"/>
  <c r="J380" i="17"/>
  <c r="I372" i="17"/>
  <c r="J372" i="17"/>
  <c r="I364" i="17"/>
  <c r="J364" i="17"/>
  <c r="I348" i="17"/>
  <c r="J348" i="17"/>
  <c r="I340" i="17"/>
  <c r="J340" i="17"/>
  <c r="I324" i="17"/>
  <c r="J324" i="17"/>
  <c r="I316" i="17"/>
  <c r="J316" i="17"/>
  <c r="I284" i="17"/>
  <c r="J284" i="17"/>
  <c r="I260" i="17"/>
  <c r="J260" i="17"/>
  <c r="I220" i="17"/>
  <c r="J220" i="17"/>
  <c r="I196" i="17"/>
  <c r="J196" i="17"/>
  <c r="I172" i="17"/>
  <c r="J172" i="17"/>
  <c r="I164" i="17"/>
  <c r="J164" i="17"/>
  <c r="I156" i="17"/>
  <c r="J156" i="17"/>
  <c r="I148" i="17"/>
  <c r="J148" i="17"/>
  <c r="I140" i="17"/>
  <c r="J140" i="17"/>
  <c r="I132" i="17"/>
  <c r="J132" i="17"/>
  <c r="I124" i="17"/>
  <c r="J124" i="17"/>
  <c r="I116" i="17"/>
  <c r="J116" i="17"/>
  <c r="I108" i="17"/>
  <c r="J108" i="17"/>
  <c r="I92" i="17"/>
  <c r="J92" i="17"/>
  <c r="I84" i="17"/>
  <c r="J84" i="17"/>
  <c r="I68" i="17"/>
  <c r="J68" i="17"/>
  <c r="I60" i="17"/>
  <c r="J60" i="17"/>
  <c r="I28" i="17"/>
  <c r="J28" i="17"/>
  <c r="I4" i="17"/>
  <c r="J4" i="17"/>
  <c r="J993" i="17"/>
  <c r="J967" i="17"/>
  <c r="J954" i="17"/>
  <c r="J910" i="17"/>
  <c r="J895" i="17"/>
  <c r="J881" i="17"/>
  <c r="J866" i="17"/>
  <c r="J822" i="17"/>
  <c r="J807" i="17"/>
  <c r="J793" i="17"/>
  <c r="J746" i="17"/>
  <c r="J729" i="17"/>
  <c r="J711" i="17"/>
  <c r="J695" i="17"/>
  <c r="J678" i="17"/>
  <c r="J657" i="17"/>
  <c r="J638" i="17"/>
  <c r="J618" i="17"/>
  <c r="J600" i="17"/>
  <c r="J560" i="17"/>
  <c r="J520" i="17"/>
  <c r="J502" i="17"/>
  <c r="J482" i="17"/>
  <c r="J463" i="17"/>
  <c r="J444" i="17"/>
  <c r="J423" i="17"/>
  <c r="J385" i="17"/>
  <c r="J345" i="17"/>
  <c r="J326" i="17"/>
  <c r="J308" i="17"/>
  <c r="J288" i="17"/>
  <c r="J268" i="17"/>
  <c r="J248" i="17"/>
  <c r="J228" i="17"/>
  <c r="J209" i="17"/>
  <c r="J190" i="17"/>
  <c r="J170" i="17"/>
  <c r="J151" i="17"/>
  <c r="J130" i="17"/>
  <c r="J112" i="17"/>
  <c r="J93" i="17"/>
  <c r="J72" i="17"/>
  <c r="J53" i="17"/>
  <c r="J33" i="17"/>
  <c r="J15" i="17"/>
  <c r="I171" i="17"/>
  <c r="J171" i="17"/>
  <c r="I115" i="17"/>
  <c r="J115" i="17"/>
  <c r="I75" i="17"/>
  <c r="J75" i="17"/>
  <c r="I27" i="17"/>
  <c r="J27" i="17"/>
  <c r="J990" i="17"/>
  <c r="J978" i="17"/>
  <c r="J966" i="17"/>
  <c r="J953" i="17"/>
  <c r="J938" i="17"/>
  <c r="J879" i="17"/>
  <c r="J865" i="17"/>
  <c r="J850" i="17"/>
  <c r="J806" i="17"/>
  <c r="J791" i="17"/>
  <c r="J777" i="17"/>
  <c r="J761" i="17"/>
  <c r="J743" i="17"/>
  <c r="J727" i="17"/>
  <c r="J710" i="17"/>
  <c r="J692" i="17"/>
  <c r="J674" i="17"/>
  <c r="J655" i="17"/>
  <c r="J617" i="17"/>
  <c r="J577" i="17"/>
  <c r="J538" i="17"/>
  <c r="J519" i="17"/>
  <c r="J500" i="17"/>
  <c r="J480" i="17"/>
  <c r="J460" i="17"/>
  <c r="J441" i="17"/>
  <c r="J422" i="17"/>
  <c r="J401" i="17"/>
  <c r="J382" i="17"/>
  <c r="J362" i="17"/>
  <c r="J344" i="17"/>
  <c r="J304" i="17"/>
  <c r="J264" i="17"/>
  <c r="J246" i="17"/>
  <c r="J226" i="17"/>
  <c r="J207" i="17"/>
  <c r="J188" i="17"/>
  <c r="J167" i="17"/>
  <c r="J149" i="17"/>
  <c r="J129" i="17"/>
  <c r="J109" i="17"/>
  <c r="J89" i="17"/>
  <c r="J70" i="17"/>
  <c r="J52" i="17"/>
  <c r="J32" i="17"/>
  <c r="J12" i="17"/>
  <c r="I922" i="17"/>
  <c r="J922" i="17"/>
  <c r="I882" i="17"/>
  <c r="J882" i="17"/>
  <c r="I794" i="17"/>
  <c r="J794" i="17"/>
  <c r="I570" i="17"/>
  <c r="J570" i="17"/>
  <c r="I346" i="17"/>
  <c r="J346" i="17"/>
  <c r="I330" i="17"/>
  <c r="J330" i="17"/>
  <c r="I186" i="17"/>
  <c r="J186" i="17"/>
  <c r="J2" i="17"/>
  <c r="J977" i="17"/>
  <c r="J950" i="17"/>
  <c r="J935" i="17"/>
  <c r="J921" i="17"/>
  <c r="J862" i="17"/>
  <c r="J847" i="17"/>
  <c r="J834" i="17"/>
  <c r="J774" i="17"/>
  <c r="J759" i="17"/>
  <c r="J742" i="17"/>
  <c r="J724" i="17"/>
  <c r="J690" i="17"/>
  <c r="J673" i="17"/>
  <c r="J654" i="17"/>
  <c r="J633" i="17"/>
  <c r="J614" i="17"/>
  <c r="J593" i="17"/>
  <c r="J575" i="17"/>
  <c r="J556" i="17"/>
  <c r="J536" i="17"/>
  <c r="J496" i="17"/>
  <c r="J478" i="17"/>
  <c r="J458" i="17"/>
  <c r="J438" i="17"/>
  <c r="J418" i="17"/>
  <c r="J399" i="17"/>
  <c r="J361" i="17"/>
  <c r="J321" i="17"/>
  <c r="J282" i="17"/>
  <c r="J263" i="17"/>
  <c r="J244" i="17"/>
  <c r="J224" i="17"/>
  <c r="J204" i="17"/>
  <c r="J185" i="17"/>
  <c r="J166" i="17"/>
  <c r="J145" i="17"/>
  <c r="J126" i="17"/>
  <c r="J106" i="17"/>
  <c r="J88" i="17"/>
  <c r="J69" i="17"/>
  <c r="J48" i="17"/>
  <c r="J29" i="17"/>
  <c r="J8" i="17"/>
  <c r="I179" i="17"/>
  <c r="J179" i="17"/>
  <c r="I123" i="17"/>
  <c r="J123" i="17"/>
  <c r="I83" i="17"/>
  <c r="J83" i="17"/>
  <c r="I43" i="17"/>
  <c r="J43" i="17"/>
  <c r="I906" i="17"/>
  <c r="J906" i="17"/>
  <c r="I858" i="17"/>
  <c r="J858" i="17"/>
  <c r="I578" i="17"/>
  <c r="J578" i="17"/>
  <c r="I554" i="17"/>
  <c r="J554" i="17"/>
  <c r="I522" i="17"/>
  <c r="J522" i="17"/>
  <c r="I378" i="17"/>
  <c r="J378" i="17"/>
  <c r="I338" i="17"/>
  <c r="J338" i="17"/>
  <c r="I314" i="17"/>
  <c r="J314" i="17"/>
  <c r="I146" i="17"/>
  <c r="J146" i="17"/>
  <c r="I74" i="17"/>
  <c r="J74" i="17"/>
  <c r="I18" i="17"/>
  <c r="J18" i="17"/>
  <c r="I1001" i="17"/>
  <c r="J1001" i="17"/>
  <c r="I961" i="17"/>
  <c r="J961" i="17"/>
  <c r="I937" i="17"/>
  <c r="J937" i="17"/>
  <c r="I913" i="17"/>
  <c r="J913" i="17"/>
  <c r="I897" i="17"/>
  <c r="J897" i="17"/>
  <c r="I873" i="17"/>
  <c r="J873" i="17"/>
  <c r="I849" i="17"/>
  <c r="J849" i="17"/>
  <c r="I833" i="17"/>
  <c r="J833" i="17"/>
  <c r="I809" i="17"/>
  <c r="J809" i="17"/>
  <c r="I785" i="17"/>
  <c r="J785" i="17"/>
  <c r="I769" i="17"/>
  <c r="J769" i="17"/>
  <c r="I745" i="17"/>
  <c r="J745" i="17"/>
  <c r="I737" i="17"/>
  <c r="J737" i="17"/>
  <c r="I713" i="17"/>
  <c r="J713" i="17"/>
  <c r="I705" i="17"/>
  <c r="J705" i="17"/>
  <c r="I681" i="17"/>
  <c r="J681" i="17"/>
  <c r="I649" i="17"/>
  <c r="J649" i="17"/>
  <c r="I625" i="17"/>
  <c r="J625" i="17"/>
  <c r="I585" i="17"/>
  <c r="J585" i="17"/>
  <c r="I561" i="17"/>
  <c r="J561" i="17"/>
  <c r="I537" i="17"/>
  <c r="J537" i="17"/>
  <c r="I529" i="17"/>
  <c r="J529" i="17"/>
  <c r="I521" i="17"/>
  <c r="J521" i="17"/>
  <c r="I513" i="17"/>
  <c r="J513" i="17"/>
  <c r="I505" i="17"/>
  <c r="J505" i="17"/>
  <c r="I497" i="17"/>
  <c r="J497" i="17"/>
  <c r="I489" i="17"/>
  <c r="J489" i="17"/>
  <c r="I481" i="17"/>
  <c r="J481" i="17"/>
  <c r="I473" i="17"/>
  <c r="J473" i="17"/>
  <c r="I457" i="17"/>
  <c r="J457" i="17"/>
  <c r="I449" i="17"/>
  <c r="J449" i="17"/>
  <c r="I433" i="17"/>
  <c r="J433" i="17"/>
  <c r="I425" i="17"/>
  <c r="J425" i="17"/>
  <c r="I393" i="17"/>
  <c r="J393" i="17"/>
  <c r="I369" i="17"/>
  <c r="J369" i="17"/>
  <c r="I329" i="17"/>
  <c r="J329" i="17"/>
  <c r="I305" i="17"/>
  <c r="J305" i="17"/>
  <c r="I281" i="17"/>
  <c r="J281" i="17"/>
  <c r="I273" i="17"/>
  <c r="J273" i="17"/>
  <c r="I265" i="17"/>
  <c r="J265" i="17"/>
  <c r="I257" i="17"/>
  <c r="J257" i="17"/>
  <c r="I249" i="17"/>
  <c r="J249" i="17"/>
  <c r="I241" i="17"/>
  <c r="J241" i="17"/>
  <c r="I233" i="17"/>
  <c r="J233" i="17"/>
  <c r="I225" i="17"/>
  <c r="J225" i="17"/>
  <c r="I217" i="17"/>
  <c r="J217" i="17"/>
  <c r="I201" i="17"/>
  <c r="J201" i="17"/>
  <c r="I193" i="17"/>
  <c r="J193" i="17"/>
  <c r="I177" i="17"/>
  <c r="J177" i="17"/>
  <c r="I169" i="17"/>
  <c r="J169" i="17"/>
  <c r="I137" i="17"/>
  <c r="J137" i="17"/>
  <c r="I113" i="17"/>
  <c r="J113" i="17"/>
  <c r="I73" i="17"/>
  <c r="J73" i="17"/>
  <c r="I49" i="17"/>
  <c r="J49" i="17"/>
  <c r="I25" i="17"/>
  <c r="J25" i="17"/>
  <c r="I17" i="17"/>
  <c r="J17" i="17"/>
  <c r="I9" i="17"/>
  <c r="J9" i="17"/>
  <c r="J999" i="17"/>
  <c r="J975" i="17"/>
  <c r="J934" i="17"/>
  <c r="J919" i="17"/>
  <c r="J905" i="17"/>
  <c r="J890" i="17"/>
  <c r="J846" i="17"/>
  <c r="J831" i="17"/>
  <c r="J817" i="17"/>
  <c r="J802" i="17"/>
  <c r="J722" i="17"/>
  <c r="J706" i="17"/>
  <c r="J689" i="17"/>
  <c r="J670" i="17"/>
  <c r="J650" i="17"/>
  <c r="J630" i="17"/>
  <c r="J612" i="17"/>
  <c r="J592" i="17"/>
  <c r="J553" i="17"/>
  <c r="J514" i="17"/>
  <c r="J495" i="17"/>
  <c r="J474" i="17"/>
  <c r="J455" i="17"/>
  <c r="J436" i="17"/>
  <c r="J417" i="17"/>
  <c r="J398" i="17"/>
  <c r="J377" i="17"/>
  <c r="J358" i="17"/>
  <c r="J337" i="17"/>
  <c r="J319" i="17"/>
  <c r="J300" i="17"/>
  <c r="J280" i="17"/>
  <c r="J240" i="17"/>
  <c r="J222" i="17"/>
  <c r="J202" i="17"/>
  <c r="J182" i="17"/>
  <c r="J162" i="17"/>
  <c r="J143" i="17"/>
  <c r="J125" i="17"/>
  <c r="J105" i="17"/>
  <c r="J85" i="17"/>
  <c r="J65" i="17"/>
  <c r="J45" i="17"/>
  <c r="J26" i="17"/>
  <c r="J6"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<sst xmlns="http://schemas.openxmlformats.org/spreadsheetml/2006/main" count="11253" uniqueCount="6241">
  <si>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</si>
  <si>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</si>
  <si>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</si>
  <si>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</si>
  <si>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</si>
  <si>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</si>
  <si>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</si>
  <si>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</si>
  <si>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</si>
  <si>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</si>
  <si>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</si>
  <si>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</si>
  <si>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</si>
  <si>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</si>
  <si>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</si>
  <si>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</si>
  <si>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</si>
  <si>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</si>
  <si>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</si>
  <si>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</si>
  <si>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</si>
  <si>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</si>
  <si>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</si>
  <si>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</si>
  <si>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</si>
  <si>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</si>
  <si>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</si>
  <si>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</si>
  <si>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</si>
  <si>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</si>
  <si>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</si>
  <si>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</si>
  <si>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</si>
  <si>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</si>
  <si>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</si>
  <si>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</si>
  <si>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</si>
  <si>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</si>
  <si>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</si>
  <si>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</si>
  <si>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</si>
  <si>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</si>
  <si>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</si>
  <si>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</si>
  <si>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</si>
  <si>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</si>
  <si>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</si>
  <si>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</si>
  <si>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</si>
  <si>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</si>
  <si>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</si>
  <si>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</si>
  <si>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</si>
  <si>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</si>
  <si>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</si>
  <si>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</si>
  <si>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</si>
  <si>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</si>
  <si>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</si>
  <si>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</si>
  <si>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</si>
  <si>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</si>
  <si>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</si>
  <si>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</si>
  <si>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</si>
  <si>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</si>
  <si>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</si>
  <si>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</si>
  <si>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</si>
  <si>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</si>
  <si>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</si>
  <si>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</si>
  <si>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</si>
  <si>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</si>
  <si>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</si>
  <si>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</si>
  <si>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</si>
  <si>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</si>
  <si>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</si>
  <si>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</si>
  <si>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</si>
  <si>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</si>
  <si>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</si>
  <si>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</si>
  <si>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</si>
  <si>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</si>
  <si>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</si>
  <si>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</si>
  <si>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</si>
  <si>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</si>
  <si>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</si>
  <si>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</si>
  <si>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</si>
  <si>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</si>
  <si>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</si>
  <si>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</si>
  <si>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</si>
  <si>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</si>
  <si>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</si>
  <si>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</si>
  <si>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</si>
  <si>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</si>
  <si>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</si>
  <si>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</si>
  <si>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</si>
  <si>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</si>
  <si>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</si>
  <si>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</si>
  <si>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</si>
  <si>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</si>
  <si>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</si>
  <si>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</si>
  <si>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</si>
  <si>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</si>
  <si>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</si>
  <si>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</si>
  <si>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</si>
  <si>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</si>
  <si>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</si>
  <si>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</si>
  <si>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</si>
  <si>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</si>
  <si>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</si>
  <si>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</si>
  <si>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</si>
  <si>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</si>
  <si>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</si>
  <si>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</si>
  <si>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</si>
  <si>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</si>
  <si>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</si>
  <si>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</si>
  <si>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</si>
  <si>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</si>
  <si>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</si>
  <si>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</si>
  <si>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</si>
  <si>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</si>
  <si>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</si>
  <si>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</si>
  <si>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</si>
  <si>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</si>
  <si>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</si>
  <si>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</si>
  <si>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</si>
  <si>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</si>
  <si>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</si>
  <si>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</si>
  <si>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</si>
  <si>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</si>
  <si>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</si>
  <si>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</si>
  <si>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</si>
  <si>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</si>
  <si>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</si>
  <si>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</si>
  <si>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</si>
  <si>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</si>
  <si>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</si>
  <si>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</si>
  <si>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</si>
  <si>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</si>
  <si>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</si>
  <si>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</si>
  <si>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</si>
  <si>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</si>
  <si>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</si>
  <si>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</si>
  <si>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</si>
  <si>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</si>
  <si>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</si>
  <si>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</si>
  <si>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</si>
  <si>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</si>
  <si>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</si>
  <si>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</si>
  <si>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</si>
  <si>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</si>
  <si>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</si>
  <si>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</si>
  <si>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</si>
  <si>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</si>
  <si>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</si>
  <si>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</si>
  <si>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</si>
  <si>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</si>
  <si>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</si>
  <si>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</si>
  <si>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</si>
  <si>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</si>
  <si>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</si>
  <si>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</si>
  <si>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</si>
  <si>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</si>
  <si>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</si>
  <si>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</si>
  <si>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</si>
  <si>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</si>
  <si>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</si>
  <si>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</si>
  <si>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</si>
  <si>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</si>
  <si>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</si>
  <si>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</si>
  <si>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</si>
  <si>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</si>
  <si>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</si>
  <si>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</si>
  <si>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</si>
  <si>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</si>
  <si>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</si>
  <si>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</si>
  <si>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</si>
  <si>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</si>
  <si>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</si>
  <si>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</si>
  <si>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</si>
  <si>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</si>
  <si>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</si>
  <si>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</si>
  <si>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</si>
  <si>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</si>
  <si>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</si>
  <si>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</si>
  <si>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</si>
  <si>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</si>
  <si>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</si>
  <si>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</si>
  <si>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</si>
  <si>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</si>
  <si>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</si>
  <si>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</si>
  <si>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</si>
  <si>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</si>
  <si>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</si>
  <si>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</si>
  <si>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</si>
  <si>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</si>
  <si>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</si>
  <si>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</si>
  <si>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</si>
  <si>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</si>
  <si>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</si>
  <si>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</si>
  <si>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</si>
  <si>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</si>
  <si>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</si>
  <si>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</si>
  <si>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</si>
  <si>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</si>
  <si>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</si>
  <si>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</si>
  <si>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</si>
  <si>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</si>
  <si>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</si>
  <si>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</si>
  <si>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</si>
  <si>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</si>
  <si>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</si>
  <si>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</si>
  <si>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</si>
  <si>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</si>
  <si>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</si>
  <si>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</si>
  <si>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</si>
  <si>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</si>
  <si>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</si>
  <si>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</si>
  <si>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</si>
  <si>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</si>
  <si>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</si>
  <si>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</si>
  <si>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</si>
  <si>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</si>
  <si>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</si>
  <si>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</si>
  <si>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</si>
  <si>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</si>
  <si>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</si>
  <si>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</si>
  <si>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</si>
  <si>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</si>
  <si>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</si>
  <si>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</si>
  <si>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</si>
  <si>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</si>
  <si>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</si>
  <si>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</si>
  <si>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</si>
  <si>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</si>
  <si>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</si>
  <si>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</si>
  <si>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</si>
  <si>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</si>
  <si>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</si>
  <si>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</si>
  <si>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</si>
  <si>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</si>
  <si>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</si>
  <si>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</si>
  <si>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</si>
  <si>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</si>
  <si>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</si>
  <si>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</si>
  <si>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</si>
  <si>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</si>
  <si>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</si>
  <si>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</si>
  <si>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</si>
  <si>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</si>
  <si>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</si>
  <si>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</si>
  <si>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</si>
  <si>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</si>
  <si>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</si>
  <si>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</si>
  <si>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</si>
  <si>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</si>
  <si>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</si>
  <si>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</si>
  <si>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</si>
  <si>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</si>
  <si>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</si>
  <si>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</si>
  <si>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</si>
  <si>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</si>
  <si>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</si>
  <si>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</si>
  <si>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</si>
  <si>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</si>
  <si>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</si>
  <si>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</si>
  <si>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</si>
  <si>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</si>
  <si>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</si>
  <si>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</si>
  <si>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</si>
  <si>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</si>
  <si>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</si>
  <si>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</si>
  <si>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</si>
  <si>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</si>
  <si>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</si>
  <si>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</si>
  <si>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</si>
  <si>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</si>
  <si>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</si>
  <si>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</si>
  <si>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</si>
  <si>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</si>
  <si>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</si>
  <si>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</si>
  <si>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</si>
  <si>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</si>
  <si>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</si>
  <si>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</si>
  <si>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</si>
  <si>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</si>
  <si>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</si>
  <si>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</si>
  <si>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</si>
  <si>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</si>
  <si>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</si>
  <si>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</si>
  <si>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</si>
  <si>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</si>
  <si>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</si>
  <si>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</si>
  <si>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</si>
  <si>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</si>
  <si>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</si>
  <si>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</si>
  <si>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</si>
  <si>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</si>
  <si>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</si>
  <si>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</si>
  <si>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</si>
  <si>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</si>
  <si>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</si>
  <si>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</si>
  <si>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</si>
  <si>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</si>
  <si>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</si>
  <si>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</si>
  <si>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</si>
  <si>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</si>
  <si>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</si>
  <si>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</si>
  <si>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</si>
  <si>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</si>
  <si>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</si>
  <si>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</si>
  <si>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</si>
  <si>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</si>
  <si>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</si>
  <si>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</si>
  <si>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</si>
  <si>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</si>
  <si>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</si>
  <si>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</si>
  <si>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</si>
  <si>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</si>
  <si>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</si>
  <si>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</si>
  <si>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</si>
  <si>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</si>
  <si>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</si>
  <si>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</si>
  <si>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</si>
  <si>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</si>
  <si>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</si>
  <si>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</si>
  <si>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</si>
  <si>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</si>
  <si>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</si>
  <si>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</si>
  <si>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</si>
  <si>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</si>
  <si>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</si>
  <si>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</si>
  <si>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</si>
  <si>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</si>
  <si>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</si>
  <si>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</si>
  <si>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</si>
  <si>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</si>
  <si>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</si>
  <si>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</si>
  <si>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</si>
  <si>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</si>
  <si>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</si>
  <si>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</si>
  <si>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</si>
  <si>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</si>
  <si>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</si>
  <si>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</si>
  <si>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</si>
  <si>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</si>
  <si>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</si>
  <si>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</si>
  <si>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</si>
  <si>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</si>
  <si>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</si>
  <si>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</si>
  <si>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</si>
  <si>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</si>
  <si>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</si>
  <si>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</si>
  <si>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</si>
  <si>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</si>
  <si>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</si>
  <si>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</si>
  <si>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</si>
  <si>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</si>
  <si>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</si>
  <si>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</si>
  <si>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</si>
  <si>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</si>
  <si>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</si>
  <si>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</si>
  <si>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</si>
  <si>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</si>
  <si>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</si>
  <si>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</si>
  <si>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</si>
  <si>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</si>
  <si>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</si>
  <si>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</si>
  <si>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</si>
  <si>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</si>
  <si>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</si>
  <si>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</si>
  <si>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</si>
  <si>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</si>
  <si>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</si>
  <si>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</si>
  <si>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</si>
  <si>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</si>
  <si>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</si>
  <si>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</si>
  <si>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</si>
  <si>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</si>
  <si>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</si>
  <si>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</si>
  <si>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</si>
  <si>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</si>
  <si>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</si>
  <si>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</si>
  <si>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</si>
  <si>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</si>
  <si>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</si>
  <si>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</si>
  <si>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</si>
  <si>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</si>
  <si>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</si>
  <si>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</si>
  <si>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</si>
  <si>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</si>
  <si>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</si>
  <si>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</si>
  <si>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</si>
  <si>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</si>
  <si>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</si>
  <si>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</si>
  <si>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</si>
  <si>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</si>
  <si>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</si>
  <si>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</si>
  <si>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</si>
  <si>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</si>
  <si>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</si>
  <si>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</si>
  <si>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</si>
  <si>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</si>
  <si>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</si>
  <si>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</si>
  <si>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</si>
  <si>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</si>
  <si>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</si>
  <si>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</si>
  <si>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</si>
  <si>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</si>
  <si>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</si>
  <si>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</si>
  <si>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</si>
  <si>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</si>
  <si>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</si>
  <si>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</si>
  <si>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</si>
  <si>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</si>
  <si>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</si>
  <si>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</si>
  <si>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</si>
  <si>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</si>
  <si>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</si>
  <si>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</si>
  <si>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</si>
  <si>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</si>
  <si>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</si>
  <si>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</si>
  <si>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</si>
  <si>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</si>
  <si>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</si>
  <si>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</si>
  <si>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</si>
  <si>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</si>
  <si>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</si>
  <si>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</si>
  <si>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</si>
  <si>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</si>
  <si>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</si>
  <si>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</si>
  <si>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</si>
  <si>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</si>
  <si>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</si>
  <si>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</si>
  <si>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</si>
  <si>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</si>
  <si>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</si>
  <si>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</si>
  <si>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</si>
  <si>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</si>
  <si>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</si>
  <si>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</si>
  <si>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</si>
  <si>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</si>
  <si>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</si>
  <si>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</si>
  <si>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</si>
  <si>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</si>
  <si>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</si>
  <si>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</si>
  <si>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</si>
  <si>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</si>
  <si>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</si>
  <si>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</si>
  <si>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</si>
  <si>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</si>
  <si>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</si>
  <si>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</si>
  <si>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</si>
  <si>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</si>
  <si>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</si>
  <si>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</si>
  <si>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</si>
  <si>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</si>
  <si>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</si>
  <si>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</si>
  <si>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</si>
  <si>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</si>
  <si>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</si>
  <si>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</si>
  <si>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</si>
  <si>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</si>
  <si>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</si>
  <si>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</si>
  <si>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</si>
  <si>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</si>
  <si>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</si>
  <si>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</si>
  <si>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</si>
  <si>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</si>
  <si>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</si>
  <si>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</si>
  <si>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</si>
  <si>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</si>
  <si>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</si>
  <si>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</si>
  <si>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</si>
  <si>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</si>
  <si>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</si>
  <si>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</si>
  <si>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</si>
  <si>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</si>
  <si>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</si>
  <si>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</si>
  <si>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</si>
  <si>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</si>
  <si>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</si>
  <si>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</si>
  <si>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</si>
  <si>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</si>
  <si>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</si>
  <si>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</si>
  <si>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</si>
  <si>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</si>
  <si>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</si>
  <si>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</si>
  <si>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</si>
  <si>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</si>
  <si>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</si>
  <si>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</si>
  <si>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</si>
  <si>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</si>
  <si>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</si>
  <si>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</si>
  <si>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</si>
  <si>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</si>
  <si>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</si>
  <si>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</si>
  <si>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</si>
  <si>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</si>
  <si>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</si>
  <si>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</si>
  <si>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</si>
  <si>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</si>
  <si>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</si>
  <si>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</si>
  <si>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</si>
  <si>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</si>
  <si>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</si>
  <si>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</si>
  <si>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</si>
  <si>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</si>
  <si>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</si>
  <si>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</si>
  <si>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</si>
  <si>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</si>
  <si>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</si>
  <si>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</si>
  <si>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</si>
  <si>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</si>
  <si>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</si>
  <si>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</si>
  <si>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</si>
  <si>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</si>
  <si>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</si>
  <si>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</si>
  <si>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</si>
  <si>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</si>
  <si>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</si>
  <si>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</si>
  <si>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</si>
  <si>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</si>
  <si>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</si>
  <si>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</si>
  <si>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</si>
  <si>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</si>
  <si>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</si>
  <si>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</si>
  <si>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</si>
  <si>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</si>
  <si>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</si>
  <si>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</si>
  <si>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</si>
  <si>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</si>
  <si>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</si>
  <si>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</si>
  <si>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</si>
  <si>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</si>
  <si>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</si>
  <si>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</si>
  <si>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</si>
  <si>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</si>
  <si>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</si>
  <si>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</si>
  <si>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</si>
  <si>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</si>
  <si>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</si>
  <si>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</si>
  <si>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</si>
  <si>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</si>
  <si>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</si>
  <si>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</si>
  <si>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</si>
  <si>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</si>
  <si>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</si>
  <si>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</si>
  <si>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</si>
  <si>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</si>
  <si>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</si>
  <si>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</si>
  <si>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</si>
  <si>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</si>
  <si>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</si>
  <si>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</si>
  <si>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</si>
  <si>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</si>
  <si>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</si>
  <si>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</si>
  <si>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</si>
  <si>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</si>
  <si>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</si>
  <si>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</si>
  <si>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</si>
  <si>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</si>
  <si>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</si>
  <si>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</si>
  <si>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</si>
  <si>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</si>
  <si>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</si>
  <si>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</si>
  <si>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</si>
  <si>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</si>
  <si>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</si>
  <si>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</si>
  <si>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</si>
  <si>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</si>
  <si>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</si>
  <si>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</si>
  <si>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</si>
  <si>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</si>
  <si>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</si>
  <si>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</si>
  <si>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</si>
  <si>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</si>
  <si>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</si>
  <si>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</si>
  <si>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</si>
  <si>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</si>
  <si>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</si>
  <si>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</si>
  <si>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</si>
  <si>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</si>
  <si>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</si>
  <si>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</si>
  <si>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</si>
  <si>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</si>
  <si>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</si>
  <si>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</si>
  <si>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</si>
  <si>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</si>
  <si>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</si>
  <si>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</si>
  <si>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</si>
  <si>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</si>
  <si>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</si>
  <si>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</si>
  <si>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</si>
  <si>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</si>
  <si>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</si>
  <si>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</si>
  <si>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</si>
  <si>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</si>
  <si>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</si>
  <si>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</si>
  <si>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</si>
  <si>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</si>
  <si>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</si>
  <si>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</si>
  <si>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</si>
  <si>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</si>
  <si>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</si>
  <si>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</si>
  <si>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</si>
  <si>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</si>
  <si>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</si>
  <si>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</si>
  <si>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</si>
  <si>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</si>
  <si>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</si>
  <si>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</si>
  <si>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</si>
  <si>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</si>
  <si>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</si>
  <si>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</si>
  <si>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</si>
  <si>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</si>
  <si>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</si>
  <si>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</si>
  <si>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</si>
  <si>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</si>
  <si>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</si>
  <si>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</si>
  <si>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</si>
  <si>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</si>
  <si>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</si>
  <si>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</si>
  <si>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</si>
  <si>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</si>
  <si>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</si>
  <si>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</si>
  <si>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</si>
  <si>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</si>
  <si>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</si>
  <si>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</si>
  <si>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</si>
  <si>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</si>
  <si>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</si>
  <si>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</si>
  <si>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</si>
  <si>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</si>
  <si>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</si>
  <si>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</si>
  <si>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</si>
  <si>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</si>
  <si>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</si>
  <si>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</si>
  <si>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</si>
  <si>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</si>
  <si>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</si>
  <si>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</si>
  <si>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</si>
  <si>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</si>
  <si>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</si>
  <si>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</si>
  <si>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</si>
  <si>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</si>
  <si>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</si>
  <si>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</si>
  <si>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</si>
  <si>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</si>
  <si>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</si>
  <si>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</si>
  <si>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</si>
  <si>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</si>
  <si>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</si>
  <si>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</si>
  <si>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</si>
  <si>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</si>
  <si>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</si>
  <si>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</si>
  <si>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</si>
  <si>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</si>
  <si>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</si>
  <si>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</si>
  <si>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</si>
  <si>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</si>
  <si>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</si>
  <si>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</si>
  <si>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</si>
  <si>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</si>
  <si>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</si>
  <si>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</si>
  <si>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</si>
  <si>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</si>
  <si>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</si>
  <si>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</si>
  <si>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</si>
  <si>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</si>
  <si>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</si>
  <si>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</si>
  <si>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</si>
  <si>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</si>
  <si>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</si>
  <si>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</si>
  <si>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</si>
  <si>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</si>
  <si>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</si>
  <si>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</si>
  <si>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</si>
  <si>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</si>
  <si>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</si>
  <si>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</si>
  <si>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</si>
  <si>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</si>
  <si>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</si>
  <si>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</si>
  <si>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</si>
  <si>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</si>
  <si>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</si>
  <si>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</si>
  <si>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</si>
  <si>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</si>
  <si>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</si>
  <si>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</si>
  <si>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</si>
  <si>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</si>
  <si>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</si>
  <si>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</si>
  <si>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</si>
  <si>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</si>
  <si>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</si>
  <si>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</si>
  <si>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</si>
  <si>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</si>
  <si>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</si>
  <si>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</si>
  <si>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</si>
  <si>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</si>
  <si>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</si>
  <si>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</si>
  <si>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</si>
  <si>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</si>
  <si>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</si>
  <si>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</si>
  <si>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</si>
  <si>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</si>
  <si>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</si>
  <si>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</si>
  <si>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</si>
  <si>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</si>
  <si>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</si>
  <si>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</si>
  <si>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</si>
  <si>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</si>
  <si>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</si>
  <si>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</si>
  <si>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</si>
  <si>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</si>
  <si>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</si>
  <si>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</si>
  <si>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</si>
  <si>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</si>
  <si>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</si>
  <si>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</si>
  <si>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</si>
  <si>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</si>
  <si>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</si>
  <si>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</si>
  <si>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</si>
  <si>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</si>
  <si>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</si>
  <si>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</si>
  <si>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</si>
  <si>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</si>
  <si>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</si>
  <si>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</si>
  <si>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</si>
  <si>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</si>
  <si>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</si>
  <si>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</si>
  <si>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</si>
  <si>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</si>
  <si>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</si>
  <si>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</si>
  <si>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</si>
  <si>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</si>
  <si>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</si>
  <si>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</si>
  <si>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</si>
  <si>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</si>
  <si>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</si>
  <si>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</si>
  <si>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</si>
  <si>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</si>
  <si>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</si>
  <si>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</si>
  <si>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</si>
  <si>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</si>
  <si>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</si>
  <si>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</si>
  <si>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</si>
  <si>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</si>
  <si>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</si>
  <si>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</si>
  <si>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</si>
  <si>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</si>
  <si>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</si>
  <si>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</si>
  <si>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</si>
  <si>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</si>
  <si>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</si>
  <si>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</si>
  <si>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</si>
  <si>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</si>
  <si>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</si>
  <si>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</si>
  <si>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</si>
  <si>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</si>
  <si>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</si>
  <si>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</si>
  <si>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</si>
  <si>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</si>
  <si>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</si>
  <si>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</si>
  <si>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</si>
  <si>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</si>
  <si>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</si>
  <si>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</si>
  <si>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</si>
  <si>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</si>
  <si>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</si>
  <si>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</si>
  <si>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</si>
  <si>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</si>
  <si>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</si>
  <si>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</si>
  <si>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</si>
  <si>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</si>
  <si>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</si>
  <si>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</si>
  <si>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</si>
  <si>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</si>
  <si>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</si>
  <si>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</si>
  <si>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</si>
  <si>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</si>
  <si>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</si>
  <si>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</si>
  <si>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</si>
  <si>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</si>
  <si>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</si>
  <si>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</si>
  <si>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</si>
  <si>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</si>
  <si>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</si>
  <si>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</si>
  <si>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</si>
  <si>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</si>
  <si>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</si>
  <si>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</si>
  <si>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</si>
  <si>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</si>
  <si>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</si>
  <si>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</si>
  <si>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</si>
  <si>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</si>
  <si>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</si>
  <si>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</si>
  <si>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</si>
  <si>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</si>
  <si>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</si>
  <si>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</si>
  <si>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</si>
  <si>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</si>
  <si>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</si>
  <si>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</si>
  <si>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</si>
  <si>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</si>
  <si>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</si>
  <si>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</si>
  <si>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</si>
  <si>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</si>
  <si>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</si>
  <si>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</si>
  <si>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</si>
  <si>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</si>
  <si>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</si>
  <si>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</si>
  <si>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</si>
  <si>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</si>
  <si>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</si>
  <si>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</si>
  <si>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</si>
  <si>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</si>
  <si>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</si>
  <si>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</si>
  <si>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</si>
  <si>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</si>
  <si>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</si>
  <si>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</si>
  <si>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</si>
  <si>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</si>
  <si>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</si>
  <si>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</si>
  <si>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</si>
  <si>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</si>
  <si>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</si>
  <si>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</si>
  <si>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</si>
  <si>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</si>
  <si>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</si>
  <si>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</si>
  <si>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</si>
  <si>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</si>
  <si>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</si>
  <si>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</si>
  <si>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</si>
  <si>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</si>
  <si>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</si>
  <si>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</si>
  <si>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</si>
  <si>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</si>
  <si>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</si>
  <si>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</si>
  <si>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</si>
  <si>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</si>
  <si>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</si>
  <si>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</si>
  <si>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</si>
  <si>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</si>
  <si>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</si>
  <si>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</si>
  <si>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</si>
  <si>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</si>
  <si>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</si>
  <si>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</si>
  <si>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</si>
  <si>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</si>
  <si>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</si>
  <si>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</si>
  <si>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</si>
  <si>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</si>
  <si>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</si>
  <si>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</si>
  <si>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</si>
  <si>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</si>
  <si>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</si>
  <si>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</si>
  <si>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</si>
  <si>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</si>
  <si>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</si>
  <si>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</si>
  <si>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</si>
  <si>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</si>
  <si>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</si>
  <si>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</si>
  <si>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</si>
  <si>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</si>
  <si>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</si>
  <si>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</si>
  <si>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</si>
  <si>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</si>
  <si>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</si>
  <si>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</si>
  <si>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</si>
  <si>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</si>
  <si>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</si>
  <si>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</si>
  <si>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</si>
  <si>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</si>
  <si>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</si>
  <si>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</si>
  <si>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</si>
  <si>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</si>
  <si>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</si>
  <si>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</si>
  <si>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</si>
  <si>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</si>
  <si>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</si>
  <si>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</si>
  <si>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</si>
  <si>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</si>
  <si>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</si>
  <si>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</si>
  <si>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</si>
  <si>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</si>
  <si>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</si>
  <si>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</si>
  <si>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</si>
  <si>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</si>
  <si>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</si>
  <si>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</si>
  <si>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</si>
  <si>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</si>
  <si>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</si>
  <si>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</si>
  <si>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</si>
  <si>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</si>
  <si>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</si>
  <si>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</si>
  <si>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</si>
  <si>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</si>
  <si>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</si>
  <si>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</si>
  <si>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</si>
  <si>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</si>
  <si>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</si>
  <si>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</si>
  <si>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</si>
  <si>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</si>
  <si>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</si>
  <si>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</si>
  <si>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</si>
  <si>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</si>
  <si>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</si>
  <si>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</si>
  <si>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</si>
  <si>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</si>
  <si>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</si>
  <si>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</si>
  <si>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</si>
  <si>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</si>
  <si>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</si>
  <si>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</si>
  <si>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</si>
  <si>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</si>
  <si>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</si>
  <si>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</si>
  <si>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</si>
  <si>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</si>
  <si>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</si>
  <si>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</si>
  <si>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</si>
  <si>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</si>
  <si>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</si>
  <si>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</si>
  <si>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</si>
  <si>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</si>
  <si>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</si>
  <si>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</si>
  <si>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</si>
  <si>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</si>
  <si>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</si>
  <si>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</si>
  <si>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</si>
  <si>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</si>
  <si>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</si>
  <si>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</si>
  <si>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</si>
  <si>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</si>
  <si>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</si>
  <si>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</si>
  <si>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</si>
  <si>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</si>
  <si>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</si>
  <si>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</si>
  <si>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</si>
  <si>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</si>
  <si>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</si>
  <si>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</si>
  <si>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</si>
  <si>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</si>
  <si>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</si>
  <si>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</si>
  <si>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</si>
  <si>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</si>
  <si>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</si>
  <si>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</si>
  <si>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</si>
  <si>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</si>
  <si>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</si>
  <si>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</si>
  <si>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</si>
  <si>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</si>
  <si>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</si>
  <si>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</si>
  <si>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</si>
  <si>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</si>
  <si>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</si>
  <si>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</si>
  <si>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</si>
  <si>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</si>
  <si>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</si>
  <si>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</si>
  <si>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</si>
  <si>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</si>
  <si>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</si>
  <si>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</si>
  <si>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</si>
  <si>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</si>
  <si>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</si>
  <si>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</si>
  <si>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</si>
  <si>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</si>
  <si>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</si>
  <si>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</si>
  <si>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</si>
  <si>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</si>
  <si>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</si>
  <si>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</si>
  <si>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</si>
  <si>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</si>
  <si>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</si>
  <si>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</si>
  <si>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</si>
  <si>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</si>
  <si>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</si>
  <si>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</si>
  <si>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</si>
  <si>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</si>
  <si>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</si>
  <si>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</si>
  <si>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</si>
  <si>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</si>
  <si>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</si>
  <si>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</si>
  <si>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</si>
  <si>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</si>
  <si>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</si>
  <si>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</si>
  <si>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</si>
  <si>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</si>
  <si>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</si>
  <si>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</si>
  <si>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</si>
  <si>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</si>
  <si>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</si>
  <si>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</si>
  <si>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</si>
  <si>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</si>
  <si>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</si>
  <si>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</si>
  <si>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</si>
  <si>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</si>
  <si>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</si>
  <si>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</si>
  <si>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</si>
  <si>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</si>
  <si>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</si>
  <si>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</si>
  <si>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</si>
  <si>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</si>
  <si>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</si>
  <si>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</si>
  <si>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</si>
  <si>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</si>
  <si>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</si>
  <si>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</si>
  <si>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</si>
  <si>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</si>
  <si>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</si>
  <si>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</si>
  <si>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</si>
  <si>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</si>
  <si>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</si>
  <si>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</si>
  <si>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</si>
  <si>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</si>
  <si>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</si>
  <si>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</si>
  <si>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</si>
  <si>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</si>
  <si>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</si>
  <si>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</si>
  <si>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</si>
  <si>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</si>
  <si>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</si>
  <si>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</si>
  <si>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</si>
  <si>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</si>
  <si>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</si>
  <si>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</si>
  <si>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</si>
  <si>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</si>
  <si>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</si>
  <si>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</si>
  <si>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</si>
  <si>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</si>
  <si>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</si>
  <si>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</si>
  <si>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</si>
  <si>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</si>
  <si>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</si>
  <si>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</si>
  <si>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</si>
  <si>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</si>
  <si>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</si>
  <si>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</si>
  <si>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</si>
  <si>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</si>
  <si>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</si>
  <si>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</si>
  <si>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</si>
  <si>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</si>
  <si>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</si>
  <si>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</si>
  <si>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</si>
  <si>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</si>
  <si>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</si>
  <si>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</si>
  <si>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</si>
  <si>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</si>
  <si>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</si>
  <si>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</si>
  <si>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</si>
  <si>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</si>
  <si>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</si>
  <si>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</si>
  <si>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</si>
  <si>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</si>
  <si>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</si>
  <si>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</si>
  <si>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</si>
  <si>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</si>
  <si>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</si>
  <si>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</si>
  <si>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</si>
  <si>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</si>
  <si>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</si>
  <si>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</si>
  <si>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</si>
  <si>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</si>
  <si>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</si>
  <si>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</si>
  <si>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</si>
  <si>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</si>
  <si>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</si>
  <si>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</si>
  <si>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</si>
  <si>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</si>
  <si>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</si>
  <si>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</si>
  <si>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</si>
  <si>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</si>
  <si>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</si>
  <si>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</si>
  <si>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</si>
  <si>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</si>
  <si>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</si>
  <si>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</si>
  <si>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</si>
  <si>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</si>
  <si>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</si>
  <si>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</si>
  <si>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</si>
  <si>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</si>
  <si>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</si>
  <si>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</si>
  <si>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</si>
  <si>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</si>
  <si>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</si>
  <si>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</si>
  <si>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</si>
  <si>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</si>
  <si>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</si>
  <si>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</si>
  <si>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</si>
  <si>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</si>
  <si>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</si>
  <si>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</si>
  <si>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</si>
  <si>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</si>
  <si>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</si>
  <si>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</si>
  <si>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</si>
  <si>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</si>
  <si>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</si>
  <si>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</si>
  <si>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</si>
  <si>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</si>
  <si>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</si>
  <si>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</si>
  <si>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</si>
  <si>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</si>
  <si>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</si>
  <si>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</si>
  <si>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</si>
  <si>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</si>
  <si>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</si>
  <si>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</si>
  <si>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</si>
  <si>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</si>
  <si>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</si>
  <si>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</si>
  <si>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</si>
  <si>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</si>
  <si>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</si>
  <si>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</si>
  <si>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</si>
  <si>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</si>
  <si>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</si>
  <si>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</si>
  <si>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</si>
  <si>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</si>
  <si>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</si>
  <si>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</si>
  <si>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</si>
  <si>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</si>
  <si>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</si>
  <si>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</si>
  <si>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</si>
  <si>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</si>
  <si>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</si>
  <si>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</si>
  <si>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</si>
  <si>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</si>
  <si>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</si>
  <si>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</si>
  <si>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</si>
  <si>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</si>
  <si>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</si>
  <si>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</si>
  <si>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</si>
  <si>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</si>
  <si>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</si>
  <si>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</si>
  <si>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</si>
  <si>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</si>
  <si>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</si>
  <si>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</si>
  <si>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</si>
  <si>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</si>
  <si>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</si>
  <si>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</si>
  <si>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</si>
  <si>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</si>
  <si>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</si>
  <si>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</si>
  <si>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</si>
  <si>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</si>
  <si>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</si>
  <si>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</si>
  <si>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</si>
  <si>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</si>
  <si>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</si>
  <si>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</si>
  <si>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</si>
  <si>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</si>
  <si>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</si>
  <si>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</si>
  <si>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</si>
  <si>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</si>
  <si>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</si>
  <si>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</si>
  <si>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</si>
  <si>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</si>
  <si>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</si>
  <si>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</si>
  <si>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</si>
  <si>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</si>
  <si>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</si>
  <si>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</si>
  <si>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</si>
  <si>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</si>
  <si>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</si>
  <si>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</si>
  <si>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</si>
  <si>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</si>
  <si>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</si>
  <si>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</si>
  <si>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</si>
  <si>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</si>
  <si>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</si>
  <si>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</si>
  <si>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</si>
  <si>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</si>
  <si>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</si>
  <si>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</si>
  <si>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</si>
  <si>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</si>
  <si>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</si>
  <si>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</si>
  <si>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</si>
  <si>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</si>
  <si>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</si>
  <si>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</si>
  <si>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</si>
  <si>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</si>
  <si>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</si>
  <si>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</si>
  <si>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</si>
  <si>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</si>
  <si>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</si>
  <si>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</si>
  <si>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</si>
  <si>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</si>
  <si>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</si>
  <si>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</si>
  <si>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</si>
  <si>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</si>
  <si>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</si>
  <si>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</si>
  <si>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</si>
  <si>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</si>
  <si>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</si>
  <si>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</si>
  <si>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</si>
  <si>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</si>
  <si>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</si>
  <si>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</si>
  <si>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</si>
  <si>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</si>
  <si>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</si>
  <si>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</si>
  <si>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</si>
  <si>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</si>
  <si>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</si>
  <si>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</si>
  <si>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</si>
  <si>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</si>
  <si>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</si>
  <si>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</si>
  <si>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</si>
  <si>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</si>
  <si>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</si>
  <si>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</si>
  <si>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</si>
  <si>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</si>
  <si>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</si>
  <si>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</si>
  <si>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</si>
  <si>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</si>
  <si>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</si>
  <si>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</si>
  <si>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</si>
  <si>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</si>
  <si>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</si>
  <si>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</si>
  <si>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</si>
  <si>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</si>
  <si>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</si>
  <si>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</si>
  <si>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</si>
  <si>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</si>
  <si>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</si>
  <si>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</si>
  <si>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</si>
  <si>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</si>
  <si>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</si>
  <si>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</si>
  <si>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</si>
  <si>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</si>
  <si>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</si>
  <si>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</si>
  <si>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</si>
  <si>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</si>
  <si>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</si>
  <si>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</si>
  <si>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</si>
  <si>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</si>
  <si>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</si>
  <si>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</si>
  <si>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</si>
  <si>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</si>
  <si>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</si>
  <si>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</si>
  <si>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</si>
  <si>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</si>
  <si>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</si>
  <si>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</si>
  <si>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</si>
  <si>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</si>
  <si>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</si>
  <si>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</si>
  <si>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</si>
  <si>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</si>
  <si>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</si>
  <si>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</si>
  <si>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</si>
  <si>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</si>
  <si>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</si>
  <si>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</si>
  <si>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</si>
  <si>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</si>
  <si>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</si>
  <si>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</si>
  <si>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</si>
  <si>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</si>
  <si>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</si>
  <si>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</si>
  <si>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</si>
  <si>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</si>
  <si>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</si>
  <si>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</si>
  <si>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</si>
  <si>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</si>
  <si>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</si>
  <si>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</si>
  <si>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</si>
  <si>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</si>
  <si>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</si>
  <si>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</si>
  <si>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</si>
  <si>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</si>
  <si>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</si>
  <si>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</si>
  <si>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</si>
  <si>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</si>
  <si>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</si>
  <si>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</si>
  <si>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</si>
  <si>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</si>
  <si>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</si>
  <si>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</si>
  <si>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</si>
  <si>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</si>
  <si>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</si>
  <si>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</si>
  <si>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</si>
  <si>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</si>
  <si>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</si>
  <si>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</si>
  <si>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</si>
  <si>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</si>
  <si>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</si>
  <si>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</si>
  <si>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</si>
  <si>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</si>
  <si>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</si>
  <si>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</si>
  <si>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</si>
  <si>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</si>
  <si>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</si>
  <si>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</si>
  <si>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</si>
  <si>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</si>
  <si>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</si>
  <si>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</si>
  <si>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</si>
  <si>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</si>
  <si>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</si>
  <si>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</si>
  <si>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</si>
  <si>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</si>
  <si>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</si>
  <si>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</si>
  <si>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</si>
  <si>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</si>
  <si>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</si>
  <si>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</si>
  <si>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</si>
  <si>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</si>
  <si>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</si>
  <si>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</si>
  <si>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</si>
  <si>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</si>
  <si>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</si>
  <si>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</si>
  <si>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</si>
  <si>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</si>
  <si>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</si>
  <si>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</si>
  <si>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</si>
  <si>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</si>
  <si>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</si>
  <si>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</si>
  <si>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</si>
  <si>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</si>
  <si>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</si>
  <si>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</si>
  <si>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</si>
  <si>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</si>
  <si>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</si>
  <si>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</si>
  <si>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</si>
  <si>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</si>
  <si>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</si>
  <si>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</si>
  <si>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</si>
  <si>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</si>
  <si>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</si>
  <si>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</si>
  <si>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</si>
  <si>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</si>
  <si>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</si>
  <si>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</si>
  <si>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</si>
  <si>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</si>
  <si>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</si>
  <si>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</si>
  <si>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</si>
  <si>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</si>
  <si>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</si>
  <si>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</si>
  <si>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</si>
  <si>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</si>
  <si>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</si>
  <si>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</si>
  <si>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</si>
  <si>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</si>
  <si>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</si>
  <si>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</si>
  <si>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</si>
  <si>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</si>
  <si>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</si>
  <si>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</si>
  <si>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</si>
  <si>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</si>
  <si>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</si>
  <si>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</si>
  <si>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</si>
  <si>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</si>
  <si>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</si>
  <si>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</si>
  <si>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</si>
  <si>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</si>
  <si>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</si>
  <si>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</si>
  <si>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</si>
  <si>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</si>
  <si>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</si>
  <si>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</si>
  <si>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</si>
  <si>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</si>
  <si>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</si>
  <si>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</si>
  <si>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</si>
  <si>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</si>
  <si>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</si>
  <si>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</si>
  <si>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</si>
  <si>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</si>
  <si>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</si>
  <si>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</si>
  <si>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</si>
  <si>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</si>
  <si>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</si>
  <si>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</si>
  <si>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</si>
  <si>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</si>
  <si>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</si>
  <si>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</si>
  <si>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</si>
  <si>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</si>
  <si>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</si>
  <si>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</si>
  <si>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</si>
  <si>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</si>
  <si>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</si>
  <si>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</si>
  <si>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</si>
  <si>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</si>
  <si>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</si>
  <si>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</si>
  <si>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</si>
  <si>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</si>
  <si>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</si>
  <si>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</si>
  <si>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</si>
  <si>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</si>
  <si>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</si>
  <si>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</si>
  <si>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</si>
  <si>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</si>
  <si>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</si>
  <si>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</si>
  <si>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</si>
  <si>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</si>
  <si>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</si>
  <si>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</si>
  <si>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</si>
  <si>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</si>
  <si>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</si>
  <si>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</si>
  <si>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</si>
  <si>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</si>
  <si>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</si>
  <si>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</si>
  <si>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</si>
  <si>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</si>
  <si>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</si>
  <si>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</si>
  <si>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</si>
  <si>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</si>
  <si>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</si>
  <si>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</si>
  <si>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</si>
  <si>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</si>
  <si>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</si>
  <si>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</si>
  <si>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</si>
  <si>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</si>
  <si>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</si>
  <si>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</si>
  <si>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</si>
  <si>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</si>
  <si>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</si>
  <si>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</si>
  <si>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</si>
  <si>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</si>
  <si>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</si>
  <si>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</si>
  <si>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</si>
  <si>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</si>
  <si>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</si>
  <si>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</si>
  <si>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</si>
  <si>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</si>
  <si>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</si>
  <si>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</si>
  <si>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</si>
  <si>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</si>
  <si>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</si>
  <si>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</si>
  <si>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</si>
  <si>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</si>
  <si>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</si>
  <si>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</si>
  <si>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</si>
  <si>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</si>
  <si>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</si>
  <si>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</si>
  <si>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</si>
  <si>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</si>
  <si>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</si>
  <si>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</si>
  <si>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</si>
  <si>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</si>
  <si>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</si>
  <si>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</si>
  <si>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</si>
  <si>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</si>
  <si>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</si>
  <si>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</si>
  <si>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</si>
  <si>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</si>
  <si>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</si>
  <si>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</si>
  <si>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</si>
  <si>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</si>
  <si>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</si>
  <si>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</si>
  <si>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</si>
  <si>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</si>
  <si>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</si>
  <si>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</si>
  <si>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</si>
  <si>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</si>
  <si>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</si>
  <si>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</si>
  <si>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</si>
  <si>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</si>
  <si>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</si>
  <si>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</si>
  <si>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</si>
  <si>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</si>
  <si>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</si>
  <si>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</si>
  <si>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</si>
  <si>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</si>
  <si>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</si>
  <si>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</si>
  <si>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</si>
  <si>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</si>
  <si>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</si>
  <si>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</si>
  <si>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</si>
  <si>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</si>
  <si>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</si>
  <si>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</si>
  <si>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</si>
  <si>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</si>
  <si>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</si>
  <si>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</si>
  <si>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</si>
  <si>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</si>
  <si>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</si>
  <si>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</si>
  <si>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</si>
  <si>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</si>
  <si>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</si>
  <si>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</si>
  <si>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</si>
  <si>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</si>
  <si>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</si>
  <si>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</si>
  <si>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</si>
  <si>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</si>
  <si>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</si>
  <si>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</si>
  <si>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</si>
  <si>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</si>
  <si>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</si>
  <si>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</si>
  <si>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</si>
  <si>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</si>
  <si>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</si>
  <si>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</si>
  <si>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</si>
  <si>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</si>
  <si>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</si>
  <si>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</si>
  <si>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</si>
  <si>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</si>
  <si>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</si>
  <si>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</si>
  <si>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</si>
  <si>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</si>
  <si>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</si>
  <si>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</si>
  <si>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</si>
  <si>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</si>
  <si>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</si>
  <si>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</si>
  <si>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</si>
  <si>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</si>
  <si>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</si>
  <si>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</si>
  <si>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</si>
  <si>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</si>
  <si>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</si>
  <si>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</si>
  <si>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</si>
  <si>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</si>
  <si>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</si>
  <si>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</si>
  <si>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</si>
  <si>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</si>
  <si>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</si>
  <si>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</si>
  <si>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</si>
  <si>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</si>
  <si>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</si>
  <si>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</si>
  <si>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</si>
  <si>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</si>
  <si>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</si>
  <si>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</si>
  <si>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</si>
  <si>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</si>
  <si>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</si>
  <si>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</si>
  <si>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</si>
  <si>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</si>
  <si>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</si>
  <si>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</si>
  <si>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</si>
  <si>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</si>
  <si>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</si>
  <si>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</si>
  <si>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</si>
  <si>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</si>
  <si>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</si>
  <si>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</si>
  <si>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</si>
  <si>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</si>
  <si>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</si>
  <si>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</si>
  <si>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</si>
  <si>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</si>
  <si>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</si>
  <si>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</si>
  <si>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</si>
  <si>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</si>
  <si>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</si>
  <si>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</si>
  <si>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</si>
  <si>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</si>
  <si>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</si>
  <si>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</si>
  <si>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</si>
  <si>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</si>
  <si>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</si>
  <si>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</si>
  <si>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</si>
  <si>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</si>
  <si>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</si>
  <si>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</si>
  <si>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</si>
  <si>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</si>
  <si>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</si>
  <si>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</si>
  <si>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</si>
  <si>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</si>
  <si>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</si>
  <si>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</si>
  <si>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</si>
  <si>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</si>
  <si>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</si>
  <si>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</si>
  <si>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</si>
  <si>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</si>
  <si>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</si>
  <si>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</si>
  <si>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</si>
  <si>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</si>
  <si>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</si>
  <si>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</si>
  <si>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</si>
  <si>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</si>
  <si>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</si>
  <si>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</si>
  <si>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</si>
  <si>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</si>
  <si>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</si>
  <si>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</si>
  <si>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</si>
  <si>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</si>
  <si>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</si>
  <si>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</si>
  <si>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</si>
  <si>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</si>
  <si>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</si>
  <si>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</si>
  <si>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</si>
  <si>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</si>
  <si>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</si>
  <si>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</si>
  <si>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</si>
  <si>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</si>
  <si>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</si>
  <si>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</si>
  <si>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</si>
  <si>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</si>
  <si>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</si>
  <si>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</si>
  <si>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</si>
  <si>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</si>
  <si>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</si>
  <si>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</si>
  <si>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</si>
  <si>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</si>
  <si>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</si>
  <si>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</si>
  <si>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</si>
  <si>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</si>
  <si>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</si>
  <si>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</si>
  <si>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</si>
  <si>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</si>
  <si>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</si>
  <si>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</si>
  <si>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</si>
  <si>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</si>
  <si>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</si>
  <si>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</si>
  <si>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</si>
  <si>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</si>
  <si>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</si>
  <si>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</si>
  <si>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</si>
  <si>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</si>
  <si>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</si>
  <si>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</si>
  <si>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</si>
  <si>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</si>
  <si>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</si>
  <si>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</si>
  <si>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</si>
  <si>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</si>
  <si>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</si>
  <si>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</si>
  <si>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</si>
  <si>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</si>
  <si>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</si>
  <si>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</si>
  <si>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</si>
  <si>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</si>
  <si>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</si>
  <si>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</si>
  <si>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</si>
  <si>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</si>
  <si>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</si>
  <si>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</si>
  <si>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</si>
  <si>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</si>
  <si>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</si>
  <si>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</si>
  <si>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</si>
  <si>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</si>
  <si>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</si>
  <si>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</si>
  <si>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</si>
  <si>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</si>
  <si>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</si>
  <si>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</si>
  <si>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</si>
  <si>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</si>
  <si>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</si>
  <si>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</si>
  <si>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</si>
  <si>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</si>
  <si>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</si>
  <si>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</si>
  <si>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</si>
  <si>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</si>
  <si>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</si>
  <si>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</si>
  <si>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</si>
  <si>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</si>
  <si>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</si>
  <si>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</si>
  <si>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</si>
  <si>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</si>
  <si>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</si>
  <si>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</si>
  <si>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</si>
  <si>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</si>
  <si>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</si>
  <si>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</si>
  <si>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</si>
  <si>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</si>
  <si>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</si>
  <si>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</si>
  <si>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</si>
  <si>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</si>
  <si>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</si>
  <si>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</si>
  <si>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</si>
  <si>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</si>
  <si>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</si>
  <si>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</si>
  <si>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</si>
  <si>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</si>
  <si>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</si>
  <si>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</si>
  <si>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</si>
  <si>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</si>
  <si>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</si>
  <si>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</si>
  <si>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</si>
  <si>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</si>
  <si>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</si>
  <si>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</si>
  <si>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</si>
  <si>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</si>
  <si>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</si>
  <si>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</si>
  <si>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</si>
  <si>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</si>
  <si>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</si>
  <si>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</si>
  <si>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</si>
  <si>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</si>
  <si>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</si>
  <si>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</si>
  <si>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</si>
  <si>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</si>
  <si>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</si>
  <si>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</si>
  <si>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</si>
  <si>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</si>
  <si>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</si>
  <si>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</si>
  <si>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</si>
  <si>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</si>
  <si>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</si>
  <si>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</si>
  <si>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</si>
  <si>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</si>
  <si>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</si>
  <si>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</si>
  <si>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</si>
  <si>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</si>
  <si>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</si>
  <si>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</si>
  <si>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</si>
  <si>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</si>
  <si>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</si>
  <si>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</si>
  <si>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</si>
  <si>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</si>
  <si>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</si>
  <si>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</si>
  <si>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</si>
  <si>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</si>
  <si>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</si>
  <si>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</si>
  <si>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</si>
  <si>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</si>
  <si>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</si>
  <si>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</si>
  <si>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</si>
  <si>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</si>
  <si>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</si>
  <si>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</si>
  <si>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</si>
  <si>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</si>
  <si>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</si>
  <si>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</si>
  <si>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</si>
  <si>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</si>
  <si>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</si>
  <si>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</si>
  <si>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</si>
  <si>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</si>
  <si>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</si>
  <si>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</si>
  <si>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</si>
  <si>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</si>
  <si>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</si>
  <si>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</si>
  <si>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</si>
  <si>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</si>
  <si>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</si>
  <si>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</si>
  <si>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</si>
  <si>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</si>
  <si>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</si>
  <si>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</si>
  <si>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</si>
  <si>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</si>
  <si>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</si>
  <si>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</si>
  <si>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</si>
  <si>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</si>
  <si>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</si>
  <si>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</si>
  <si>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</si>
  <si>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</si>
  <si>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</si>
  <si>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</si>
  <si>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</si>
  <si>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</si>
  <si>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</si>
  <si>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</si>
  <si>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</si>
  <si>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</si>
  <si>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</si>
  <si>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</si>
  <si>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</si>
  <si>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</si>
  <si>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</si>
  <si>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</si>
  <si>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</si>
  <si>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</si>
  <si>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</si>
  <si>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</si>
  <si>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</si>
  <si>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</si>
  <si>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</si>
  <si>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</si>
  <si>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</si>
  <si>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</si>
  <si>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</si>
  <si>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</si>
  <si>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</si>
  <si>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</si>
  <si>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</si>
  <si>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</si>
  <si>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</si>
  <si>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</si>
  <si>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</si>
  <si>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</si>
  <si>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</si>
  <si>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</si>
  <si>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</si>
  <si>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</si>
  <si>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</si>
  <si>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</si>
  <si>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</si>
  <si>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</si>
  <si>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</si>
  <si>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</si>
  <si>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</si>
  <si>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</si>
  <si>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</si>
  <si>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</si>
  <si>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</si>
  <si>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</si>
  <si>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</si>
  <si>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</si>
  <si>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</si>
  <si>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</si>
  <si>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</si>
  <si>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</si>
  <si>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</si>
  <si>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</si>
  <si>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</si>
  <si>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</si>
  <si>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</si>
  <si>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</si>
  <si>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</si>
  <si>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</si>
  <si>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</si>
  <si>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</si>
  <si>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</si>
  <si>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</si>
  <si>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</si>
  <si>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</si>
  <si>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</si>
  <si>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</si>
  <si>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</si>
  <si>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</si>
  <si>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</si>
  <si>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</si>
  <si>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</si>
  <si>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</si>
  <si>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</si>
  <si>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</si>
  <si>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</si>
  <si>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</si>
  <si>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</si>
  <si>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</si>
  <si>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</si>
  <si>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</si>
  <si>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</si>
  <si>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</si>
  <si>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</si>
  <si>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</si>
  <si>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</si>
  <si>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</si>
  <si>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</si>
  <si>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</si>
  <si>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</si>
  <si>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</si>
  <si>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</si>
  <si>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</si>
  <si>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</si>
  <si>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</si>
  <si>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</si>
  <si>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</si>
  <si>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</si>
  <si>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</si>
  <si>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</si>
  <si>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</si>
  <si>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</si>
  <si>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</si>
  <si>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</si>
  <si>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</si>
  <si>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</si>
  <si>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</si>
  <si>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</si>
  <si>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</si>
  <si>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</si>
  <si>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</si>
  <si>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</si>
  <si>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</si>
  <si>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</si>
  <si>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</si>
  <si>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</si>
  <si>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</si>
  <si>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</si>
  <si>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</si>
  <si>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</si>
  <si>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</si>
  <si>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</si>
  <si>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</si>
  <si>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</si>
  <si>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</si>
  <si>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</si>
  <si>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</si>
  <si>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</si>
  <si>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</si>
  <si>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</si>
  <si>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</si>
  <si>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</si>
  <si>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</si>
  <si>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</si>
  <si>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</si>
  <si>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</si>
  <si>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</si>
  <si>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</si>
  <si>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</si>
  <si>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</si>
  <si>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</si>
  <si>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</si>
  <si>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</si>
  <si>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</si>
  <si>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</si>
  <si>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</si>
  <si>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</si>
  <si>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</si>
  <si>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</si>
  <si>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</si>
  <si>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</si>
  <si>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</si>
  <si>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</si>
  <si>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</si>
  <si>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</si>
  <si>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</si>
  <si>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</si>
  <si>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</si>
  <si>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</si>
  <si>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</si>
  <si>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</si>
  <si>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</si>
  <si>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</si>
  <si>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</si>
  <si>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</si>
  <si>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</si>
  <si>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</si>
  <si>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</si>
  <si>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</si>
  <si>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</si>
  <si>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</si>
  <si>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</si>
  <si>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</si>
  <si>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</si>
  <si>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</si>
  <si>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</si>
  <si>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</si>
  <si>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</si>
  <si>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</si>
  <si>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</si>
  <si>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</si>
  <si>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</si>
  <si>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</si>
  <si>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</si>
  <si>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</si>
  <si>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</si>
  <si>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</si>
  <si>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</si>
  <si>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</si>
  <si>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</si>
  <si>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</si>
  <si>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</si>
  <si>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</si>
  <si>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</si>
  <si>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</si>
  <si>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</si>
  <si>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</si>
  <si>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</si>
  <si>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</si>
  <si>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</si>
  <si>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</si>
  <si>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</si>
  <si>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</si>
  <si>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</si>
  <si>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</si>
  <si>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</si>
  <si>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</si>
  <si>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</si>
  <si>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</si>
  <si>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</si>
  <si>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</si>
  <si>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</si>
  <si>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</si>
  <si>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</si>
  <si>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</si>
  <si>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</si>
  <si>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</si>
  <si>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</si>
  <si>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</si>
  <si>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</si>
  <si>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</si>
  <si>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</si>
  <si>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</si>
  <si>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</si>
  <si>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</si>
  <si>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</si>
  <si>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</si>
  <si>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</si>
  <si>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</si>
  <si>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</si>
  <si>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</si>
  <si>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</si>
  <si>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</si>
  <si>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</si>
  <si>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</si>
  <si>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</si>
  <si>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</si>
  <si>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</si>
  <si>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</si>
  <si>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</si>
  <si>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</si>
  <si>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</si>
  <si>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</si>
  <si>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</si>
  <si>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</si>
  <si>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</si>
  <si>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</si>
  <si>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</si>
  <si>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</si>
  <si>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</si>
  <si>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</si>
  <si>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</si>
  <si>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</si>
  <si>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</si>
  <si>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</si>
  <si>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</si>
  <si>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</si>
  <si>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</si>
  <si>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</si>
  <si>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</si>
  <si>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</si>
  <si>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</si>
  <si>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</si>
  <si>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</si>
  <si>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</si>
  <si>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</si>
  <si>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</si>
  <si>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</si>
  <si>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</si>
  <si>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</si>
  <si>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</si>
  <si>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</si>
  <si>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</si>
  <si>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</si>
  <si>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</si>
  <si>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</si>
  <si>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</si>
  <si>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</si>
  <si>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</si>
  <si>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</si>
  <si>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</si>
  <si>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</si>
  <si>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</si>
  <si>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</si>
  <si>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</si>
  <si>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</si>
  <si>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</si>
  <si>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</si>
  <si>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</si>
  <si>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</si>
  <si>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</si>
  <si>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</si>
  <si>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</si>
  <si>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</si>
  <si>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</si>
  <si>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</si>
  <si>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</si>
  <si>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</si>
  <si>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</si>
  <si>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</si>
  <si>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</si>
  <si>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</si>
  <si>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</si>
  <si>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</si>
  <si>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</si>
  <si>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</si>
  <si>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</si>
  <si>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</si>
  <si>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</si>
  <si>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</si>
  <si>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</si>
  <si>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</si>
  <si>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</si>
  <si>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</si>
  <si>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</si>
  <si>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</si>
  <si>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</si>
  <si>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</si>
  <si>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</si>
  <si>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</si>
  <si>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</si>
  <si>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</si>
  <si>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</si>
  <si>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</si>
  <si>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</si>
  <si>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</si>
  <si>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</si>
  <si>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</si>
  <si>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</si>
  <si>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</si>
  <si>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</si>
  <si>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</si>
  <si>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</si>
  <si>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</si>
  <si>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</si>
  <si>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</si>
  <si>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</si>
  <si>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</si>
  <si>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</si>
  <si>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</si>
  <si>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</si>
  <si>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</si>
  <si>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</si>
  <si>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</si>
  <si>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</si>
  <si>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</si>
  <si>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</si>
  <si>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</si>
  <si>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</si>
  <si>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</si>
  <si>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</si>
  <si>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</si>
  <si>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</si>
  <si>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</si>
  <si>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</si>
  <si>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</si>
  <si>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</si>
  <si>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</si>
  <si>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</si>
  <si>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</si>
  <si>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</si>
  <si>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</si>
  <si>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</si>
  <si>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</si>
  <si>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</si>
  <si>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</si>
  <si>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</si>
  <si>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</si>
  <si>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</si>
  <si>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</si>
  <si>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</si>
  <si>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</si>
  <si>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</si>
  <si>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</si>
  <si>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</si>
  <si>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</si>
  <si>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</si>
  <si>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</si>
  <si>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</si>
  <si>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</si>
  <si>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</si>
  <si>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</si>
  <si>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</si>
  <si>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</si>
  <si>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</si>
  <si>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</si>
  <si>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</si>
  <si>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</si>
  <si>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</si>
  <si>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</si>
  <si>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</si>
  <si>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</si>
  <si>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</si>
  <si>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</si>
  <si>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</si>
  <si>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</si>
  <si>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</si>
  <si>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</si>
  <si>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</si>
  <si>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</si>
  <si>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</si>
  <si>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</si>
  <si>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</si>
  <si>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</si>
  <si>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</si>
  <si>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</si>
  <si>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</si>
  <si>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</si>
  <si>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</si>
  <si>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</si>
  <si>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</si>
  <si>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</si>
  <si>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</si>
  <si>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</si>
  <si>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</si>
  <si>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</si>
  <si>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</si>
  <si>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</si>
  <si>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</si>
  <si>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</si>
  <si>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</si>
  <si>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</si>
  <si>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</si>
  <si>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</si>
  <si>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</si>
  <si>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</si>
  <si>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</si>
  <si>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</si>
  <si>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</si>
  <si>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</si>
  <si>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</si>
  <si>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</si>
  <si>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</si>
  <si>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</si>
  <si>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</si>
  <si>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</si>
  <si>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</si>
  <si>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</si>
  <si>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</si>
  <si>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</si>
  <si>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</si>
  <si>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</si>
  <si>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</si>
  <si>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</si>
  <si>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</si>
  <si>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</si>
  <si>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</si>
  <si>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</si>
  <si>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</si>
  <si>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</si>
  <si>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</si>
  <si>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</si>
  <si>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</si>
  <si>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</si>
  <si>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</si>
  <si>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</si>
  <si>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</si>
  <si>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</si>
  <si>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</si>
  <si>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</si>
  <si>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</si>
  <si>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</si>
  <si>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</si>
  <si>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</si>
  <si>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</si>
  <si>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</si>
  <si>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</si>
  <si>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</si>
  <si>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</si>
  <si>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</si>
  <si>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</si>
  <si>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</si>
  <si>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</si>
  <si>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</si>
  <si>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</si>
  <si>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</si>
  <si>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</si>
  <si>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</si>
  <si>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</si>
  <si>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</si>
  <si>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</si>
  <si>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</si>
  <si>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</si>
  <si>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</si>
  <si>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</si>
  <si>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</si>
  <si>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</si>
  <si>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</si>
  <si>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</si>
  <si>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</si>
  <si>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</si>
  <si>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</si>
  <si>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</si>
  <si>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</si>
  <si>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</si>
  <si>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</si>
  <si>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</si>
  <si>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</si>
  <si>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</si>
  <si>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</si>
  <si>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</si>
  <si>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</si>
  <si>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</si>
  <si>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</si>
  <si>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</si>
  <si>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</si>
  <si>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</si>
  <si>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</si>
  <si>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</si>
  <si>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</si>
  <si>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</si>
  <si>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</si>
  <si>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</si>
  <si>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</si>
  <si>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</si>
  <si>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</si>
  <si>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</si>
  <si>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</si>
  <si>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</si>
  <si>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</si>
  <si>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</si>
  <si>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</si>
  <si>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</si>
  <si>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</si>
  <si>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</si>
  <si>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</si>
  <si>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</si>
  <si>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</si>
  <si>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</si>
  <si>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</si>
  <si>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</si>
  <si>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</si>
  <si>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</si>
  <si>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</si>
  <si>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</si>
  <si>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</si>
  <si>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</si>
  <si>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</si>
  <si>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</si>
  <si>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</si>
  <si>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</si>
  <si>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</si>
  <si>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</si>
  <si>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</si>
  <si>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</si>
  <si>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</si>
  <si>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</si>
  <si>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</si>
  <si>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</si>
  <si>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</si>
  <si>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</si>
  <si>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</si>
  <si>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</si>
  <si>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</si>
  <si>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</si>
  <si>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</si>
  <si>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</si>
  <si>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</si>
  <si>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</si>
  <si>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</si>
  <si>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</si>
  <si>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</si>
  <si>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</si>
  <si>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</si>
  <si>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</si>
  <si>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</si>
  <si>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</si>
  <si>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</si>
  <si>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</si>
  <si>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</si>
  <si>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</si>
  <si>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</si>
  <si>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</si>
  <si>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</si>
  <si>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</si>
  <si>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</si>
  <si>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</si>
  <si>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</si>
  <si>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</si>
  <si>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</si>
  <si>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</si>
  <si>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</si>
  <si>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</si>
  <si>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</si>
  <si>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</si>
  <si>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</si>
  <si>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</si>
  <si>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</si>
  <si>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</si>
  <si>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</si>
  <si>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</si>
  <si>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</si>
  <si>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</si>
  <si>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</si>
  <si>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</si>
  <si>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</si>
  <si>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</si>
  <si>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</si>
  <si>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</si>
  <si>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</si>
  <si>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</si>
  <si>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</si>
  <si>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</si>
  <si>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</si>
  <si>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</si>
  <si>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</si>
  <si>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</si>
  <si>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</si>
  <si>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</si>
  <si>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</si>
  <si>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</si>
  <si>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</si>
  <si>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</si>
  <si>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</si>
  <si>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</si>
  <si>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</si>
  <si>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</si>
  <si>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</si>
  <si>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</si>
  <si>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</si>
  <si>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</si>
  <si>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</si>
  <si>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</si>
  <si>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</si>
  <si>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</si>
  <si>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</si>
  <si>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</si>
  <si>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</si>
  <si>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</si>
  <si>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</si>
  <si>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</si>
  <si>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</si>
  <si>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</si>
  <si>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</si>
  <si>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</si>
  <si>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</si>
  <si>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</si>
  <si>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</si>
  <si>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</si>
  <si>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</si>
  <si>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</si>
  <si>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</si>
  <si>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</si>
  <si>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</si>
  <si>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</si>
  <si>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</si>
  <si>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</si>
  <si>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</si>
  <si>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</si>
  <si>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</si>
  <si>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</si>
  <si>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</si>
  <si>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</si>
  <si>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</si>
  <si>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</si>
  <si>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</si>
  <si>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</si>
  <si>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</si>
  <si>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</si>
  <si>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</si>
  <si>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</si>
  <si>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</si>
  <si>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</si>
  <si>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</si>
  <si>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</si>
  <si>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</si>
  <si>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</si>
  <si>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</si>
  <si>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</si>
  <si>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</si>
  <si>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</si>
  <si>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</si>
  <si>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</si>
  <si>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</si>
  <si>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</si>
  <si>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</si>
  <si>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</si>
  <si>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</si>
  <si>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</si>
  <si>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</si>
  <si>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</si>
  <si>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</si>
  <si>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</si>
  <si>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</si>
  <si>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</si>
  <si>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</si>
  <si>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</si>
  <si>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</si>
  <si>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</si>
  <si>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</si>
  <si>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</si>
  <si>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</si>
  <si>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</si>
  <si>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</si>
  <si>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</si>
  <si>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</si>
  <si>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</si>
  <si>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</si>
  <si>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</si>
  <si>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</si>
  <si>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</si>
  <si>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</si>
  <si>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</si>
  <si>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</si>
  <si>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</si>
  <si>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</si>
  <si>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</si>
  <si>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</si>
  <si>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</si>
  <si>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</si>
  <si>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</si>
  <si>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</si>
  <si>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</si>
  <si>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</si>
  <si>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</si>
  <si>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</si>
  <si>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</si>
  <si>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</si>
  <si>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</si>
  <si>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</si>
  <si>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</si>
  <si>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</si>
  <si>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</si>
  <si>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</si>
  <si>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</si>
  <si>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</si>
  <si>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</si>
  <si>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</si>
  <si>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</si>
  <si>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</si>
  <si>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</si>
  <si>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</si>
  <si>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</si>
  <si>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</si>
  <si>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</si>
  <si>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</si>
  <si>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</si>
  <si>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</si>
  <si>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</si>
  <si>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</si>
  <si>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</si>
  <si>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</si>
  <si>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</si>
  <si>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</si>
  <si>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</si>
  <si>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</si>
  <si>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</si>
  <si>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</si>
  <si>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</si>
  <si>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</si>
  <si>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</si>
  <si>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</si>
  <si>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</si>
  <si>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</si>
  <si>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</si>
  <si>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</si>
  <si>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</si>
  <si>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</si>
  <si>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</si>
  <si>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</si>
  <si>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</si>
  <si>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</si>
  <si>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</si>
  <si>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</si>
  <si>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</si>
  <si>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</si>
  <si>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</si>
  <si>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</si>
  <si>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</si>
  <si>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</si>
  <si>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</si>
  <si>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</si>
  <si>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</si>
  <si>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</si>
  <si>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</si>
  <si>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</si>
  <si>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</si>
  <si>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</si>
  <si>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</si>
  <si>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</si>
  <si>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</si>
  <si>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</si>
  <si>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</si>
  <si>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</si>
  <si>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</si>
  <si>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</si>
  <si>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</si>
  <si>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</si>
  <si>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</si>
  <si>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</si>
  <si>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</si>
  <si>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</si>
  <si>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</si>
  <si>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</si>
  <si>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</si>
  <si>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</si>
  <si>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</si>
  <si>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</si>
  <si>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</si>
  <si>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</si>
  <si>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</si>
  <si>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</si>
  <si>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</si>
  <si>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</si>
  <si>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</si>
  <si>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</si>
  <si>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</si>
  <si>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</si>
  <si>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</si>
  <si>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</si>
  <si>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</si>
  <si>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</si>
  <si>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</si>
  <si>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</si>
  <si>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</si>
  <si>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</si>
  <si>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</si>
  <si>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</si>
  <si>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</si>
  <si>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</si>
  <si>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</si>
  <si>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</si>
  <si>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</si>
  <si>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</si>
  <si>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</si>
  <si>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</si>
  <si>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</si>
  <si>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</si>
  <si>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</si>
  <si>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</si>
  <si>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</si>
  <si>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</si>
  <si>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</si>
  <si>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</si>
  <si>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</si>
  <si>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</si>
  <si>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</si>
  <si>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</si>
  <si>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</si>
  <si>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</si>
  <si>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</si>
  <si>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</si>
  <si>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</si>
  <si>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</si>
  <si>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</si>
  <si>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</si>
  <si>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</si>
  <si>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</si>
  <si>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</si>
  <si>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</si>
  <si>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</si>
  <si>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</si>
  <si>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</si>
  <si>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</si>
  <si>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</si>
  <si>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</si>
  <si>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</si>
  <si>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</si>
  <si>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</si>
  <si>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</si>
  <si>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</si>
  <si>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</si>
  <si>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</si>
  <si>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</si>
  <si>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</si>
  <si>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</si>
  <si>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</si>
  <si>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</si>
  <si>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</si>
  <si>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</si>
  <si>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</si>
  <si>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</si>
  <si>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</si>
  <si>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</si>
  <si>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</si>
  <si>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</si>
  <si>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</si>
  <si>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</si>
  <si>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</si>
  <si>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</si>
  <si>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</si>
  <si>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</si>
  <si>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</si>
  <si>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</si>
  <si>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</si>
  <si>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</si>
  <si>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</si>
  <si>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</si>
  <si>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</si>
  <si>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</si>
  <si>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</si>
  <si>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</si>
  <si>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</si>
  <si>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</si>
  <si>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</si>
  <si>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</si>
  <si>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</si>
  <si>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</si>
  <si>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</si>
  <si>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</si>
  <si>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</si>
  <si>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</si>
  <si>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</si>
  <si>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</si>
  <si>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</si>
  <si>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</si>
  <si>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</si>
  <si>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</si>
  <si>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</si>
  <si>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</si>
  <si>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</si>
  <si>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</si>
  <si>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</si>
  <si>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</si>
  <si>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</si>
  <si>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</si>
  <si>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</si>
  <si>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</si>
  <si>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</si>
  <si>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</si>
  <si>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</si>
  <si>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</si>
  <si>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</si>
  <si>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</si>
  <si>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</si>
  <si>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</si>
  <si>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</si>
  <si>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</si>
  <si>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</si>
  <si>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</si>
  <si>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</si>
  <si>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</si>
  <si>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</si>
  <si>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</si>
  <si>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</si>
  <si>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</si>
  <si>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</si>
  <si>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</si>
  <si>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</si>
  <si>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</si>
  <si>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</si>
  <si>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</si>
  <si>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</si>
  <si>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</si>
  <si>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</si>
  <si>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</si>
  <si>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</si>
  <si>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</si>
  <si>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</si>
  <si>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</si>
  <si>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</si>
  <si>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</si>
  <si>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</si>
  <si>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</si>
  <si>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</si>
  <si>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</si>
  <si>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</si>
  <si>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</si>
  <si>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</si>
  <si>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</si>
  <si>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</si>
  <si>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</si>
  <si>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</si>
  <si>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</si>
  <si>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</si>
  <si>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</si>
  <si>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</si>
  <si>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</si>
  <si>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</si>
  <si>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</si>
  <si>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</si>
  <si>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</si>
  <si>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</si>
  <si>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</si>
  <si>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</si>
  <si>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</si>
  <si>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</si>
  <si>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</si>
  <si>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</si>
  <si>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</si>
  <si>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</si>
  <si>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</si>
  <si>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</si>
  <si>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</si>
  <si>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</si>
  <si>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</si>
  <si>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</si>
  <si>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</si>
  <si>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</si>
  <si>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</si>
  <si>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</si>
  <si>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</si>
  <si>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</si>
  <si>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</si>
  <si>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</si>
  <si>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</si>
  <si>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</si>
  <si>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</si>
  <si>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</si>
  <si>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</si>
  <si>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</si>
  <si>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</si>
  <si>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</si>
  <si>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</si>
  <si>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</si>
  <si>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</si>
  <si>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</si>
  <si>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</si>
  <si>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</si>
  <si>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</si>
  <si>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</si>
  <si>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</si>
  <si>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</si>
  <si>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</si>
  <si>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</si>
  <si>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</si>
  <si>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</si>
  <si>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</si>
  <si>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</si>
  <si>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</si>
  <si>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</si>
  <si>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</si>
  <si>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</si>
  <si>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</si>
  <si>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</si>
  <si>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</si>
  <si>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</si>
  <si>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</si>
  <si>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</si>
  <si>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</si>
  <si>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</si>
  <si>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</si>
  <si>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</si>
  <si>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</si>
  <si>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</si>
  <si>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</si>
  <si>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</si>
  <si>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</si>
  <si>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</si>
  <si>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</si>
  <si>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</si>
  <si>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</si>
  <si>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</si>
  <si>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</si>
  <si>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</si>
  <si>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</si>
  <si>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</si>
  <si>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</si>
  <si>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</si>
  <si>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</si>
  <si>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</si>
  <si>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</si>
  <si>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</si>
  <si>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</si>
  <si>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</si>
  <si>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</si>
  <si>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</si>
  <si>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</si>
  <si>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</si>
  <si>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</si>
  <si>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</si>
  <si>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</si>
  <si>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</si>
  <si>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</si>
  <si>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</si>
  <si>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</si>
  <si>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</si>
  <si>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</si>
  <si>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</si>
  <si>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</si>
  <si>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</si>
  <si>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</si>
  <si>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</si>
  <si>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</si>
  <si>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</si>
  <si>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</si>
  <si>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</si>
  <si>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</si>
  <si>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</si>
  <si>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</si>
  <si>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</si>
  <si>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</si>
  <si>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</si>
  <si>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</si>
  <si>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</si>
  <si>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</si>
  <si>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</si>
  <si>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</si>
  <si>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</si>
  <si>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</si>
  <si>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</si>
  <si>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</si>
  <si>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</si>
  <si>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</si>
  <si>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</si>
  <si>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</si>
  <si>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</si>
  <si>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</si>
  <si>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</si>
  <si>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</si>
  <si>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</si>
  <si>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</si>
  <si>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</si>
  <si>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</si>
  <si>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</si>
  <si>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</si>
  <si>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</si>
  <si>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</si>
  <si>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</si>
  <si>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</si>
  <si>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</si>
  <si>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</si>
  <si>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</si>
  <si>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</si>
  <si>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</si>
  <si>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</si>
  <si>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</si>
  <si>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</si>
  <si>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</si>
  <si>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</si>
  <si>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</si>
  <si>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</si>
  <si>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</si>
  <si>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</si>
  <si>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</si>
  <si>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</si>
  <si>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</si>
  <si>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</si>
  <si>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</si>
  <si>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</si>
  <si>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</si>
  <si>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</si>
  <si>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</si>
  <si>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</si>
  <si>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</si>
  <si>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</si>
  <si>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</si>
  <si>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</si>
  <si>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</si>
  <si>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</si>
  <si>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</si>
  <si>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</si>
  <si>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</si>
  <si>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</si>
  <si>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</si>
  <si>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</si>
  <si>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</si>
  <si>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</si>
  <si>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</si>
  <si>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</si>
  <si>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</si>
  <si>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</si>
  <si>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</si>
  <si>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</si>
  <si>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</si>
  <si>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</si>
  <si>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</si>
  <si>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</si>
  <si>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</si>
  <si>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</si>
  <si>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</si>
  <si>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</si>
  <si>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</si>
  <si>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</si>
  <si>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</si>
  <si>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</si>
  <si>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</si>
  <si>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</si>
  <si>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</si>
  <si>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</si>
  <si>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</si>
  <si>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</si>
  <si>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</si>
  <si>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</si>
  <si>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</si>
  <si>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</si>
  <si>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</si>
  <si>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</si>
  <si>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</si>
  <si>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</si>
  <si>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</si>
  <si>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</si>
  <si>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</si>
  <si>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</si>
  <si>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</si>
  <si>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</si>
  <si>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</si>
  <si>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</si>
  <si>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</si>
  <si>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</si>
  <si>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</si>
  <si>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</si>
  <si>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</si>
  <si>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</si>
  <si>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</si>
  <si>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</si>
  <si>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</si>
  <si>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</si>
  <si>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</si>
  <si>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</si>
  <si>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</si>
  <si>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</si>
  <si>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</si>
  <si>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</si>
  <si>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</si>
  <si>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</si>
  <si>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</si>
  <si>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</si>
  <si>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</si>
  <si>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</si>
  <si>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</si>
  <si>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</si>
  <si>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</si>
  <si>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</si>
  <si>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</si>
  <si>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</si>
  <si>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</si>
  <si>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</si>
  <si>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</si>
  <si>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</si>
  <si>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</si>
  <si>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</si>
  <si>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</si>
  <si>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</si>
  <si>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</si>
  <si>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</si>
  <si>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</si>
  <si>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</si>
  <si>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</si>
  <si>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</si>
  <si>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</si>
  <si>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</si>
  <si>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</si>
  <si>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</si>
  <si>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</si>
  <si>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</si>
  <si>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</si>
  <si>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</si>
  <si>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</si>
  <si>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</si>
  <si>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</si>
  <si>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</si>
  <si>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</si>
  <si>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</si>
  <si>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</si>
  <si>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</si>
  <si>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</si>
  <si>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</si>
  <si>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</si>
  <si>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</si>
  <si>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</si>
  <si>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</si>
  <si>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</si>
  <si>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</si>
  <si>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</si>
  <si>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</si>
  <si>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</si>
  <si>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</si>
  <si>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</si>
  <si>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</si>
  <si>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</si>
  <si>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</si>
  <si>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</si>
  <si>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</si>
  <si>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</si>
  <si>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</si>
  <si>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</si>
  <si>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</si>
  <si>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</si>
  <si>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</si>
  <si>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</si>
  <si>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</si>
  <si>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</si>
  <si>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</si>
  <si>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</si>
  <si>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</si>
  <si>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</si>
  <si>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</si>
  <si>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</si>
  <si>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</si>
  <si>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</si>
  <si>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</si>
  <si>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</si>
  <si>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</si>
  <si>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</si>
  <si>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</si>
  <si>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</si>
  <si>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</si>
  <si>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</si>
  <si>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</si>
  <si>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</si>
  <si>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</si>
  <si>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</si>
  <si>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</si>
  <si>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</si>
  <si>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</si>
  <si>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</si>
  <si>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</si>
  <si>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</si>
  <si>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</si>
  <si>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</si>
  <si>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</si>
  <si>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</si>
  <si>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</si>
  <si>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</si>
  <si>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</si>
  <si>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</si>
  <si>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</si>
  <si>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</si>
  <si>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</si>
  <si>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</si>
  <si>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</si>
  <si>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</si>
  <si>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</si>
  <si>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</si>
  <si>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</si>
  <si>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</si>
  <si>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</si>
  <si>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</si>
  <si>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</si>
  <si>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</si>
  <si>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</si>
  <si>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</si>
  <si>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</si>
  <si>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</si>
  <si>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</si>
  <si>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</si>
  <si>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</si>
  <si>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</si>
  <si>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</si>
  <si>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</si>
  <si>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</si>
  <si>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</si>
  <si>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</si>
  <si>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</si>
  <si>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</si>
  <si>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</si>
  <si>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</si>
  <si>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</si>
  <si>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</si>
  <si>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</si>
  <si>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</si>
  <si>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</si>
  <si>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</si>
  <si>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</si>
  <si>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</si>
  <si>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</si>
  <si>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</si>
  <si>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</si>
  <si>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</si>
  <si>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</si>
  <si>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</si>
  <si>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</si>
  <si>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</si>
  <si>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</si>
  <si>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</si>
  <si>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</si>
  <si>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</si>
  <si>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</si>
  <si>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</si>
  <si>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</si>
  <si>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</si>
  <si>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</si>
  <si>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</si>
  <si>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</si>
  <si>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</si>
  <si>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</si>
  <si>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</si>
  <si>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</si>
  <si>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</si>
  <si>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</si>
  <si>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</si>
  <si>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</si>
  <si>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</si>
  <si>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</si>
  <si>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</si>
  <si>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</si>
  <si>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</si>
  <si>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</si>
  <si>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</si>
  <si>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</si>
  <si>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</si>
  <si>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</si>
  <si>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</si>
  <si>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</si>
  <si>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</si>
  <si>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</si>
  <si>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</si>
  <si>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</si>
  <si>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</si>
  <si>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</si>
  <si>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</si>
  <si>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</si>
  <si>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</si>
  <si>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</si>
  <si>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</si>
  <si>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</si>
  <si>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</si>
  <si>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</si>
  <si>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</si>
  <si>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</si>
  <si>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</si>
  <si>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</si>
  <si>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</si>
  <si>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</si>
  <si>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</si>
  <si>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</si>
  <si>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</si>
  <si>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</si>
  <si>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</si>
  <si>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</si>
  <si>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</si>
  <si>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</si>
  <si>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</si>
  <si>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</si>
  <si>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</si>
  <si>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</si>
  <si>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</si>
  <si>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</si>
  <si>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</si>
  <si>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</si>
  <si>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</si>
  <si>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</si>
  <si>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</si>
  <si>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</si>
  <si>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</si>
  <si>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</si>
  <si>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</si>
  <si>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</si>
  <si>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</si>
  <si>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</si>
  <si>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</si>
  <si>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</si>
  <si>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</si>
  <si>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</si>
  <si>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</si>
  <si>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</si>
  <si>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</si>
  <si>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</si>
  <si>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</si>
  <si>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</si>
  <si>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</si>
  <si>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</si>
  <si>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</si>
  <si>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</si>
  <si>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</si>
  <si>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</si>
  <si>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</si>
  <si>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</si>
  <si>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</si>
  <si>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</si>
  <si>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</si>
  <si>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</si>
  <si>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</si>
  <si>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</si>
  <si>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</si>
  <si>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</si>
  <si>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</si>
  <si>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</si>
  <si>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</si>
  <si>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</si>
  <si>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</si>
  <si>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</si>
  <si>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</si>
  <si>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</si>
  <si>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</si>
  <si>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</si>
  <si>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</si>
  <si>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</si>
  <si>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</si>
  <si>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</si>
  <si>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</si>
  <si>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</si>
  <si>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</si>
  <si>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</si>
  <si>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</si>
  <si>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</si>
  <si>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</si>
  <si>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</si>
  <si>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</si>
  <si>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</si>
  <si>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</si>
  <si>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</si>
  <si>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</si>
  <si>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</si>
  <si>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</si>
  <si>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</si>
  <si>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</si>
  <si>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</si>
  <si>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</si>
  <si>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</si>
  <si>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</si>
  <si>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</si>
  <si>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</si>
  <si>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</si>
  <si>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</si>
  <si>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</si>
  <si>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</si>
  <si>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</si>
  <si>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</si>
  <si>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</si>
  <si>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</si>
  <si>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</si>
  <si>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</si>
  <si>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</si>
  <si>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</si>
  <si>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</si>
  <si>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</si>
  <si>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</si>
  <si>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</si>
  <si>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</si>
  <si>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</si>
  <si>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</si>
  <si>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</si>
  <si>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</si>
  <si>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</si>
  <si>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</si>
  <si>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</si>
  <si>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</si>
  <si>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</si>
  <si>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</si>
  <si>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</si>
  <si>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</si>
  <si>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</si>
  <si>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</si>
  <si>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</si>
  <si>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</si>
  <si>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</si>
  <si>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</si>
  <si>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</si>
  <si>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</si>
  <si>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</si>
  <si>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</si>
  <si>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</si>
  <si>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</si>
  <si>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</si>
  <si>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</si>
  <si>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</si>
  <si>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</si>
  <si>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</si>
  <si>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</si>
  <si>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</si>
  <si>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</si>
  <si>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</si>
  <si>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</si>
  <si>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</si>
  <si>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</si>
  <si>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</si>
  <si>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</si>
  <si>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</si>
  <si>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</si>
  <si>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</si>
  <si>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</si>
  <si>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</si>
  <si>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</si>
  <si>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</si>
  <si>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</si>
  <si>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</si>
  <si>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</si>
  <si>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</si>
  <si>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</si>
  <si>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</si>
  <si>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</si>
  <si>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</si>
  <si>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</si>
  <si>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</si>
  <si>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</si>
  <si>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</si>
  <si>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</si>
  <si>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</si>
  <si>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</si>
  <si>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</si>
  <si>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</si>
  <si>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</si>
  <si>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</si>
  <si>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</si>
  <si>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</si>
  <si>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</si>
  <si>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</si>
  <si>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</si>
  <si>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</si>
  <si>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</si>
  <si>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</si>
  <si>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</si>
  <si>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</si>
  <si>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</si>
  <si>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</si>
  <si>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</si>
  <si>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</si>
  <si>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</si>
  <si>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</si>
  <si>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</si>
  <si>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</si>
  <si>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</si>
  <si>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</si>
  <si>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</si>
  <si>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</si>
  <si>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</si>
  <si>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</si>
  <si>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</si>
  <si>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</si>
  <si>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</si>
  <si>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</si>
  <si>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</si>
  <si>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</si>
  <si>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</si>
  <si>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</si>
  <si>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</si>
  <si>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</si>
  <si>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</si>
  <si>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</si>
  <si>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</si>
  <si>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</si>
  <si>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</si>
  <si>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</si>
  <si>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</si>
  <si>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</si>
  <si>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</si>
  <si>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</si>
  <si>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</si>
  <si>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</si>
  <si>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</si>
  <si>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</si>
  <si>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</si>
  <si>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</si>
  <si>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</si>
  <si>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</si>
  <si>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</si>
  <si>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</si>
  <si>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</si>
  <si>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</si>
  <si>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</si>
  <si>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</si>
  <si>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</si>
  <si>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</si>
  <si>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</si>
  <si>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</si>
  <si>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</si>
  <si>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</si>
  <si>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</si>
  <si>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</si>
  <si>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</si>
  <si>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</si>
  <si>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</si>
  <si>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</si>
  <si>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</si>
  <si>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</si>
  <si>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</si>
  <si>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</si>
  <si>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</si>
  <si>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</si>
  <si>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</si>
  <si>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</si>
  <si>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</si>
  <si>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</si>
  <si>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</si>
  <si>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</si>
  <si>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</si>
  <si>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</si>
  <si>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</si>
  <si>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</si>
  <si>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</si>
  <si>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</si>
  <si>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</si>
  <si>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</si>
  <si>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</si>
  <si>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</si>
  <si>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</si>
  <si>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</si>
  <si>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</si>
  <si>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</si>
  <si>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</si>
  <si>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</si>
  <si>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</si>
  <si>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</si>
  <si>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</si>
  <si>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</si>
  <si>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</si>
  <si>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</si>
  <si>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</si>
  <si>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</si>
  <si>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</si>
  <si>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</si>
  <si>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</si>
  <si>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</si>
  <si>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</si>
  <si>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</si>
  <si>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</si>
  <si>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</si>
  <si>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</si>
  <si>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</si>
  <si>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</si>
  <si>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</si>
  <si>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</si>
  <si>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</si>
  <si>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</si>
  <si>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</si>
  <si>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</si>
  <si>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</si>
  <si>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</si>
  <si>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</si>
  <si>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</si>
  <si>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</si>
  <si>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</si>
  <si>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</si>
  <si>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</si>
  <si>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</si>
  <si>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</si>
  <si>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</si>
  <si>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</si>
  <si>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</si>
  <si>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</si>
  <si>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</si>
  <si>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</si>
  <si>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</si>
  <si>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</si>
  <si>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</si>
  <si>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</si>
  <si>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</si>
  <si>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</si>
  <si>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</si>
  <si>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</si>
  <si>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</si>
  <si>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</si>
  <si>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</si>
  <si>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</si>
  <si>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</si>
  <si>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</si>
  <si>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</si>
  <si>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</si>
  <si>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</si>
  <si>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</si>
  <si>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</si>
  <si>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</si>
  <si>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</si>
  <si>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</si>
  <si>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</si>
  <si>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</si>
  <si>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</si>
  <si>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</si>
  <si>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</si>
  <si>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</si>
  <si>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</si>
  <si>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</si>
  <si>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</si>
  <si>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</si>
  <si>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</si>
  <si>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</si>
  <si>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</si>
  <si>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</si>
  <si>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</si>
  <si>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</si>
  <si>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</si>
  <si>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</si>
  <si>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</si>
  <si>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</si>
  <si>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</si>
  <si>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</si>
  <si>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</si>
  <si>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</si>
  <si>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</si>
  <si>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</si>
  <si>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</si>
  <si>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</si>
  <si>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</si>
  <si>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</si>
  <si>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</si>
  <si>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</si>
  <si>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</si>
  <si>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</si>
  <si>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</si>
  <si>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</si>
  <si>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</si>
  <si>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</si>
  <si>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</si>
  <si>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</si>
  <si>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</si>
  <si>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</si>
  <si>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</si>
  <si>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</si>
  <si>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</si>
  <si>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</si>
  <si>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</si>
  <si>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</si>
  <si>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</si>
  <si>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</si>
  <si>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</si>
  <si>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</si>
  <si>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</si>
  <si>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</si>
  <si>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</si>
  <si>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</si>
  <si>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</si>
  <si>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</si>
  <si>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</si>
  <si>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</si>
  <si>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</si>
  <si>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</si>
  <si>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</si>
  <si>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</si>
  <si>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</si>
  <si>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</si>
  <si>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</si>
  <si>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</si>
  <si>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</si>
  <si>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</si>
  <si>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</si>
  <si>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</si>
  <si>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</si>
  <si>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</si>
  <si>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</si>
  <si>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</si>
  <si>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</si>
  <si>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</si>
  <si>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</si>
  <si>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</si>
  <si>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</si>
  <si>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</si>
  <si>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</si>
  <si>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</si>
  <si>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</si>
  <si>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</si>
  <si>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</si>
  <si>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</si>
  <si>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</si>
  <si>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</si>
  <si>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</si>
  <si>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</si>
  <si>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</si>
  <si>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</si>
  <si>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</si>
  <si>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</si>
  <si>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</si>
  <si>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</si>
  <si>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</si>
  <si>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</si>
  <si>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</si>
  <si>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</si>
  <si>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</si>
  <si>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</si>
  <si>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</si>
  <si>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</si>
  <si>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</si>
  <si>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</si>
  <si>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</si>
  <si>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</si>
  <si>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</si>
  <si>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</si>
  <si>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</si>
  <si>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</si>
  <si>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</si>
  <si>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</si>
  <si>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</si>
  <si>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</si>
  <si>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</si>
  <si>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</si>
  <si>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</si>
  <si>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</si>
  <si>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</si>
  <si>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</si>
  <si>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</si>
  <si>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</si>
  <si>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</si>
  <si>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</si>
  <si>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</si>
  <si>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</si>
  <si>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</si>
  <si>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</si>
  <si>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</si>
  <si>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</si>
  <si>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</si>
  <si>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</si>
  <si>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</si>
  <si>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</si>
  <si>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</si>
  <si>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</si>
  <si>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</si>
  <si>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</si>
  <si>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</si>
  <si>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</si>
  <si>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</si>
  <si>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</si>
  <si>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</si>
  <si>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</si>
  <si>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</si>
  <si>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</si>
  <si>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</si>
  <si>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</si>
  <si>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</si>
  <si>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</si>
  <si>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</si>
  <si>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</si>
  <si>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</si>
  <si>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</si>
  <si>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</si>
  <si>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</si>
  <si>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</si>
  <si>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</si>
  <si>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</si>
  <si>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</si>
  <si>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</si>
  <si>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</si>
  <si>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</si>
  <si>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</si>
  <si>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</si>
  <si>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</si>
  <si>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</si>
  <si>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</si>
  <si>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</si>
  <si>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</si>
  <si>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</si>
  <si>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</si>
  <si>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</si>
  <si>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</si>
  <si>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</si>
  <si>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</si>
  <si>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</si>
  <si>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</si>
  <si>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</si>
  <si>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</si>
  <si>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</si>
  <si>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</si>
  <si>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</si>
  <si>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</si>
  <si>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</si>
  <si>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</si>
  <si>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</si>
  <si>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</si>
  <si>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</si>
  <si>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</si>
  <si>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</si>
  <si>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</si>
  <si>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</si>
  <si>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</si>
  <si>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</si>
  <si>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</si>
  <si>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</si>
  <si>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</si>
  <si>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</si>
  <si>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</si>
  <si>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</si>
  <si>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</si>
  <si>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</si>
  <si>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</si>
  <si>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</si>
  <si>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</si>
  <si>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</si>
  <si>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</si>
  <si>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</si>
  <si>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</si>
  <si>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</si>
  <si>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</si>
  <si>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</si>
  <si>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</si>
  <si>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</si>
  <si>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</si>
  <si>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</si>
  <si>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</si>
  <si>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</si>
  <si>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</si>
  <si>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</si>
  <si>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</si>
  <si>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</si>
  <si>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</si>
  <si>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</si>
  <si>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</si>
  <si>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</si>
  <si>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</si>
  <si>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</si>
  <si>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</si>
  <si>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</si>
  <si>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</si>
  <si>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</si>
  <si>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</si>
  <si>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</si>
  <si>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</si>
  <si>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</si>
  <si>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</si>
  <si>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</si>
  <si>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</si>
  <si>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</si>
  <si>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</si>
  <si>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</si>
  <si>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</si>
  <si>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</si>
  <si>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</si>
  <si>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</si>
  <si>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</si>
  <si>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</si>
  <si>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</si>
  <si>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</si>
  <si>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</si>
  <si>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</si>
  <si>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</si>
  <si>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</si>
  <si>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</si>
  <si>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</si>
  <si>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</si>
  <si>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</si>
  <si>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</si>
  <si>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</si>
  <si>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</si>
  <si>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</si>
  <si>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</si>
  <si>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</si>
  <si>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</si>
  <si>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</si>
  <si>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</si>
  <si>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</si>
  <si>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</si>
  <si>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</si>
  <si>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</si>
  <si>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</si>
  <si>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</si>
  <si>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</si>
  <si>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</si>
  <si>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</si>
  <si>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</si>
  <si>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</si>
  <si>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</si>
  <si>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</si>
  <si>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</si>
  <si>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</si>
  <si>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</si>
  <si>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</si>
  <si>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</si>
  <si>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</si>
  <si>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</si>
  <si>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</si>
  <si>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</si>
  <si>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</si>
  <si>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</si>
  <si>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</si>
  <si>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</si>
  <si>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</si>
  <si>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</si>
  <si>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</si>
  <si>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</si>
  <si>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</si>
  <si>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</si>
  <si>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</si>
  <si>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</si>
  <si>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</si>
  <si>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</si>
  <si>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</si>
  <si>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</si>
  <si>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</si>
  <si>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</si>
  <si>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</si>
  <si>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</si>
  <si>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</si>
  <si>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</si>
  <si>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</si>
  <si>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</si>
  <si>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</si>
  <si>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</si>
  <si>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</si>
  <si>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</si>
  <si>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</si>
  <si>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</si>
  <si>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</si>
  <si>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</si>
  <si>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</si>
  <si>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</si>
  <si>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</si>
  <si>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</si>
  <si>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</si>
  <si>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</si>
  <si>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</si>
  <si>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</si>
  <si>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</si>
  <si>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</si>
  <si>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</si>
  <si>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</si>
  <si>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</si>
  <si>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</si>
  <si>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</si>
  <si>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</si>
  <si>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</si>
  <si>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</si>
  <si>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</si>
  <si>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</si>
  <si>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</si>
  <si>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</si>
  <si>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</si>
  <si>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</si>
  <si>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</si>
  <si>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</si>
  <si>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</si>
  <si>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</si>
  <si>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</si>
  <si>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</si>
  <si>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</si>
  <si>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</si>
  <si>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</si>
  <si>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</si>
  <si>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</si>
  <si>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</si>
  <si>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</si>
  <si>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</si>
  <si>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</si>
  <si>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</si>
  <si>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</si>
  <si>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</si>
  <si>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</si>
  <si>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</si>
  <si>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</si>
  <si>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</si>
  <si>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</si>
  <si>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</si>
  <si>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</si>
  <si>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</si>
  <si>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</si>
  <si>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</si>
  <si>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</si>
  <si>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</si>
  <si>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</si>
  <si>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</si>
  <si>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</si>
  <si>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</si>
  <si>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</si>
  <si>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</si>
  <si>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</si>
  <si>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</si>
  <si>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</si>
  <si>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</si>
  <si>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</si>
  <si>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</si>
  <si>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</si>
  <si>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</si>
  <si>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</si>
  <si>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</si>
  <si>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</si>
  <si>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</si>
  <si>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</si>
  <si>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</si>
  <si>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</si>
  <si>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</si>
  <si>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</si>
  <si>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</si>
  <si>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</si>
  <si>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</si>
  <si>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</si>
  <si>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</si>
  <si>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</si>
  <si>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</si>
  <si>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</si>
  <si>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</si>
  <si>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</si>
  <si>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</si>
  <si>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</si>
  <si>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</si>
  <si>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</si>
  <si>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</si>
  <si>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</si>
  <si>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</si>
  <si>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</si>
  <si>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</si>
  <si>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</si>
  <si>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</si>
  <si>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</si>
  <si>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</si>
  <si>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</si>
  <si>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</si>
  <si>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</si>
  <si>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</si>
  <si>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</si>
  <si>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</si>
  <si>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</si>
  <si>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</si>
  <si>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</si>
  <si>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</si>
  <si>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</si>
  <si>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</si>
  <si>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</si>
  <si>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</si>
  <si>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</si>
  <si>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</si>
  <si>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</si>
  <si>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</si>
  <si>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</si>
  <si>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</si>
  <si>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</si>
  <si>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</si>
  <si>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</si>
  <si>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</si>
  <si>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</si>
  <si>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</si>
  <si>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</si>
  <si>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</si>
  <si>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</si>
  <si>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</si>
  <si>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</si>
  <si>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</si>
  <si>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</si>
  <si>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</si>
  <si>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</si>
  <si>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</si>
  <si>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</si>
  <si>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</si>
  <si>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</si>
  <si>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</si>
  <si>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</si>
  <si>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</si>
  <si>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</si>
  <si>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</si>
  <si>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</si>
  <si>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</si>
  <si>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</si>
  <si>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</si>
  <si>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</si>
  <si>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</si>
  <si>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</si>
  <si>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</si>
  <si>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</si>
  <si>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</si>
  <si>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</si>
  <si>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</si>
  <si>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</si>
  <si>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</si>
  <si>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</si>
  <si>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</si>
  <si>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</si>
  <si>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</si>
  <si>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</si>
  <si>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</si>
  <si>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</si>
  <si>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</si>
  <si>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</si>
  <si>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</si>
  <si>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</si>
  <si>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</si>
  <si>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</si>
  <si>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</si>
  <si>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</si>
  <si>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</si>
  <si>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</si>
  <si>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</si>
  <si>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</si>
  <si>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</si>
  <si>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</si>
  <si>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</si>
  <si>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</si>
  <si>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</si>
  <si>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</si>
  <si>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</si>
  <si>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</si>
  <si>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</si>
  <si>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</si>
  <si>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</si>
  <si>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</si>
  <si>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</si>
  <si>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</si>
  <si>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</si>
  <si>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</si>
  <si>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</si>
  <si>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</si>
  <si>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</si>
  <si>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</si>
  <si>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</si>
  <si>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</si>
  <si>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</si>
  <si>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</si>
  <si>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</si>
  <si>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</si>
  <si>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</si>
  <si>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</si>
  <si>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</si>
  <si>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</si>
  <si>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</si>
  <si>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</si>
  <si>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</si>
  <si>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</si>
  <si>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</si>
  <si>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</si>
  <si>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</si>
  <si>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</si>
  <si>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</si>
  <si>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</si>
  <si>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</si>
  <si>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</si>
  <si>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</si>
  <si>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</si>
  <si>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</si>
  <si>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</si>
  <si>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</si>
  <si>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</si>
  <si>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</si>
  <si>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</si>
  <si>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</si>
  <si>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</si>
  <si>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</si>
  <si>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</si>
  <si>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</si>
  <si>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</si>
  <si>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</si>
  <si>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</si>
  <si>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</si>
  <si>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</si>
  <si>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</si>
  <si>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</si>
  <si>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</si>
  <si>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</si>
  <si>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</si>
  <si>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</si>
  <si>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</si>
  <si>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</si>
  <si>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</si>
  <si>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</si>
  <si>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</si>
  <si>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</si>
  <si>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</si>
  <si>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</si>
  <si>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</si>
  <si>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</si>
  <si>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</si>
  <si>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</si>
  <si>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</si>
  <si>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</si>
  <si>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</si>
  <si>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</si>
  <si>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</si>
  <si>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</si>
  <si>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</si>
  <si>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</si>
  <si>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</si>
  <si>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</si>
  <si>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</si>
  <si>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</si>
  <si>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</si>
  <si>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</si>
  <si>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</si>
  <si>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</si>
  <si>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</si>
  <si>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</si>
  <si>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</si>
  <si>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</si>
  <si>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</si>
  <si>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</si>
  <si>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</si>
  <si>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</si>
  <si>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</si>
  <si>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</si>
  <si>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</si>
  <si>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</si>
  <si>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</si>
  <si>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</si>
  <si>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</si>
  <si>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</si>
  <si>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</si>
  <si>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</si>
  <si>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</si>
  <si>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</si>
  <si>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</si>
  <si>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</si>
  <si>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</si>
  <si>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</si>
  <si>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</si>
  <si>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</si>
  <si>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</si>
  <si>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</si>
  <si>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</si>
  <si>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</si>
  <si>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</si>
  <si>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</si>
  <si>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</si>
  <si>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</si>
  <si>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</si>
  <si>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</si>
  <si>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</si>
  <si>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</si>
  <si>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</si>
  <si>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</si>
  <si>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</si>
  <si>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</si>
  <si>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</si>
  <si>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</si>
  <si>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</si>
  <si>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</si>
  <si>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</si>
  <si>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</si>
  <si>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</si>
  <si>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</si>
  <si>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</si>
  <si>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</si>
  <si>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</si>
  <si>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</si>
  <si>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</si>
  <si>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</si>
  <si>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</si>
  <si>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</si>
  <si>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</si>
  <si>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</si>
  <si>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</si>
  <si>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</si>
  <si>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</si>
  <si>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</si>
  <si>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</si>
  <si>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</si>
  <si>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</si>
  <si>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</si>
  <si>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</si>
  <si>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</si>
  <si>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</si>
  <si>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</si>
  <si>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</si>
  <si>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</si>
  <si>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</si>
  <si>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</si>
  <si>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</si>
  <si>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</si>
  <si>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</si>
  <si>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</si>
  <si>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</si>
  <si>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</si>
  <si>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</si>
  <si>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</si>
  <si>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</si>
  <si>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</si>
  <si>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</si>
  <si>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</si>
  <si>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</si>
  <si>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</si>
  <si>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</si>
  <si>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</si>
  <si>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</si>
  <si>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</si>
  <si>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</si>
  <si>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</si>
  <si>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</si>
  <si>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</si>
  <si>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</si>
  <si>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</si>
  <si>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</si>
  <si>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</si>
  <si>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</si>
  <si>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</si>
  <si>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</si>
  <si>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</si>
  <si>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</si>
  <si>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</si>
  <si>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</si>
  <si>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</si>
  <si>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</si>
  <si>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</si>
  <si>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</si>
  <si>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</si>
  <si>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</si>
  <si>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</si>
  <si>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</si>
  <si>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</si>
  <si>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</si>
  <si>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</si>
  <si>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</si>
  <si>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</si>
  <si>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</si>
  <si>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</si>
  <si>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</si>
  <si>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</si>
  <si>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</si>
  <si>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</si>
  <si>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</si>
  <si>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</si>
  <si>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</si>
  <si>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</si>
  <si>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</si>
  <si>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</si>
  <si>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</si>
  <si>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</si>
  <si>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</si>
  <si>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</si>
  <si>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</si>
  <si>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</si>
  <si>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</si>
  <si>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</si>
  <si>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</si>
  <si>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</si>
  <si>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</si>
  <si>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</si>
  <si>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</si>
  <si>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</si>
  <si>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</si>
  <si>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</si>
  <si>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</si>
  <si>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</si>
  <si>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</si>
  <si>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</si>
  <si>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</si>
  <si>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</si>
  <si>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</si>
  <si>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</si>
  <si>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</si>
  <si>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</si>
  <si>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</si>
  <si>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</si>
  <si>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</si>
  <si>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</si>
  <si>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</si>
  <si>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</si>
  <si>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</si>
  <si>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</si>
  <si>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</si>
  <si>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</si>
  <si>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</si>
  <si>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</si>
  <si>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</si>
  <si>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</si>
  <si>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</si>
  <si>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</si>
  <si>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</si>
  <si>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</si>
  <si>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</si>
  <si>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</si>
  <si>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</si>
  <si>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</si>
  <si>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</si>
  <si>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</si>
  <si>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</si>
  <si>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</si>
  <si>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</si>
  <si>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</si>
  <si>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</si>
  <si>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</si>
  <si>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</si>
  <si>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</si>
  <si>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</si>
  <si>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</si>
  <si>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</si>
  <si>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</si>
  <si>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</si>
  <si>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</si>
  <si>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</si>
  <si>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</si>
  <si>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</si>
  <si>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</si>
  <si>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</si>
  <si>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</si>
  <si>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</si>
  <si>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</si>
  <si>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</si>
  <si>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</si>
  <si>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</si>
  <si>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</si>
  <si>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</si>
  <si>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</si>
  <si>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</si>
  <si>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</si>
  <si>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</si>
  <si>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</si>
  <si>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</si>
  <si>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</si>
  <si>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</si>
  <si>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</si>
  <si>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</si>
  <si>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</si>
  <si>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</si>
  <si>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</si>
  <si>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</si>
  <si>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</si>
  <si>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</si>
  <si>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</si>
  <si>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</si>
  <si>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</si>
  <si>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</si>
  <si>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</si>
  <si>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</si>
  <si>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</si>
  <si>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</si>
  <si>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</si>
  <si>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</si>
  <si>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</si>
  <si>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</si>
  <si>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</si>
  <si>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</si>
  <si>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</si>
  <si>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</si>
  <si>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</si>
  <si>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</si>
  <si>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</si>
  <si>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</si>
  <si>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</si>
  <si>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</si>
  <si>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</si>
  <si>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</si>
  <si>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</si>
  <si>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</si>
  <si>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</si>
  <si>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</si>
  <si>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</si>
  <si>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</si>
  <si>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</si>
  <si>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</si>
  <si>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</si>
  <si>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</si>
  <si>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</si>
  <si>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</si>
  <si>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</si>
  <si>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</si>
  <si>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</si>
  <si>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</si>
  <si>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</si>
  <si>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</si>
  <si>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</si>
  <si>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</si>
  <si>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</si>
  <si>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</si>
  <si>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</si>
  <si>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</si>
  <si>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</si>
  <si>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</si>
  <si>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</si>
  <si>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</si>
  <si>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</si>
  <si>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</si>
  <si>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</si>
  <si>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</si>
  <si>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</si>
  <si>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</si>
  <si>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</si>
  <si>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</si>
  <si>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</si>
  <si>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</si>
  <si>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</si>
  <si>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</si>
  <si>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</si>
  <si>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</si>
  <si>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</si>
  <si>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</si>
  <si>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</si>
  <si>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</si>
  <si>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</si>
  <si>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</si>
  <si>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</si>
  <si>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</si>
  <si>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</si>
  <si>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</si>
  <si>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</si>
  <si>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</si>
  <si>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</si>
  <si>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</si>
  <si>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</si>
  <si>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</si>
  <si>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</si>
  <si>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</si>
  <si>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</si>
  <si>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</si>
  <si>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</si>
  <si>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</si>
  <si>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</si>
  <si>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</si>
  <si>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</si>
  <si>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</si>
  <si>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</si>
  <si>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</si>
  <si>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</si>
  <si>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</si>
  <si>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</si>
  <si>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</si>
  <si>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</si>
  <si>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</si>
  <si>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</si>
  <si>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</si>
  <si>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</si>
  <si>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</si>
  <si>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</si>
  <si>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</si>
  <si>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</si>
  <si>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</si>
  <si>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</si>
  <si>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</si>
  <si>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</si>
  <si>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</si>
  <si>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</si>
  <si>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</si>
  <si>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</si>
  <si>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</si>
  <si>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</si>
  <si>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</si>
  <si>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</si>
  <si>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</si>
  <si>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</si>
  <si>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</si>
  <si>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</si>
  <si>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</si>
  <si>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</si>
  <si>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</si>
  <si>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</si>
  <si>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</si>
  <si>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</si>
  <si>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</si>
  <si>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</si>
  <si>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</si>
  <si>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</si>
  <si>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</si>
  <si>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</si>
  <si>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</si>
  <si>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</si>
  <si>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</si>
  <si>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</si>
  <si>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</si>
  <si>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</si>
  <si>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</si>
  <si>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</si>
  <si>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</si>
  <si>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</si>
  <si>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</si>
  <si>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</si>
  <si>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</si>
  <si>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</si>
  <si>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</si>
  <si>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</si>
  <si>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</si>
  <si>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</si>
  <si>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</si>
  <si>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</si>
  <si>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</si>
  <si>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</si>
  <si>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</si>
  <si>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</si>
  <si>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</si>
  <si>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</si>
  <si>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</si>
  <si>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</si>
  <si>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</si>
  <si>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</si>
  <si>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</si>
  <si>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</si>
  <si>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</si>
  <si>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</si>
  <si>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</si>
  <si>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</si>
  <si>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</si>
  <si>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</si>
  <si>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</si>
  <si>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</si>
  <si>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</si>
  <si>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</si>
  <si>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</si>
  <si>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</si>
  <si>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</si>
  <si>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</si>
  <si>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</si>
  <si>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</si>
  <si>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</si>
  <si>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</si>
  <si>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</si>
  <si>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</si>
  <si>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</si>
  <si>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</si>
  <si>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</si>
  <si>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</si>
  <si>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</si>
  <si>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</si>
  <si>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</si>
  <si>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</si>
  <si>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</si>
  <si>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</si>
  <si>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</si>
  <si>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</si>
  <si>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</si>
  <si>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</si>
  <si>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</si>
  <si>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</si>
  <si>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</si>
  <si>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</si>
  <si>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</si>
  <si>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</si>
  <si>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</si>
  <si>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</si>
  <si>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</si>
  <si>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</si>
  <si>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</si>
  <si>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</si>
  <si>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</si>
  <si>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</si>
  <si>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</si>
  <si>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</si>
  <si>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</si>
  <si>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</si>
  <si>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</si>
  <si>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</si>
  <si>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</si>
  <si>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</si>
  <si>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</si>
  <si>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</si>
  <si>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</si>
  <si>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</si>
  <si>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</si>
  <si>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</si>
  <si>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</si>
  <si>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</si>
  <si>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</si>
  <si>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</si>
  <si>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</si>
  <si>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</si>
  <si>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</si>
  <si>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</si>
  <si>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</si>
  <si>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</si>
  <si>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</si>
  <si>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</si>
  <si>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</si>
  <si>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</si>
  <si>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</si>
  <si>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</si>
  <si>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</si>
  <si>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</si>
  <si>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</si>
  <si>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</si>
  <si>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</si>
  <si>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</si>
  <si>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</si>
  <si>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</si>
  <si>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</si>
  <si>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</si>
  <si>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</si>
  <si>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</si>
  <si>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</si>
  <si>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</si>
  <si>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</si>
  <si>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</si>
  <si>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</si>
  <si>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</si>
  <si>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</si>
  <si>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</si>
  <si>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</si>
  <si>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</si>
  <si>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</si>
  <si>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</si>
  <si>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</si>
  <si>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</si>
  <si>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</si>
  <si>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</si>
  <si>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</si>
  <si>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</si>
  <si>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</si>
  <si>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</si>
  <si>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</si>
  <si>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</si>
  <si>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</si>
  <si>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</si>
  <si>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</si>
  <si>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</si>
  <si>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</si>
  <si>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</si>
  <si>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</si>
  <si>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</si>
  <si>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</si>
  <si>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</si>
  <si>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</si>
  <si>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</si>
  <si>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</si>
  <si>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</si>
  <si>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</si>
  <si>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</si>
  <si>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</si>
  <si>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</si>
  <si>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</si>
  <si>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</si>
  <si>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</si>
  <si>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</si>
  <si>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</si>
  <si>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</si>
  <si>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</si>
  <si>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</si>
  <si>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</si>
  <si>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</si>
  <si>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</si>
  <si>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</si>
  <si>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</si>
  <si>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</si>
  <si>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</si>
  <si>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</si>
  <si>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</si>
  <si>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</si>
  <si>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</si>
  <si>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</si>
  <si>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</si>
  <si>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</si>
  <si>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</si>
  <si>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</si>
  <si>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</si>
  <si>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</si>
  <si>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</si>
  <si>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</si>
  <si>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</si>
  <si>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</si>
  <si>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</si>
  <si>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</si>
  <si>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</si>
  <si>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</si>
  <si>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</si>
  <si>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</si>
  <si>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</si>
  <si>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</si>
  <si>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</si>
  <si>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</si>
  <si>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</si>
  <si>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</si>
  <si>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</si>
  <si>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</si>
  <si>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</si>
  <si>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</si>
  <si>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</si>
  <si>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</si>
  <si>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</si>
  <si>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</si>
  <si>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</si>
  <si>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</si>
  <si>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</si>
  <si>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</si>
  <si>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</si>
  <si>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</si>
  <si>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</si>
  <si>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</si>
  <si>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</si>
  <si>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</si>
  <si>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</si>
  <si>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</si>
  <si>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</si>
  <si>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</si>
  <si>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</si>
  <si>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</si>
  <si>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</si>
  <si>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</si>
  <si>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</si>
  <si>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</si>
  <si>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</si>
  <si>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</si>
  <si>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</si>
  <si>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</si>
  <si>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</si>
  <si>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</si>
  <si>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</si>
  <si>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</si>
  <si>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</si>
  <si>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</si>
  <si>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</si>
  <si>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</si>
  <si>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</si>
  <si>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</si>
  <si>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</si>
  <si>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</si>
  <si>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</si>
  <si>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</si>
  <si>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</si>
  <si>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</si>
  <si>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</si>
  <si>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</si>
  <si>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</si>
  <si>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</si>
  <si>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</si>
  <si>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</si>
  <si>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</si>
  <si>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</si>
  <si>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</si>
  <si>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</si>
  <si>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</si>
  <si>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</si>
  <si>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</si>
  <si>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</si>
  <si>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</si>
  <si>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</si>
  <si>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</si>
  <si>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</si>
  <si>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</si>
  <si>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</si>
  <si>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</si>
  <si>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</si>
  <si>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</si>
  <si>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</si>
  <si>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</si>
  <si>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</si>
  <si>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</si>
  <si>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</si>
  <si>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</si>
  <si>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</si>
  <si>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</si>
  <si>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</si>
  <si>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</si>
  <si>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</si>
  <si>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</si>
  <si>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</si>
  <si>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</si>
  <si>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</si>
  <si>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</si>
  <si>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</si>
  <si>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</si>
  <si>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</si>
  <si>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</si>
  <si>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</si>
  <si>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</si>
  <si>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</si>
  <si>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</si>
  <si>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</si>
  <si>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</si>
  <si>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</si>
  <si>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</si>
  <si>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</si>
  <si>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</si>
  <si>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</si>
  <si>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</si>
  <si>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</si>
  <si>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</si>
  <si>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</si>
  <si>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</si>
  <si>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</si>
  <si>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</si>
  <si>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</si>
  <si>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</si>
  <si>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</si>
  <si>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</si>
  <si>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</si>
  <si>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</si>
  <si>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</si>
  <si>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</si>
  <si>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</si>
  <si>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</si>
  <si>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</si>
  <si>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</si>
  <si>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</si>
  <si>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</si>
  <si>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</si>
  <si>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</si>
  <si>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</si>
  <si>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</si>
  <si>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</si>
  <si>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</si>
  <si>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</si>
  <si>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</si>
  <si>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</si>
  <si>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</si>
  <si>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</si>
  <si>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</si>
  <si>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</si>
  <si>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</si>
  <si>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</si>
  <si>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</si>
  <si>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</si>
  <si>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</si>
  <si>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</si>
  <si>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</si>
  <si>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</si>
  <si>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</si>
  <si>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</si>
  <si>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</si>
  <si>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</si>
  <si>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</si>
  <si>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</si>
  <si>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</si>
  <si>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</si>
  <si>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</si>
  <si>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</si>
  <si>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</si>
  <si>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</si>
  <si>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</si>
  <si>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</si>
  <si>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</si>
  <si>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</si>
  <si>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</si>
  <si>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</si>
  <si>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</si>
  <si>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</si>
  <si>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</si>
  <si>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</si>
  <si>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</si>
  <si>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</si>
  <si>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</si>
  <si>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</si>
  <si>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</si>
  <si>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</si>
  <si>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</si>
  <si>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</si>
  <si>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</si>
  <si>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</si>
  <si>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</si>
  <si>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</si>
  <si>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</si>
  <si>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</si>
  <si>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</si>
  <si>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</si>
  <si>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</si>
  <si>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</si>
  <si>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</si>
  <si>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</si>
  <si>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</si>
  <si>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</si>
  <si>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</si>
  <si>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</si>
  <si>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</si>
  <si>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</si>
  <si>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</si>
  <si>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</si>
  <si>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</si>
  <si>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</si>
  <si>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</si>
  <si>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</si>
  <si>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</si>
  <si>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</si>
  <si>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</si>
  <si>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</si>
  <si>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</si>
  <si>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</si>
  <si>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</si>
  <si>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</si>
  <si>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</si>
  <si>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</si>
  <si>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</si>
  <si>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</si>
  <si>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</si>
  <si>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</si>
  <si>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</si>
  <si>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</si>
  <si>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</si>
  <si>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</si>
  <si>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</si>
  <si>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</si>
  <si>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</si>
  <si>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</si>
  <si>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</si>
  <si>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</si>
  <si>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</si>
  <si>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</si>
  <si>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</si>
  <si>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</si>
  <si>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</si>
  <si>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</si>
  <si>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</si>
  <si>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</si>
  <si>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</si>
  <si>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</si>
  <si>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</si>
  <si>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</si>
  <si>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</si>
  <si>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</si>
  <si>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</si>
  <si>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</si>
  <si>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</si>
  <si>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</si>
  <si>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</si>
  <si>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</si>
  <si>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</si>
  <si>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</si>
  <si>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</si>
  <si>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</si>
  <si>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</si>
  <si>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</si>
  <si>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</si>
  <si>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</si>
  <si>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</si>
  <si>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</si>
  <si>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</si>
  <si>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</si>
  <si>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</si>
  <si>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</si>
  <si>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</si>
  <si>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</si>
  <si>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</si>
  <si>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</si>
  <si>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</si>
  <si>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</si>
  <si>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</si>
  <si>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</si>
  <si>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</si>
  <si>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</si>
  <si>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</si>
  <si>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</si>
  <si>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</si>
  <si>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</si>
  <si>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</si>
  <si>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</si>
  <si>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</si>
  <si>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</si>
  <si>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</si>
  <si>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</si>
  <si>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</si>
  <si>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</si>
  <si>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</si>
  <si>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</si>
  <si>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</si>
  <si>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</si>
  <si>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</si>
  <si>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</si>
  <si>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</si>
  <si>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</si>
  <si>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</si>
  <si>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</si>
  <si>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</si>
  <si>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</si>
  <si>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</si>
  <si>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</si>
  <si>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</si>
  <si>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</si>
  <si>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</si>
  <si>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</si>
  <si>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</si>
  <si>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</si>
  <si>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</si>
  <si>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</si>
  <si>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</si>
  <si>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</si>
  <si>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</si>
  <si>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</si>
  <si>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</si>
  <si>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</si>
  <si>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</si>
  <si>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</si>
  <si>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</si>
  <si>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</si>
  <si>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</si>
  <si>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</si>
  <si>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</si>
  <si>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</si>
  <si>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</si>
  <si>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</si>
  <si>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</si>
  <si>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</si>
  <si>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</si>
  <si>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</si>
  <si>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</si>
  <si>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</si>
  <si>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</si>
  <si>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</si>
  <si>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</si>
  <si>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</si>
  <si>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</si>
  <si>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</si>
  <si>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</si>
  <si>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</si>
  <si>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</si>
  <si>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</si>
  <si>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</si>
  <si>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</si>
  <si>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</si>
  <si>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</si>
  <si>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</si>
  <si>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</si>
  <si>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</si>
  <si>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</si>
  <si>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</si>
  <si>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</si>
  <si>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</si>
  <si>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</si>
  <si>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</si>
  <si>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</si>
  <si>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</si>
  <si>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</si>
  <si>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</si>
  <si>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</si>
  <si>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</si>
  <si>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</si>
  <si>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</si>
  <si>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</si>
  <si>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</si>
  <si>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</si>
  <si>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</si>
  <si>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</si>
  <si>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</si>
  <si>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</si>
  <si>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</si>
  <si>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</si>
  <si>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</si>
  <si>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</si>
  <si>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</si>
  <si>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</si>
  <si>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</si>
  <si>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</si>
  <si>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</si>
  <si>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</si>
  <si>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</si>
  <si>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</si>
  <si>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</si>
  <si>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</si>
  <si>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</si>
  <si>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</si>
  <si>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</si>
  <si>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</si>
  <si>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</si>
  <si>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</si>
  <si>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</si>
  <si>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</si>
  <si>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</si>
  <si>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</si>
  <si>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</si>
  <si>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</si>
  <si>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</si>
  <si>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</si>
  <si>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</si>
  <si>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</si>
  <si>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</si>
  <si>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</si>
  <si>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</si>
  <si>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</si>
  <si>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</si>
  <si>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</si>
  <si>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</si>
  <si>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</si>
  <si>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</si>
  <si>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</si>
  <si>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</si>
  <si>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</si>
  <si>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</si>
  <si>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</si>
  <si>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</si>
  <si>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</si>
  <si>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</si>
  <si>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</si>
  <si>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</si>
  <si>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</si>
  <si>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</si>
  <si>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</si>
  <si>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</si>
  <si>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</si>
  <si>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</si>
  <si>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</si>
  <si>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</si>
  <si>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</si>
  <si>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</si>
  <si>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</si>
  <si>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</si>
  <si>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</si>
  <si>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</si>
  <si>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</si>
  <si>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</si>
  <si>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</si>
  <si>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</si>
  <si>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</si>
  <si>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</si>
  <si>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</si>
  <si>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</si>
  <si>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</si>
  <si>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</si>
  <si>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</si>
  <si>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</si>
  <si>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</si>
  <si>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</si>
  <si>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</si>
  <si>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</si>
  <si>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</si>
  <si>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</si>
  <si>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</si>
  <si>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</si>
  <si>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</si>
  <si>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</si>
  <si>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</si>
  <si>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</si>
  <si>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</si>
  <si>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</si>
  <si>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</si>
  <si>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</si>
  <si>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</si>
  <si>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</si>
  <si>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</si>
  <si>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</si>
  <si>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</si>
  <si>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</si>
  <si>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</si>
  <si>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</si>
  <si>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</si>
  <si>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</si>
  <si>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</si>
  <si>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</si>
  <si>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</si>
  <si>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</si>
  <si>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</si>
  <si>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</si>
  <si>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</si>
  <si>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</si>
  <si>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</si>
  <si>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</si>
  <si>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</si>
  <si>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</si>
  <si>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</si>
  <si>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</si>
  <si>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</si>
  <si>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</si>
  <si>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</si>
  <si>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</si>
  <si>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</si>
  <si>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</si>
  <si>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</si>
  <si>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</si>
  <si>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</si>
  <si>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</si>
  <si>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</si>
  <si>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</si>
  <si>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</si>
  <si>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</si>
  <si>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</si>
  <si>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</si>
  <si>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</si>
  <si>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</si>
  <si>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</si>
  <si>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</si>
  <si>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</si>
  <si>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</si>
  <si>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</si>
  <si>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</si>
  <si>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</si>
  <si>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</si>
  <si>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</si>
  <si>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</si>
  <si>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</si>
  <si>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</si>
  <si>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</si>
  <si>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</si>
  <si>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</si>
  <si>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</si>
  <si>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</si>
  <si>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</si>
  <si>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</si>
  <si>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</si>
  <si>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</si>
  <si>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</si>
  <si>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</si>
  <si>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</si>
  <si>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</si>
  <si>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</si>
  <si>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</si>
  <si>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</si>
  <si>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</si>
  <si>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</si>
  <si>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</si>
  <si>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</si>
  <si>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</si>
  <si>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</si>
  <si>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</si>
  <si>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</si>
  <si>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</si>
  <si>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</si>
  <si>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</si>
  <si>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</si>
  <si>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</si>
  <si>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</si>
  <si>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</si>
  <si>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</si>
  <si>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</si>
  <si>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</si>
  <si>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</si>
  <si>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</si>
  <si>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</si>
  <si>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</si>
  <si>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</si>
  <si>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</si>
  <si>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</si>
  <si>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</si>
  <si>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</si>
  <si>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</si>
  <si>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</si>
  <si>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</si>
  <si>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</si>
  <si>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</si>
  <si>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</si>
  <si>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</si>
  <si>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</si>
  <si>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</si>
  <si>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</si>
  <si>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</si>
  <si>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</si>
  <si>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</si>
  <si>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</si>
  <si>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</si>
  <si>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</si>
  <si>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</si>
  <si>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</si>
  <si>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</si>
  <si>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</si>
  <si>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</si>
  <si>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</si>
  <si>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</si>
  <si>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</si>
  <si>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</si>
  <si>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</si>
  <si>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</si>
  <si>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</si>
  <si>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</si>
  <si>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</si>
  <si>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</si>
  <si>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</si>
  <si>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</si>
  <si>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</si>
  <si>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</si>
  <si>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</si>
  <si>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</si>
  <si>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</si>
  <si>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</si>
  <si>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</si>
  <si>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</si>
  <si>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</si>
  <si>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</si>
  <si>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</si>
  <si>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</si>
  <si>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</si>
  <si>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</si>
  <si>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</si>
  <si>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</si>
  <si>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</si>
  <si>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</si>
  <si>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</si>
  <si>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</si>
  <si>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</si>
  <si>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</si>
  <si>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</si>
  <si>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</si>
  <si>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</si>
  <si>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</si>
  <si>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</si>
  <si>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</si>
  <si>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</si>
  <si>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</si>
  <si>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</si>
  <si>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</si>
  <si>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</si>
  <si>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</si>
  <si>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</si>
  <si>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</si>
  <si>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</si>
  <si>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</si>
  <si>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</si>
  <si>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</si>
  <si>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</si>
  <si>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</si>
  <si>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</si>
  <si>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</si>
  <si>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</si>
  <si>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</si>
  <si>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</si>
  <si>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</si>
  <si>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</si>
  <si>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</si>
  <si>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</si>
  <si>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</si>
  <si>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</si>
  <si>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</si>
  <si>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</si>
  <si>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</si>
  <si>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</si>
  <si>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</si>
  <si>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</si>
  <si>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</si>
  <si>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</si>
  <si>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</si>
  <si>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</si>
  <si>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</si>
  <si>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</si>
  <si>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</si>
  <si>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</si>
  <si>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</si>
  <si>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</si>
  <si>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</si>
  <si>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</si>
  <si>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</si>
  <si>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</si>
  <si>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</si>
  <si>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</si>
  <si>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</si>
  <si>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</si>
  <si>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</si>
  <si>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</si>
  <si>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</si>
  <si>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</si>
  <si>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</si>
  <si>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</si>
  <si>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</si>
  <si>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</si>
  <si>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</si>
  <si>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</si>
  <si>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</si>
  <si>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</si>
  <si>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</si>
  <si>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</si>
  <si>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</si>
  <si>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</si>
  <si>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</si>
  <si>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</si>
  <si>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</si>
  <si>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</si>
  <si>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</si>
  <si>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</si>
  <si>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</si>
  <si>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</si>
  <si>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</si>
  <si>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</si>
  <si>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</si>
  <si>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</si>
  <si>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</si>
  <si>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</si>
  <si>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</si>
  <si>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</si>
  <si>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</si>
  <si>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</si>
  <si>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</si>
  <si>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</si>
  <si>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</si>
  <si>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</si>
  <si>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</si>
  <si>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</si>
  <si>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</si>
  <si>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</si>
  <si>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</si>
  <si>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</si>
  <si>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</si>
  <si>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</si>
  <si>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</si>
  <si>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</si>
  <si>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</si>
  <si>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</si>
  <si>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</si>
  <si>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</si>
  <si>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</si>
  <si>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</si>
  <si>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</si>
  <si>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</si>
  <si>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</si>
  <si>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</si>
  <si>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</si>
  <si>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</si>
  <si>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</si>
  <si>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</si>
  <si>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</si>
  <si>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</si>
  <si>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</si>
  <si>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</si>
  <si>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</si>
  <si>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</si>
  <si>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</si>
  <si>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</si>
  <si>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</si>
  <si>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</si>
  <si>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</si>
  <si>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</si>
  <si>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</si>
  <si>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</si>
  <si>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</si>
  <si>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</si>
  <si>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</si>
  <si>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</si>
  <si>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</si>
  <si>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</si>
  <si>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</si>
  <si>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</si>
  <si>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</si>
  <si>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</si>
  <si>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</si>
  <si>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</si>
  <si>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</si>
  <si>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</si>
  <si>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</si>
  <si>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</si>
  <si>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</si>
  <si>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</si>
  <si>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</si>
  <si>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</si>
  <si>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</si>
  <si>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</si>
  <si>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</si>
  <si>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</si>
  <si>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</si>
  <si>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</si>
  <si>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</si>
  <si>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</si>
  <si>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</si>
  <si>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</si>
  <si>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</si>
  <si>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</si>
  <si>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</si>
  <si>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</si>
  <si>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</si>
  <si>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</si>
  <si>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</si>
  <si>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</si>
  <si>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</si>
  <si>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</si>
  <si>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</si>
  <si>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</si>
  <si>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</si>
  <si>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</si>
  <si>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</si>
  <si>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</si>
  <si>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</si>
  <si>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</si>
  <si>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</si>
  <si>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</si>
  <si>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</si>
  <si>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</si>
  <si>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</si>
  <si>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</si>
  <si>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</si>
  <si>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</si>
  <si>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</si>
  <si>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</si>
  <si>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</si>
  <si>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</si>
  <si>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</si>
  <si>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</si>
  <si>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</si>
  <si>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</si>
  <si>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</si>
  <si>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</si>
  <si>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</si>
  <si>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</si>
  <si>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</si>
  <si>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</si>
  <si>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</si>
  <si>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</si>
  <si>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</si>
  <si>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</si>
  <si>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</si>
  <si>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</si>
  <si>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</si>
  <si>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</si>
  <si>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</si>
  <si>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</si>
  <si>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</si>
  <si>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</si>
  <si>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</si>
  <si>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</si>
  <si>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</si>
  <si>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</si>
  <si>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</si>
  <si>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</si>
  <si>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</si>
  <si>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</si>
  <si>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</si>
  <si>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</si>
  <si>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</si>
  <si>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</si>
  <si>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</si>
  <si>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</si>
  <si>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</si>
  <si>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</si>
  <si>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</si>
  <si>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</si>
  <si>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</si>
  <si>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</si>
  <si>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</si>
  <si>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</si>
  <si>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</si>
  <si>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</si>
  <si>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</si>
  <si>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</si>
  <si>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</si>
  <si>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</si>
  <si>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</si>
  <si>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</si>
  <si>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</si>
  <si>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</si>
  <si>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</si>
  <si>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</si>
  <si>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</si>
  <si>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</si>
  <si>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</si>
  <si>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</si>
  <si>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</si>
  <si>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</si>
  <si>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</si>
  <si>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</si>
  <si>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</si>
  <si>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</si>
  <si>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</si>
  <si>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</si>
  <si>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</si>
  <si>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</si>
  <si>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</si>
  <si>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</si>
  <si>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</si>
  <si>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</si>
  <si>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</si>
  <si>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</si>
  <si>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</si>
  <si>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</si>
  <si>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</si>
  <si>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</si>
  <si>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</si>
  <si>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</si>
  <si>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</si>
  <si>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</si>
  <si>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</si>
  <si>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</si>
  <si>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</si>
  <si>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</si>
  <si>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</si>
  <si>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</si>
  <si>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</si>
  <si>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</si>
  <si>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</si>
  <si>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</si>
  <si>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</si>
  <si>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</si>
  <si>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</si>
  <si>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</si>
  <si>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</si>
  <si>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</si>
  <si>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</si>
  <si>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</si>
  <si>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</si>
  <si>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</si>
  <si>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</si>
  <si>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</si>
  <si>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</si>
  <si>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</si>
  <si>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</si>
  <si>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</si>
  <si>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</si>
  <si>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</si>
  <si>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</si>
  <si>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</si>
  <si>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</si>
  <si>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</si>
  <si>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</si>
  <si>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</si>
  <si>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</si>
  <si>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</si>
  <si>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</si>
  <si>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</si>
  <si>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</si>
  <si>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</si>
  <si>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</si>
  <si>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</si>
  <si>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</si>
  <si>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</si>
  <si>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</si>
  <si>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</si>
  <si>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</si>
  <si>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</si>
  <si>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</si>
  <si>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</si>
  <si>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</si>
  <si>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</si>
  <si>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</si>
  <si>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</si>
  <si>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</si>
  <si>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</si>
  <si>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</si>
  <si>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</si>
  <si>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</si>
  <si>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</si>
  <si>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</si>
  <si>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</si>
  <si>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</si>
  <si>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</si>
  <si>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</si>
  <si>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</si>
  <si>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</si>
  <si>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</si>
  <si>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</si>
  <si>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</si>
  <si>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</si>
  <si>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</si>
  <si>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</si>
  <si>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</si>
  <si>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</si>
  <si>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</si>
  <si>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</si>
  <si>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</si>
  <si>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</si>
  <si>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</si>
  <si>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</si>
  <si>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</si>
  <si>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</si>
  <si>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</si>
  <si>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</si>
  <si>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</si>
  <si>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</si>
  <si>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</si>
  <si>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</si>
  <si>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</si>
  <si>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</si>
  <si>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</si>
  <si>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</si>
  <si>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</si>
  <si>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</si>
  <si>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</si>
  <si>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</si>
  <si>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</si>
  <si>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</si>
  <si>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</si>
  <si>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</si>
  <si>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</si>
  <si>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</si>
  <si>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</si>
  <si>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</si>
  <si>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</si>
  <si>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</si>
  <si>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</si>
  <si>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</si>
  <si>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</si>
  <si>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</si>
  <si>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</si>
  <si>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</si>
  <si>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</si>
  <si>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</si>
  <si>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</si>
  <si>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</si>
  <si>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</si>
  <si>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</si>
  <si>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</si>
  <si>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</si>
  <si>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</si>
  <si>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</si>
  <si>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</si>
  <si>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</si>
  <si>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</si>
  <si>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</si>
  <si>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</si>
  <si>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</si>
  <si>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</si>
  <si>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</si>
  <si>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</si>
  <si>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Year</t>
  </si>
  <si>
    <t>Coffee Name</t>
  </si>
  <si>
    <t>Coffee Full Name</t>
  </si>
  <si>
    <t>First Name</t>
  </si>
  <si>
    <t>Last Name</t>
  </si>
  <si>
    <t>Month Name</t>
  </si>
  <si>
    <t>Row Labels</t>
  </si>
  <si>
    <t>Grand Total</t>
  </si>
  <si>
    <t>2019</t>
  </si>
  <si>
    <t>2020</t>
  </si>
  <si>
    <t>2021</t>
  </si>
  <si>
    <t>2022</t>
  </si>
  <si>
    <t>Column Labels</t>
  </si>
  <si>
    <t>Arabica</t>
  </si>
  <si>
    <t>Excelsa</t>
  </si>
  <si>
    <t>Liberica</t>
  </si>
  <si>
    <t>Robusta</t>
  </si>
  <si>
    <t>Count of Order ID</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</si>
  <si>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</si>
  <si>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</si>
  <si>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</si>
  <si>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</si>
  <si>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</si>
  <si>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</si>
  <si>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</si>
  <si>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</si>
  <si>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</si>
  <si>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</si>
  <si>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</si>
  <si>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</si>
  <si>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</si>
  <si>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</si>
  <si>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</si>
  <si>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</si>
  <si>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</si>
  <si>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</si>
  <si>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Total Number of Orders in each Month</t>
  </si>
  <si>
    <t>Sum of Sales</t>
  </si>
  <si>
    <t>Total Sales in each Month</t>
  </si>
  <si>
    <t>Total Number of Orders by each Country</t>
  </si>
  <si>
    <t>Total Sales by Country</t>
  </si>
  <si>
    <t>Total Orders in Each Year</t>
  </si>
  <si>
    <t>Top 5 Regular Customers by Sales</t>
  </si>
  <si>
    <t>Top 5 Loyality Customers by Sales</t>
  </si>
  <si>
    <t>Total Sales in Each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</si>
</sst>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409]d\-mmm\-yy;@"/>
  </numFmts>
  <fonts count="6"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6"/>
      <color theme="1"/>
      <name val="Calibri (Body)"/>
    </font>
    <font>
      <b/>
      <sz val="18"/>
      <color theme="1"/>
      <name val="Calibri (Body)"/>
    </font>
  </fonts>
  <fills count="5">
    <fill>
      <patternFill patternType="none"/>
    </fill>
    <fill>
      <patternFill patternType="gray125"/>
    </fill>
    <fill>
      <patternFill patternType="solid">
        <fgColor theme="4" tint="-0.249977111117893"/>
        <bgColor indexed="64"/>
      </patternFill>
    </fill>
    <fill>
      <patternFill patternType="solid">
        <fgColor rgb="FF92D05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2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3" fillId="2" borderId="0" xfId="0" applyFont="1" applyFill="1" applyAlignment="1">
      <alignment horizontal="center" vertical="center"/>
    </xf>
    <xf numFmtId="0" fontId="3" fillId="2" borderId="0" xfId="0" applyFont="1" applyFill="1" applyAlignment="1">
      <alignment horizontal="center"/>
    </xf>
    <xf numFmtId="165" fontId="3" fillId="2" borderId="0" xfId="0" applyNumberFormat="1" applyFont="1" applyFill="1" applyAlignment="1">
      <alignment horizontal="center" vertical="center"/>
    </xf>
    <xf numFmtId="165" fontId="0" fillId="0" borderId="0" xfId="0" applyNumberFormat="1"/>
    <xf numFmtId="2" fontId="0" fillId="0" borderId="0" xfId="0" applyNumberFormat="1"/>
    <xf numFmtId="44" fontId="0" fillId="0" borderId="0" xfId="1" applyFont="1"/>
    <xf numFmtId="4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4"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4" fillId="4" borderId="0" xfId="0" applyFont="1" applyFill="1" applyAlignment="1">
      <alignment horizontal="center"/>
    </xf>
    <xf numFmtId="0" fontId="0" fillId="4" borderId="0" xfId="0" applyFill="1" applyAlignment="1">
      <alignment horizontal="center"/>
    </xf>
  </cellXfs>
  <cellStyles count="2">
    <cellStyle name="Currency" xfId="1" builtinId="4"/>
    <cellStyle name="Normal" xfId="0" builtinId="0"/>
  </cellStyles>
  <dxfs count="19">
    <dxf>
      <numFmt numFmtId="34" formatCode="_(&quot;$&quot;* #,##0.00_);_(&quot;$&quot;* \(#,##0.00\);_(&quot;$&quot;* &quot;-&quot;??_);_(@_)"/>
    </dxf>
    <dxf>
      <font>
        <b val="0"/>
        <i val="0"/>
        <strike val="0"/>
        <condense val="0"/>
        <extend val="0"/>
        <outline val="0"/>
        <shadow val="0"/>
        <u val="none"/>
        <vertAlign val="baseline"/>
        <sz val="11"/>
        <color theme="1"/>
        <name val="Calibri"/>
        <family val="2"/>
        <scheme val="minor"/>
      </font>
    </dxf>
    <dxf>
      <numFmt numFmtId="2" formatCode="0.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center" vertical="center" textRotation="0" wrapText="0" indent="0" justifyLastLine="0" shrinkToFit="0" readingOrder="0"/>
    </dxf>
    <dxf>
      <numFmt numFmtId="1" formatCode="0"/>
    </dxf>
    <dxf>
      <numFmt numFmtId="1" formatCode="0"/>
    </dxf>
    <dxf>
      <numFmt numFmtId="164" formatCode="0.0"/>
    </dxf>
  </dxfs>
  <tableStyles count="0" defaultTableStyle="TableStyleMedium2" defaultPivotStyle="PivotStyleMedium9"/>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[Coffee_Orders.xlsx]Country Data!PivotTable3</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No of orders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'Country Data'!$B$4</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6F25-234D-B660-DFCC6DDA5A51}"/>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F25-234D-B660-DFCC6DDA5A51}"/>
              </c:ext>
            </c:extLst>
          </c:dPt>
          <c:dPt>
            <c:idx val="2"/>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6F25-234D-B660-DFCC6DDA5A51}"/>
              </c:ext>
            </c:extLst>
          </c:dPt>
          <c:dLbls>
            <c:dLbl>
              <c:idx val="0"/>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F25-234D-B660-DFCC6DDA5A51}"/>
                </c:ext>
              </c:extLst>
            </c:dLbl>
            <c:dLbl>
              <c:idx val="1"/>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F25-234D-B660-DFCC6DDA5A51}"/>
                </c:ext>
              </c:extLst>
            </c:dLbl>
            <c:dLbl>
              <c:idx val="2"/>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6F25-234D-B660-DFCC6DDA5A5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'Country Data'!$A$5:$A$8</c:f>
              <c:strCache>
                <c:ptCount val="3"/>
                <c:pt idx="0">
                  <c:v>Ireland</c:v>
                </c:pt>
                <c:pt idx="1">
                  <c:v>United Kingdom</c:v>
                </c:pt>
                <c:pt idx="2">
                  <c:v>United States</c:v>
                </c:pt>
              </c:strCache>
            </c:strRef>
          </c:cat>
          <c:val>
            <c:numRef>
              <c:f>'Country Data'!$B$5:$B$8</c:f>
              <c:numCache>
                <c:formatCode>General</c:formatCode>
                <c:ptCount val="3"/>
                <c:pt idx="0">
                  <c:v>153</c:v>
                </c:pt>
                <c:pt idx="1">
                  <c:v>73</c:v>
                </c:pt>
                <c:pt idx="2">
                  <c:v>774</c:v>
                </c:pt>
              </c:numCache>
            </c:numRef>
          </c:val>
          <c:extLst>
            <c:ext xmlns:c16="http://schemas.microsoft.com/office/drawing/2014/chart" uri="{C3380CC4-5D6E-409C-BE32-E72D297353CC}">
              <c16:uniqueId val="{00000000-6F25-234D-B660-DFCC6DDA5A51}"/>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[Coffee_Orders.xlsx]Country Data!PivotTable4</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'Country Data'!$B$28</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591-E04A-B12C-2D07AF642165}"/>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591-E04A-B12C-2D07AF642165}"/>
              </c:ext>
            </c:extLst>
          </c:dPt>
          <c:dPt>
            <c:idx val="2"/>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591-E04A-B12C-2D07AF64216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'Country Data'!$A$29:$A$32</c:f>
              <c:strCache>
                <c:ptCount val="3"/>
                <c:pt idx="0">
                  <c:v>Ireland</c:v>
                </c:pt>
                <c:pt idx="1">
                  <c:v>United Kingdom</c:v>
                </c:pt>
                <c:pt idx="2">
                  <c:v>United States</c:v>
                </c:pt>
              </c:strCache>
            </c:strRef>
          </c:cat>
          <c:val>
            <c:numRef>
              <c:f>'Country Data'!$B$29:$B$32</c:f>
              <c:numCache>
                <c:formatCode>0.0</c:formatCode>
                <c:ptCount val="3"/>
                <c:pt idx="0">
                  <c:v>6696.8649999999989</c:v>
                </c:pt>
                <c:pt idx="1">
                  <c:v>2798.5050000000001</c:v>
                </c:pt>
                <c:pt idx="2">
                  <c:v>35638.88499999998</c:v>
                </c:pt>
              </c:numCache>
            </c:numRef>
          </c:val>
          <c:extLst>
            <c:ext xmlns:c16="http://schemas.microsoft.com/office/drawing/2014/chart" uri="{C3380CC4-5D6E-409C-BE32-E72D297353CC}">
              <c16:uniqueId val="{00000000-3486-864E-828B-8021C15AD90B}"/>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[Coffee_Orders.xlsx]Top5 Customers!PivotTable5</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Top 5 loyalty card customers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1"/>
        <c:ser>
          <c:idx val="0"/>
          <c:order val="0"/>
          <c:tx>
            <c:strRef>
              <c:f>'Top5 Customers'!$B$6</c:f>
              <c:strCache>
                <c:ptCount val="1"/>
                <c:pt idx="0">
                  <c:v>Total</c:v>
                </c:pt>
              </c:strCache>
            </c:strRef>
          </c:tx>
          <c:invertIfNegative val="0"/>
          <c:dPt>
            <c:idx val="0"/>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DA81-C04E-9E0F-F03DCD123CC9}"/>
              </c:ext>
            </c:extLst>
          </c:dPt>
          <c:dPt>
            <c:idx val="1"/>
            <c:invertIfNegative val="0"/>
            <c:bubble3D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DA81-C04E-9E0F-F03DCD123CC9}"/>
              </c:ext>
            </c:extLst>
          </c:dPt>
          <c:dPt>
            <c:idx val="2"/>
            <c:invertIfNegative val="0"/>
            <c:bubble3D val="0"/>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DA81-C04E-9E0F-F03DCD123CC9}"/>
              </c:ext>
            </c:extLst>
          </c:dPt>
          <c:dPt>
            <c:idx val="3"/>
            <c:invertIfNegative val="0"/>
            <c:bubble3D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DA81-C04E-9E0F-F03DCD123CC9}"/>
              </c:ext>
            </c:extLst>
          </c:dPt>
          <c:dPt>
            <c:idx val="4"/>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DA81-C04E-9E0F-F03DCD123CC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 Customers'!$A$7:$A$11</c:f>
              <c:strCache>
                <c:ptCount val="5"/>
                <c:pt idx="0">
                  <c:v>86579-92122-OC</c:v>
                </c:pt>
                <c:pt idx="1">
                  <c:v>01603-43789-TN</c:v>
                </c:pt>
                <c:pt idx="2">
                  <c:v>27132-68907-RC</c:v>
                </c:pt>
                <c:pt idx="3">
                  <c:v>04739-85772-QT</c:v>
                </c:pt>
                <c:pt idx="4">
                  <c:v>62923-29397-KX</c:v>
                </c:pt>
              </c:strCache>
            </c:strRef>
          </c:cat>
          <c:val>
            <c:numRef>
              <c:f>'Top5 Customers'!$B$7:$B$11</c:f>
              <c:numCache>
                <c:formatCode>General</c:formatCode>
                <c:ptCount val="5"/>
                <c:pt idx="0">
                  <c:v>307.04499999999996</c:v>
                </c:pt>
                <c:pt idx="1">
                  <c:v>246.20999999999998</c:v>
                </c:pt>
                <c:pt idx="2">
                  <c:v>206.59999999999997</c:v>
                </c:pt>
                <c:pt idx="3">
                  <c:v>204.92999999999995</c:v>
                </c:pt>
                <c:pt idx="4">
                  <c:v>204.92999999999995</c:v>
                </c:pt>
              </c:numCache>
            </c:numRef>
          </c:val>
          <c:extLst>
            <c:ext xmlns:c16="http://schemas.microsoft.com/office/drawing/2014/chart" uri="{C3380CC4-5D6E-409C-BE32-E72D297353CC}">
              <c16:uniqueId val="{00000000-EEED-6644-9707-4807479CCDC5}"/>
            </c:ext>
          </c:extLst>
        </c:ser>
        <c:dLbls>
          <c:dLblPos val="inEnd"/>
          <c:showLegendKey val="0"/>
          <c:showVal val="1"/>
          <c:showCatName val="0"/>
          <c:showSerName val="0"/>
          <c:showPercent val="0"/>
          <c:showBubbleSize val="0"/>
        </c:dLbls>
        <c:gapWidth val="41"/>
        <c:axId val="2131507935"/>
        <c:axId val="2131382783"/>
      </c:barChart>
      <c:catAx>
        <c:axId val="2131507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sz="1200"/>
                  <a:t>CustomerID's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31382783"/>
        <c:crosses val="autoZero"/>
        <c:auto val="1"/>
        <c:lblAlgn val="ctr"/>
        <c:lblOffset val="100"/>
        <c:noMultiLvlLbl val="0"/>
      </c:catAx>
      <c:valAx>
        <c:axId val="2131382783"/>
        <c:scaling>
          <c:orientation val="minMax"/>
        </c:scaling>
        <c:delete val="1"/>
        <c:axPos val="l"/>
        <c:numFmt formatCode="General" sourceLinked="1"/>
        <c:majorTickMark val="none"/>
        <c:minorTickMark val="none"/>
        <c:tickLblPos val="nextTo"/>
        <c:crossAx val="2131507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[Coffee_Orders.xlsx]Top5 Customers!PivotTable6</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Top</a:t>
            </a:r>
            <a:r>
              <a:rPr lang="en-US" baseline="0"/>
              <a:t> 5 regular customers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1"/>
        <c:ser>
          <c:idx val="0"/>
          <c:order val="0"/>
          <c:tx>
            <c:strRef>
              <c:f>'Top5 Customers'!$B$26</c:f>
              <c:strCache>
                <c:ptCount val="1"/>
                <c:pt idx="0">
                  <c:v>Total</c:v>
                </c:pt>
              </c:strCache>
            </c:strRef>
          </c:tx>
          <c:invertIfNegative val="0"/>
          <c:dPt>
            <c:idx val="0"/>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E9B8-324D-AB10-2E7942A489F4}"/>
              </c:ext>
            </c:extLst>
          </c:dPt>
          <c:dPt>
            <c:idx val="1"/>
            <c:invertIfNegative val="0"/>
            <c:bubble3D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E9B8-324D-AB10-2E7942A489F4}"/>
              </c:ext>
            </c:extLst>
          </c:dPt>
          <c:dPt>
            <c:idx val="2"/>
            <c:invertIfNegative val="0"/>
            <c:bubble3D val="0"/>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E9B8-324D-AB10-2E7942A489F4}"/>
              </c:ext>
            </c:extLst>
          </c:dPt>
          <c:dPt>
            <c:idx val="3"/>
            <c:invertIfNegative val="0"/>
            <c:bubble3D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E9B8-324D-AB10-2E7942A489F4}"/>
              </c:ext>
            </c:extLst>
          </c:dPt>
          <c:dPt>
            <c:idx val="4"/>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E9B8-324D-AB10-2E7942A489F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 Customers'!$A$27:$A$31</c:f>
              <c:strCache>
                <c:ptCount val="5"/>
                <c:pt idx="0">
                  <c:v>27930-59250-JT</c:v>
                </c:pt>
                <c:pt idx="1">
                  <c:v>16880-78077-FB</c:v>
                </c:pt>
                <c:pt idx="2">
                  <c:v>16982-35708-BZ</c:v>
                </c:pt>
                <c:pt idx="3">
                  <c:v>19485-98072-PS</c:v>
                </c:pt>
                <c:pt idx="4">
                  <c:v>57808-90533-UE</c:v>
                </c:pt>
              </c:strCache>
            </c:strRef>
          </c:cat>
          <c:val>
            <c:numRef>
              <c:f>'Top5 Customers'!$B$27:$B$31</c:f>
              <c:numCache>
                <c:formatCode>General</c:formatCode>
                <c:ptCount val="5"/>
                <c:pt idx="0">
                  <c:v>317.06999999999994</c:v>
                </c:pt>
                <c:pt idx="1">
                  <c:v>289.11</c:v>
                </c:pt>
                <c:pt idx="2">
                  <c:v>281.67499999999995</c:v>
                </c:pt>
                <c:pt idx="3">
                  <c:v>278.01</c:v>
                </c:pt>
                <c:pt idx="4">
                  <c:v>251.12499999999997</c:v>
                </c:pt>
              </c:numCache>
            </c:numRef>
          </c:val>
          <c:extLst>
            <c:ext xmlns:c16="http://schemas.microsoft.com/office/drawing/2014/chart" uri="{C3380CC4-5D6E-409C-BE32-E72D297353CC}">
              <c16:uniqueId val="{00000000-78DD-574D-B5B5-7BB5BB42D8F6}"/>
            </c:ext>
          </c:extLst>
        </c:ser>
        <c:dLbls>
          <c:dLblPos val="inEnd"/>
          <c:showLegendKey val="0"/>
          <c:showVal val="1"/>
          <c:showCatName val="0"/>
          <c:showSerName val="0"/>
          <c:showPercent val="0"/>
          <c:showBubbleSize val="0"/>
        </c:dLbls>
        <c:gapWidth val="41"/>
        <c:axId val="1890839279"/>
        <c:axId val="2131725695"/>
      </c:barChart>
      <c:catAx>
        <c:axId val="189083927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sz="1200"/>
                  <a:t>CustomerID's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31725695"/>
        <c:crosses val="autoZero"/>
        <c:auto val="1"/>
        <c:lblAlgn val="ctr"/>
        <c:lblOffset val="100"/>
        <c:noMultiLvlLbl val="0"/>
      </c:catAx>
      <c:valAx>
        <c:axId val="2131725695"/>
        <c:scaling>
          <c:orientation val="minMax"/>
        </c:scaling>
        <c:delete val="1"/>
        <c:axPos val="l"/>
        <c:numFmt formatCode="General" sourceLinked="1"/>
        <c:majorTickMark val="none"/>
        <c:minorTickMark val="none"/>
        <c:tickLblPos val="nextTo"/>
        <c:crossAx val="189083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Orders Each Month!PivotTable7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Number of Orders in each Month</a:t>
            </a:r>
            <a:endParaRPr lang="en-US" b="1"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Orders Each Month'!$C$4:$C$5</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Month'!$C$6:$C$54</c:f>
              <c:numCache>
                <c:formatCode>General</c:formatCode>
                <c:ptCount val="44"/>
                <c:pt idx="0">
                  <c:v>3</c:v>
                </c:pt>
                <c:pt idx="1">
                  <c:v>7</c:v>
                </c:pt>
                <c:pt idx="2">
                  <c:v>4</c:v>
                </c:pt>
                <c:pt idx="3">
                  <c:v>5</c:v>
                </c:pt>
                <c:pt idx="4">
                  <c:v>2</c:v>
                </c:pt>
                <c:pt idx="5">
                  <c:v>2</c:v>
                </c:pt>
                <c:pt idx="6">
                  <c:v>8</c:v>
                </c:pt>
                <c:pt idx="7">
                  <c:v>7</c:v>
                </c:pt>
                <c:pt idx="8">
                  <c:v>1</c:v>
                </c:pt>
                <c:pt idx="9">
                  <c:v>9</c:v>
                </c:pt>
                <c:pt idx="10">
                  <c:v>5</c:v>
                </c:pt>
                <c:pt idx="11">
                  <c:v>6</c:v>
                </c:pt>
                <c:pt idx="12">
                  <c:v>3</c:v>
                </c:pt>
                <c:pt idx="13">
                  <c:v>11</c:v>
                </c:pt>
                <c:pt idx="14">
                  <c:v>5</c:v>
                </c:pt>
                <c:pt idx="15">
                  <c:v>1</c:v>
                </c:pt>
                <c:pt idx="16">
                  <c:v>7</c:v>
                </c:pt>
                <c:pt idx="17">
                  <c:v>7</c:v>
                </c:pt>
                <c:pt idx="18">
                  <c:v>10</c:v>
                </c:pt>
                <c:pt idx="19">
                  <c:v>1</c:v>
                </c:pt>
                <c:pt idx="20">
                  <c:v>4</c:v>
                </c:pt>
                <c:pt idx="21">
                  <c:v>9</c:v>
                </c:pt>
                <c:pt idx="22">
                  <c:v>6</c:v>
                </c:pt>
                <c:pt idx="23">
                  <c:v>6</c:v>
                </c:pt>
                <c:pt idx="24">
                  <c:v>8</c:v>
                </c:pt>
                <c:pt idx="25">
                  <c:v>6</c:v>
                </c:pt>
                <c:pt idx="26">
                  <c:v>8</c:v>
                </c:pt>
                <c:pt idx="27">
                  <c:v>6</c:v>
                </c:pt>
                <c:pt idx="28">
                  <c:v>6</c:v>
                </c:pt>
                <c:pt idx="29">
                  <c:v>8</c:v>
                </c:pt>
                <c:pt idx="30">
                  <c:v>5</c:v>
                </c:pt>
                <c:pt idx="31">
                  <c:v>8</c:v>
                </c:pt>
                <c:pt idx="32">
                  <c:v>14</c:v>
                </c:pt>
                <c:pt idx="33">
                  <c:v>8</c:v>
                </c:pt>
                <c:pt idx="34">
                  <c:v>6</c:v>
                </c:pt>
                <c:pt idx="35">
                  <c:v>8</c:v>
                </c:pt>
                <c:pt idx="36">
                  <c:v>5</c:v>
                </c:pt>
                <c:pt idx="37">
                  <c:v>5</c:v>
                </c:pt>
                <c:pt idx="38">
                  <c:v>6</c:v>
                </c:pt>
                <c:pt idx="39">
                  <c:v>8</c:v>
                </c:pt>
                <c:pt idx="40">
                  <c:v>5</c:v>
                </c:pt>
                <c:pt idx="41">
                  <c:v>6</c:v>
                </c:pt>
                <c:pt idx="42">
                  <c:v>5</c:v>
                </c:pt>
                <c:pt idx="43">
                  <c:v>4</c:v>
                </c:pt>
              </c:numCache>
            </c:numRef>
          </c:val>
          <c:smooth val="0"/>
          <c:extLst>
            <c:ext xmlns:c16="http://schemas.microsoft.com/office/drawing/2014/chart" uri="{C3380CC4-5D6E-409C-BE32-E72D297353CC}">
              <c16:uniqueId val="{00000000-BB3B-AA43-988C-53D3DFADC2B5}"/>
            </c:ext>
          </c:extLst>
        </c:ser>
        <c:ser>
          <c:idx val="1"/>
          <c:order val="1"/>
          <c:tx>
            <c:strRef>
              <c:f>'Total Orders Each Month'!$D$4:$D$5</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Month'!$D$6:$D$54</c:f>
              <c:numCache>
                <c:formatCode>General</c:formatCode>
                <c:ptCount val="44"/>
                <c:pt idx="0">
                  <c:v>7</c:v>
                </c:pt>
                <c:pt idx="1">
                  <c:v>4</c:v>
                </c:pt>
                <c:pt idx="2">
                  <c:v>7</c:v>
                </c:pt>
                <c:pt idx="3">
                  <c:v>8</c:v>
                </c:pt>
                <c:pt idx="4">
                  <c:v>3</c:v>
                </c:pt>
                <c:pt idx="5">
                  <c:v>8</c:v>
                </c:pt>
                <c:pt idx="6">
                  <c:v>6</c:v>
                </c:pt>
                <c:pt idx="7">
                  <c:v>2</c:v>
                </c:pt>
                <c:pt idx="8">
                  <c:v>4</c:v>
                </c:pt>
                <c:pt idx="9">
                  <c:v>5</c:v>
                </c:pt>
                <c:pt idx="10">
                  <c:v>1</c:v>
                </c:pt>
                <c:pt idx="11">
                  <c:v>5</c:v>
                </c:pt>
                <c:pt idx="12">
                  <c:v>3</c:v>
                </c:pt>
                <c:pt idx="13">
                  <c:v>9</c:v>
                </c:pt>
                <c:pt idx="14">
                  <c:v>8</c:v>
                </c:pt>
                <c:pt idx="15">
                  <c:v>5</c:v>
                </c:pt>
                <c:pt idx="16">
                  <c:v>6</c:v>
                </c:pt>
                <c:pt idx="17">
                  <c:v>6</c:v>
                </c:pt>
                <c:pt idx="18">
                  <c:v>5</c:v>
                </c:pt>
                <c:pt idx="19">
                  <c:v>3</c:v>
                </c:pt>
                <c:pt idx="20">
                  <c:v>3</c:v>
                </c:pt>
                <c:pt idx="21">
                  <c:v>9</c:v>
                </c:pt>
                <c:pt idx="22">
                  <c:v>3</c:v>
                </c:pt>
                <c:pt idx="23">
                  <c:v>11</c:v>
                </c:pt>
                <c:pt idx="24">
                  <c:v>4</c:v>
                </c:pt>
                <c:pt idx="25">
                  <c:v>6</c:v>
                </c:pt>
                <c:pt idx="26">
                  <c:v>11</c:v>
                </c:pt>
                <c:pt idx="27">
                  <c:v>5</c:v>
                </c:pt>
                <c:pt idx="28">
                  <c:v>4</c:v>
                </c:pt>
                <c:pt idx="29">
                  <c:v>5</c:v>
                </c:pt>
                <c:pt idx="30">
                  <c:v>9</c:v>
                </c:pt>
                <c:pt idx="31">
                  <c:v>7</c:v>
                </c:pt>
                <c:pt idx="32">
                  <c:v>6</c:v>
                </c:pt>
                <c:pt idx="33">
                  <c:v>5</c:v>
                </c:pt>
                <c:pt idx="34">
                  <c:v>11</c:v>
                </c:pt>
                <c:pt idx="35">
                  <c:v>5</c:v>
                </c:pt>
                <c:pt idx="36">
                  <c:v>6</c:v>
                </c:pt>
                <c:pt idx="37">
                  <c:v>4</c:v>
                </c:pt>
                <c:pt idx="38">
                  <c:v>4</c:v>
                </c:pt>
                <c:pt idx="39">
                  <c:v>6</c:v>
                </c:pt>
                <c:pt idx="40">
                  <c:v>5</c:v>
                </c:pt>
                <c:pt idx="41">
                  <c:v>7</c:v>
                </c:pt>
                <c:pt idx="42">
                  <c:v>5</c:v>
                </c:pt>
                <c:pt idx="43">
                  <c:v>1</c:v>
                </c:pt>
              </c:numCache>
            </c:numRef>
          </c:val>
          <c:smooth val="0"/>
          <c:extLst>
            <c:ext xmlns:c16="http://schemas.microsoft.com/office/drawing/2014/chart" uri="{C3380CC4-5D6E-409C-BE32-E72D297353CC}">
              <c16:uniqueId val="{00000001-BB3B-AA43-988C-53D3DFADC2B5}"/>
            </c:ext>
          </c:extLst>
        </c:ser>
        <c:ser>
          <c:idx val="2"/>
          <c:order val="2"/>
          <c:tx>
            <c:strRef>
              <c:f>'Total Orders Each Month'!$E$4:$E$5</c:f>
              <c:strCache>
                <c:ptCount val="1"/>
                <c:pt idx="0">
                  <c:v>Liberica</c:v>
                </c:pt>
              </c:strCache>
            </c:strRef>
          </c:tx>
          <c:spPr>
            <a:ln w="28575" cap="rnd">
              <a:solidFill>
                <a:srgbClr val="00B050"/>
              </a:solidFill>
              <a:round/>
            </a:ln>
            <a:effectLst/>
          </c:spPr>
          <c:marker>
            <c:symbol val="circle"/>
            <c:size val="5"/>
            <c:spPr>
              <a:solidFill>
                <a:schemeClr val="accent3"/>
              </a:solidFill>
              <a:ln w="9525">
                <a:solidFill>
                  <a:schemeClr val="accent3"/>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Month'!$E$6:$E$54</c:f>
              <c:numCache>
                <c:formatCode>General</c:formatCode>
                <c:ptCount val="44"/>
                <c:pt idx="0">
                  <c:v>5</c:v>
                </c:pt>
                <c:pt idx="1">
                  <c:v>7</c:v>
                </c:pt>
                <c:pt idx="2">
                  <c:v>6</c:v>
                </c:pt>
                <c:pt idx="3">
                  <c:v>10</c:v>
                </c:pt>
                <c:pt idx="4">
                  <c:v>4</c:v>
                </c:pt>
                <c:pt idx="5">
                  <c:v>4</c:v>
                </c:pt>
                <c:pt idx="6">
                  <c:v>4</c:v>
                </c:pt>
                <c:pt idx="7">
                  <c:v>3</c:v>
                </c:pt>
                <c:pt idx="8">
                  <c:v>8</c:v>
                </c:pt>
                <c:pt idx="9">
                  <c:v>4</c:v>
                </c:pt>
                <c:pt idx="10">
                  <c:v>7</c:v>
                </c:pt>
                <c:pt idx="11">
                  <c:v>6</c:v>
                </c:pt>
                <c:pt idx="12">
                  <c:v>8</c:v>
                </c:pt>
                <c:pt idx="13">
                  <c:v>5</c:v>
                </c:pt>
                <c:pt idx="14">
                  <c:v>5</c:v>
                </c:pt>
                <c:pt idx="15">
                  <c:v>4</c:v>
                </c:pt>
                <c:pt idx="16">
                  <c:v>3</c:v>
                </c:pt>
                <c:pt idx="17">
                  <c:v>6</c:v>
                </c:pt>
                <c:pt idx="18">
                  <c:v>5</c:v>
                </c:pt>
                <c:pt idx="19">
                  <c:v>3</c:v>
                </c:pt>
                <c:pt idx="20">
                  <c:v>5</c:v>
                </c:pt>
                <c:pt idx="21">
                  <c:v>9</c:v>
                </c:pt>
                <c:pt idx="22">
                  <c:v>5</c:v>
                </c:pt>
                <c:pt idx="23">
                  <c:v>3</c:v>
                </c:pt>
                <c:pt idx="24">
                  <c:v>9</c:v>
                </c:pt>
                <c:pt idx="25">
                  <c:v>7</c:v>
                </c:pt>
                <c:pt idx="26">
                  <c:v>6</c:v>
                </c:pt>
                <c:pt idx="27">
                  <c:v>6</c:v>
                </c:pt>
                <c:pt idx="28">
                  <c:v>6</c:v>
                </c:pt>
                <c:pt idx="29">
                  <c:v>3</c:v>
                </c:pt>
                <c:pt idx="30">
                  <c:v>3</c:v>
                </c:pt>
                <c:pt idx="31">
                  <c:v>3</c:v>
                </c:pt>
                <c:pt idx="32">
                  <c:v>6</c:v>
                </c:pt>
                <c:pt idx="33">
                  <c:v>10</c:v>
                </c:pt>
                <c:pt idx="34">
                  <c:v>12</c:v>
                </c:pt>
                <c:pt idx="35">
                  <c:v>9</c:v>
                </c:pt>
                <c:pt idx="36">
                  <c:v>9</c:v>
                </c:pt>
                <c:pt idx="37">
                  <c:v>4</c:v>
                </c:pt>
                <c:pt idx="38">
                  <c:v>8</c:v>
                </c:pt>
                <c:pt idx="39">
                  <c:v>4</c:v>
                </c:pt>
                <c:pt idx="40">
                  <c:v>6</c:v>
                </c:pt>
                <c:pt idx="41">
                  <c:v>3</c:v>
                </c:pt>
                <c:pt idx="42">
                  <c:v>4</c:v>
                </c:pt>
                <c:pt idx="43">
                  <c:v>1</c:v>
                </c:pt>
              </c:numCache>
            </c:numRef>
          </c:val>
          <c:smooth val="0"/>
          <c:extLst>
            <c:ext xmlns:c16="http://schemas.microsoft.com/office/drawing/2014/chart" uri="{C3380CC4-5D6E-409C-BE32-E72D297353CC}">
              <c16:uniqueId val="{00000002-BB3B-AA43-988C-53D3DFADC2B5}"/>
            </c:ext>
          </c:extLst>
        </c:ser>
        <c:ser>
          <c:idx val="3"/>
          <c:order val="3"/>
          <c:tx>
            <c:strRef>
              <c:f>'Total Orders Each Month'!$F$4:$F$5</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Month'!$F$6:$F$54</c:f>
              <c:numCache>
                <c:formatCode>General</c:formatCode>
                <c:ptCount val="44"/>
                <c:pt idx="0">
                  <c:v>5</c:v>
                </c:pt>
                <c:pt idx="1">
                  <c:v>5</c:v>
                </c:pt>
                <c:pt idx="2">
                  <c:v>6</c:v>
                </c:pt>
                <c:pt idx="3">
                  <c:v>6</c:v>
                </c:pt>
                <c:pt idx="4">
                  <c:v>4</c:v>
                </c:pt>
                <c:pt idx="5">
                  <c:v>9</c:v>
                </c:pt>
                <c:pt idx="6">
                  <c:v>4</c:v>
                </c:pt>
                <c:pt idx="7">
                  <c:v>5</c:v>
                </c:pt>
                <c:pt idx="8">
                  <c:v>11</c:v>
                </c:pt>
                <c:pt idx="9">
                  <c:v>7</c:v>
                </c:pt>
                <c:pt idx="10">
                  <c:v>4</c:v>
                </c:pt>
                <c:pt idx="11">
                  <c:v>6</c:v>
                </c:pt>
                <c:pt idx="12">
                  <c:v>6</c:v>
                </c:pt>
                <c:pt idx="13">
                  <c:v>9</c:v>
                </c:pt>
                <c:pt idx="14">
                  <c:v>5</c:v>
                </c:pt>
                <c:pt idx="15">
                  <c:v>5</c:v>
                </c:pt>
                <c:pt idx="16">
                  <c:v>3</c:v>
                </c:pt>
                <c:pt idx="17">
                  <c:v>3</c:v>
                </c:pt>
                <c:pt idx="18">
                  <c:v>9</c:v>
                </c:pt>
                <c:pt idx="19">
                  <c:v>5</c:v>
                </c:pt>
                <c:pt idx="20">
                  <c:v>7</c:v>
                </c:pt>
                <c:pt idx="21">
                  <c:v>3</c:v>
                </c:pt>
                <c:pt idx="22">
                  <c:v>3</c:v>
                </c:pt>
                <c:pt idx="23">
                  <c:v>3</c:v>
                </c:pt>
                <c:pt idx="24">
                  <c:v>5</c:v>
                </c:pt>
                <c:pt idx="25">
                  <c:v>4</c:v>
                </c:pt>
                <c:pt idx="26">
                  <c:v>10</c:v>
                </c:pt>
                <c:pt idx="27">
                  <c:v>2</c:v>
                </c:pt>
                <c:pt idx="28">
                  <c:v>8</c:v>
                </c:pt>
                <c:pt idx="29">
                  <c:v>4</c:v>
                </c:pt>
                <c:pt idx="30">
                  <c:v>4</c:v>
                </c:pt>
                <c:pt idx="31">
                  <c:v>7</c:v>
                </c:pt>
                <c:pt idx="32">
                  <c:v>4</c:v>
                </c:pt>
                <c:pt idx="33">
                  <c:v>7</c:v>
                </c:pt>
                <c:pt idx="34">
                  <c:v>5</c:v>
                </c:pt>
                <c:pt idx="35">
                  <c:v>3</c:v>
                </c:pt>
                <c:pt idx="36">
                  <c:v>5</c:v>
                </c:pt>
                <c:pt idx="37">
                  <c:v>2</c:v>
                </c:pt>
                <c:pt idx="38">
                  <c:v>10</c:v>
                </c:pt>
                <c:pt idx="39">
                  <c:v>5</c:v>
                </c:pt>
                <c:pt idx="40">
                  <c:v>7</c:v>
                </c:pt>
                <c:pt idx="41">
                  <c:v>7</c:v>
                </c:pt>
                <c:pt idx="42">
                  <c:v>5</c:v>
                </c:pt>
                <c:pt idx="43">
                  <c:v>4</c:v>
                </c:pt>
              </c:numCache>
            </c:numRef>
          </c:val>
          <c:smooth val="0"/>
          <c:extLst>
            <c:ext xmlns:c16="http://schemas.microsoft.com/office/drawing/2014/chart" uri="{C3380CC4-5D6E-409C-BE32-E72D297353CC}">
              <c16:uniqueId val="{00000003-BB3B-AA43-988C-53D3DFADC2B5}"/>
            </c:ext>
          </c:extLst>
        </c:ser>
        <c:dLbls>
          <c:showLegendKey val="0"/>
          <c:showVal val="0"/>
          <c:showCatName val="0"/>
          <c:showSerName val="0"/>
          <c:showPercent val="0"/>
          <c:showBubbleSize val="0"/>
        </c:dLbls>
        <c:marker val="1"/>
        <c:smooth val="0"/>
        <c:axId val="18036016"/>
        <c:axId val="18037728"/>
      </c:lineChart>
      <c:catAx>
        <c:axId val="1803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Month</a:t>
                </a:r>
                <a:r>
                  <a:rPr lang="en-US" sz="1200" b="1" baseline="0"/>
                  <a:t> Name in Each Year</a:t>
                </a:r>
                <a:endParaRPr lang="en-US"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728"/>
        <c:crosses val="autoZero"/>
        <c:auto val="1"/>
        <c:lblAlgn val="ctr"/>
        <c:lblOffset val="100"/>
        <c:noMultiLvlLbl val="0"/>
      </c:catAx>
      <c:valAx>
        <c:axId val="1803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No of Orders</a:t>
                </a:r>
                <a:endParaRPr lang="en-US"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Sales!PivotTable8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a:t>
            </a:r>
            <a:r>
              <a:rPr lang="en-US" sz="1600" b="1" baseline="0"/>
              <a:t>l Sales in each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Sales'!$C$4:$C$5</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Sales'!$C$6:$C$54</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2DA-E049-9C9E-F7F7AC65081C}"/>
            </c:ext>
          </c:extLst>
        </c:ser>
        <c:ser>
          <c:idx val="1"/>
          <c:order val="1"/>
          <c:tx>
            <c:strRef>
              <c:f>'Total Sales'!$D$4:$D$5</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Sales'!$D$6:$D$54</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2DA-E049-9C9E-F7F7AC65081C}"/>
            </c:ext>
          </c:extLst>
        </c:ser>
        <c:ser>
          <c:idx val="2"/>
          <c:order val="2"/>
          <c:tx>
            <c:strRef>
              <c:f>'Total Sales'!$E$4:$E$5</c:f>
              <c:strCache>
                <c:ptCount val="1"/>
                <c:pt idx="0">
                  <c:v>Liberica</c:v>
                </c:pt>
              </c:strCache>
            </c:strRef>
          </c:tx>
          <c:spPr>
            <a:ln w="28575" cap="rnd">
              <a:solidFill>
                <a:srgbClr val="00B050"/>
              </a:solidFill>
              <a:round/>
            </a:ln>
            <a:effectLst/>
          </c:spPr>
          <c:marker>
            <c:symbol val="circle"/>
            <c:size val="5"/>
            <c:spPr>
              <a:solidFill>
                <a:schemeClr val="accent3"/>
              </a:solidFill>
              <a:ln w="9525">
                <a:solidFill>
                  <a:schemeClr val="accent3"/>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Sales'!$E$6:$E$54</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2DA-E049-9C9E-F7F7AC65081C}"/>
            </c:ext>
          </c:extLst>
        </c:ser>
        <c:ser>
          <c:idx val="3"/>
          <c:order val="3"/>
          <c:tx>
            <c:strRef>
              <c:f>'Total Sales'!$F$4:$F$5</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Sales'!$F$6:$F$54</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2DA-E049-9C9E-F7F7AC65081C}"/>
            </c:ext>
          </c:extLst>
        </c:ser>
        <c:dLbls>
          <c:showLegendKey val="0"/>
          <c:showVal val="0"/>
          <c:showCatName val="0"/>
          <c:showSerName val="0"/>
          <c:showPercent val="0"/>
          <c:showBubbleSize val="0"/>
        </c:dLbls>
        <c:marker val="1"/>
        <c:smooth val="0"/>
        <c:axId val="131608592"/>
        <c:axId val="343516304"/>
      </c:lineChart>
      <c:catAx>
        <c:axId val="131608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Month</a:t>
                </a:r>
                <a:r>
                  <a:rPr lang="en-US" sz="1200" b="1" baseline="0"/>
                  <a:t> Name in Each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516304"/>
        <c:crosses val="autoZero"/>
        <c:auto val="1"/>
        <c:lblAlgn val="ctr"/>
        <c:lblOffset val="100"/>
        <c:noMultiLvlLbl val="0"/>
      </c:catAx>
      <c:valAx>
        <c:axId val="343516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Sales</a:t>
                </a:r>
                <a:endParaRPr lang="en-US"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0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Orders Each Year!PivotTable9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No of</a:t>
            </a:r>
            <a:r>
              <a:rPr lang="en-US" sz="1600" b="1" baseline="0"/>
              <a:t> Orders in each year by Coffee Type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Orders Each Year'!$B$4:$B$5</c:f>
              <c:strCache>
                <c:ptCount val="1"/>
                <c:pt idx="0">
                  <c:v>Arabica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Year'!$B$6:$B$10</c:f>
              <c:numCache>
                <c:formatCode>General</c:formatCode>
                <c:ptCount val="4"/>
                <c:pt idx="0">
                  <c:v>59</c:v>
                </c:pt>
                <c:pt idx="1">
                  <c:v>70</c:v>
                </c:pt>
                <c:pt idx="2">
                  <c:v>91</c:v>
                </c:pt>
                <c:pt idx="3">
                  <c:v>44</c:v>
                </c:pt>
              </c:numCache>
            </c:numRef>
          </c:val>
          <c:extLst>
            <c:ext xmlns:c16="http://schemas.microsoft.com/office/drawing/2014/chart" uri="{C3380CC4-5D6E-409C-BE32-E72D297353CC}">
              <c16:uniqueId val="{00000000-829A-444F-A5C7-B0206755C113}"/>
            </c:ext>
          </c:extLst>
        </c:ser>
        <c:ser>
          <c:idx val="1"/>
          <c:order val="1"/>
          <c:tx>
            <c:strRef>
              <c:f>'Total Orders Each Year'!$C$4:$C$5</c:f>
              <c:strCache>
                <c:ptCount val="1"/>
                <c:pt idx="0">
                  <c:v>Excelsa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Year'!$C$6:$C$10</c:f>
              <c:numCache>
                <c:formatCode>General</c:formatCode>
                <c:ptCount val="4"/>
                <c:pt idx="0">
                  <c:v>60</c:v>
                </c:pt>
                <c:pt idx="1">
                  <c:v>71</c:v>
                </c:pt>
                <c:pt idx="2">
                  <c:v>78</c:v>
                </c:pt>
                <c:pt idx="3">
                  <c:v>38</c:v>
                </c:pt>
              </c:numCache>
            </c:numRef>
          </c:val>
          <c:extLst>
            <c:ext xmlns:c16="http://schemas.microsoft.com/office/drawing/2014/chart" uri="{C3380CC4-5D6E-409C-BE32-E72D297353CC}">
              <c16:uniqueId val="{00000001-829A-444F-A5C7-B0206755C113}"/>
            </c:ext>
          </c:extLst>
        </c:ser>
        <c:ser>
          <c:idx val="2"/>
          <c:order val="2"/>
          <c:tx>
            <c:strRef>
              <c:f>'Total Orders Each Year'!$D$4:$D$5</c:f>
              <c:strCache>
                <c:ptCount val="1"/>
                <c:pt idx="0">
                  <c:v>Liberica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Year'!$D$6:$D$10</c:f>
              <c:numCache>
                <c:formatCode>General</c:formatCode>
                <c:ptCount val="4"/>
                <c:pt idx="0">
                  <c:v>68</c:v>
                </c:pt>
                <c:pt idx="1">
                  <c:v>61</c:v>
                </c:pt>
                <c:pt idx="2">
                  <c:v>80</c:v>
                </c:pt>
                <c:pt idx="3">
                  <c:v>39</c:v>
                </c:pt>
              </c:numCache>
            </c:numRef>
          </c:val>
          <c:extLst>
            <c:ext xmlns:c16="http://schemas.microsoft.com/office/drawing/2014/chart" uri="{C3380CC4-5D6E-409C-BE32-E72D297353CC}">
              <c16:uniqueId val="{00000002-829A-444F-A5C7-B0206755C113}"/>
            </c:ext>
          </c:extLst>
        </c:ser>
        <c:ser>
          <c:idx val="3"/>
          <c:order val="3"/>
          <c:tx>
            <c:strRef>
              <c:f>'Total Orders Each Year'!$E$4:$E$5</c:f>
              <c:strCache>
                <c:ptCount val="1"/>
                <c:pt idx="0">
                  <c:v>Robusta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Year'!$E$6:$E$10</c:f>
              <c:numCache>
                <c:formatCode>General</c:formatCode>
                <c:ptCount val="4"/>
                <c:pt idx="0">
                  <c:v>72</c:v>
                </c:pt>
                <c:pt idx="1">
                  <c:v>61</c:v>
                </c:pt>
                <c:pt idx="2">
                  <c:v>63</c:v>
                </c:pt>
                <c:pt idx="3">
                  <c:v>45</c:v>
                </c:pt>
              </c:numCache>
            </c:numRef>
          </c:val>
          <c:extLst>
            <c:ext xmlns:c16="http://schemas.microsoft.com/office/drawing/2014/chart" uri="{C3380CC4-5D6E-409C-BE32-E72D297353CC}">
              <c16:uniqueId val="{00000003-829A-444F-A5C7-B0206755C113}"/>
            </c:ext>
          </c:extLst>
        </c:ser>
        <c:dLbls>
          <c:dLblPos val="ctr"/>
          <c:showLegendKey val="0"/>
          <c:showVal val="1"/>
          <c:showCatName val="0"/>
          <c:showSerName val="0"/>
          <c:showPercent val="0"/>
          <c:showBubbleSize val="0"/>
        </c:dLbls>
        <c:gapWidth val="150"/>
        <c:overlap val="100"/>
        <c:axId val="456281920"/>
        <c:axId val="456235552"/>
      </c:barChart>
      <c:catAx>
        <c:axId val="45628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YEAR</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35552"/>
        <c:crosses val="autoZero"/>
        <c:auto val="1"/>
        <c:lblAlgn val="ctr"/>
        <c:lblOffset val="100"/>
        <c:noMultiLvlLbl val="0"/>
      </c:catAx>
      <c:valAx>
        <c:axId val="456235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Total</a:t>
                </a:r>
                <a:r>
                  <a:rPr lang="en-US" sz="1400" b="1" baseline="0"/>
                  <a:t> No of Orders</a:t>
                </a:r>
                <a:endParaRPr lang="en-US"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8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Sales in Each Year!PivotTable10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in Each Year by Cofee Type</a:t>
            </a:r>
            <a:endParaRPr lang="en-US" b="1"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Sales in Each Year'!$B$4:$B$5</c:f>
              <c:strCache>
                <c:ptCount val="1"/>
                <c:pt idx="0">
                  <c:v>Arabica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Year'!$B$6:$B$10</c:f>
              <c:numCache>
                <c:formatCode>0</c:formatCode>
                <c:ptCount val="4"/>
                <c:pt idx="0">
                  <c:v>2926.63</c:v>
                </c:pt>
                <c:pt idx="1">
                  <c:v>3356.415</c:v>
                </c:pt>
                <c:pt idx="2">
                  <c:v>4045.6299999999992</c:v>
                </c:pt>
                <c:pt idx="3">
                  <c:v>1439.82</c:v>
                </c:pt>
              </c:numCache>
            </c:numRef>
          </c:val>
          <c:extLst>
            <c:ext xmlns:c16="http://schemas.microsoft.com/office/drawing/2014/chart" uri="{C3380CC4-5D6E-409C-BE32-E72D297353CC}">
              <c16:uniqueId val="{00000000-5F86-BA44-A064-037ADEE24417}"/>
            </c:ext>
          </c:extLst>
        </c:ser>
        <c:ser>
          <c:idx val="1"/>
          <c:order val="1"/>
          <c:tx>
            <c:strRef>
              <c:f>'Total Sales in Each Year'!$C$4:$C$5</c:f>
              <c:strCache>
                <c:ptCount val="1"/>
                <c:pt idx="0">
                  <c:v>Excelsa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Year'!$C$6:$C$10</c:f>
              <c:numCache>
                <c:formatCode>0</c:formatCode>
                <c:ptCount val="4"/>
                <c:pt idx="0">
                  <c:v>3481.46</c:v>
                </c:pt>
                <c:pt idx="1">
                  <c:v>3663.4100000000008</c:v>
                </c:pt>
                <c:pt idx="2">
                  <c:v>3469.6399999999994</c:v>
                </c:pt>
                <c:pt idx="3">
                  <c:v>1691.9299999999996</c:v>
                </c:pt>
              </c:numCache>
            </c:numRef>
          </c:val>
          <c:extLst>
            <c:ext xmlns:c16="http://schemas.microsoft.com/office/drawing/2014/chart" uri="{C3380CC4-5D6E-409C-BE32-E72D297353CC}">
              <c16:uniqueId val="{00000001-5F86-BA44-A064-037ADEE24417}"/>
            </c:ext>
          </c:extLst>
        </c:ser>
        <c:ser>
          <c:idx val="2"/>
          <c:order val="2"/>
          <c:tx>
            <c:strRef>
              <c:f>'Total Sales in Each Year'!$D$4:$D$5</c:f>
              <c:strCache>
                <c:ptCount val="1"/>
                <c:pt idx="0">
                  <c:v>Liberica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Year'!$D$6:$D$10</c:f>
              <c:numCache>
                <c:formatCode>0</c:formatCode>
                <c:ptCount val="4"/>
                <c:pt idx="0">
                  <c:v>3378.0049999999987</c:v>
                </c:pt>
                <c:pt idx="1">
                  <c:v>2604.4550000000004</c:v>
                </c:pt>
                <c:pt idx="2">
                  <c:v>3836.6950000000011</c:v>
                </c:pt>
                <c:pt idx="3">
                  <c:v>2234.92</c:v>
                </c:pt>
              </c:numCache>
            </c:numRef>
          </c:val>
          <c:extLst>
            <c:ext xmlns:c16="http://schemas.microsoft.com/office/drawing/2014/chart" uri="{C3380CC4-5D6E-409C-BE32-E72D297353CC}">
              <c16:uniqueId val="{00000002-5F86-BA44-A064-037ADEE24417}"/>
            </c:ext>
          </c:extLst>
        </c:ser>
        <c:ser>
          <c:idx val="3"/>
          <c:order val="3"/>
          <c:tx>
            <c:strRef>
              <c:f>'Total Sales in Each Year'!$E$4:$E$5</c:f>
              <c:strCache>
                <c:ptCount val="1"/>
                <c:pt idx="0">
                  <c:v>Robusta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Year'!$E$6:$E$10</c:f>
              <c:numCache>
                <c:formatCode>0</c:formatCode>
                <c:ptCount val="4"/>
                <c:pt idx="0">
                  <c:v>2401.0700000000006</c:v>
                </c:pt>
                <c:pt idx="1">
                  <c:v>2493.2649999999994</c:v>
                </c:pt>
                <c:pt idx="2">
                  <c:v>2414.1449999999995</c:v>
                </c:pt>
                <c:pt idx="3">
                  <c:v>1696.7650000000001</c:v>
                </c:pt>
              </c:numCache>
            </c:numRef>
          </c:val>
          <c:extLst>
            <c:ext xmlns:c16="http://schemas.microsoft.com/office/drawing/2014/chart" uri="{C3380CC4-5D6E-409C-BE32-E72D297353CC}">
              <c16:uniqueId val="{00000003-5F86-BA44-A064-037ADEE24417}"/>
            </c:ext>
          </c:extLst>
        </c:ser>
        <c:dLbls>
          <c:dLblPos val="ctr"/>
          <c:showLegendKey val="0"/>
          <c:showVal val="1"/>
          <c:showCatName val="0"/>
          <c:showSerName val="0"/>
          <c:showPercent val="0"/>
          <c:showBubbleSize val="0"/>
        </c:dLbls>
        <c:gapWidth val="150"/>
        <c:overlap val="100"/>
        <c:axId val="812933952"/>
        <c:axId val="863136336"/>
      </c:barChart>
      <c:catAx>
        <c:axId val="81293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36336"/>
        <c:crosses val="autoZero"/>
        <c:auto val="1"/>
        <c:lblAlgn val="ctr"/>
        <c:lblOffset val="100"/>
        <c:noMultiLvlLbl val="0"/>
      </c:catAx>
      <c:valAx>
        <c:axId val="863136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Sales</a:t>
                </a:r>
                <a:endParaRPr lang="en-US"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3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[Coffee_Orders.xlsx]Country Data!PivotTable3</c:name>
    <c:fmtId val="1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Percentage</a:t>
            </a:r>
            <a:r>
              <a:rPr lang="en-US" baseline="0"/>
              <a:t> of</a:t>
            </a:r>
            <a:r>
              <a:rPr lang="en-US"/>
              <a:t> Orders by Country</a:t>
            </a:r>
          </a:p>
        </c:rich>
      </c:tx>
      <c:layout>
        <c:manualLayout>
          <c:xMode val="edge"/>
          <c:yMode val="edge"/>
          <c:x val="0.10222501826446952"/>
          <c:y val="3.686635944700460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5"/>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4"/>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6"/>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'Country Data'!$B$4</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A62-E84C-B34B-717C4BBDCACA}"/>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A62-E84C-B34B-717C4BBDCACA}"/>
              </c:ext>
            </c:extLst>
          </c:dPt>
          <c:dPt>
            <c:idx val="2"/>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A62-E84C-B34B-717C4BBDCACA}"/>
              </c:ext>
            </c:extLst>
          </c:dPt>
          <c:dLbls>
            <c:dLbl>
              <c:idx val="0"/>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A62-E84C-B34B-717C4BBDCACA}"/>
                </c:ext>
              </c:extLst>
            </c:dLbl>
            <c:dLbl>
              <c:idx val="1"/>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A62-E84C-B34B-717C4BBDCACA}"/>
                </c:ext>
              </c:extLst>
            </c:dLbl>
            <c:dLbl>
              <c:idx val="2"/>
              <c:dLblPos val="in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A62-E84C-B34B-717C4BBDCAC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'Country Data'!$A$5:$A$8</c:f>
              <c:strCache>
                <c:ptCount val="3"/>
                <c:pt idx="0">
                  <c:v>Ireland</c:v>
                </c:pt>
                <c:pt idx="1">
                  <c:v>United Kingdom</c:v>
                </c:pt>
                <c:pt idx="2">
                  <c:v>United States</c:v>
                </c:pt>
              </c:strCache>
            </c:strRef>
          </c:cat>
          <c:val>
            <c:numRef>
              <c:f>'Country Data'!$B$5:$B$8</c:f>
              <c:numCache>
                <c:formatCode>General</c:formatCode>
                <c:ptCount val="3"/>
                <c:pt idx="0">
                  <c:v>153</c:v>
                </c:pt>
                <c:pt idx="1">
                  <c:v>73</c:v>
                </c:pt>
                <c:pt idx="2">
                  <c:v>774</c:v>
                </c:pt>
              </c:numCache>
            </c:numRef>
          </c:val>
          <c:extLst>
            <c:ext xmlns:c16="http://schemas.microsoft.com/office/drawing/2014/chart" uri="{C3380CC4-5D6E-409C-BE32-E72D297353CC}">
              <c16:uniqueId val="{00000006-BA62-E84C-B34B-717C4BBDCACA}"/>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[Coffee_Orders.xlsx]Country Data!PivotTable4</c:name>
    <c:fmtId val="1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Percentage</a:t>
            </a:r>
            <a:r>
              <a:rPr lang="en-US" baseline="0"/>
              <a:t> of</a:t>
            </a:r>
            <a:r>
              <a:rPr lang="en-US"/>
              <a:t> 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317500" algn="ctr" rotWithShape="0">
              <a:prstClr val="black">
                <a:alpha val="25000"/>
              </a:prstClr>
            </a:outerShdw>
          </a:effectLst>
        </c:spPr>
      </c:pivotFmt>
      <c:pivotFmt>
        <c:idx val="7"/>
        <c:spPr>
          <a:solidFill>
            <a:schemeClr val="accent6"/>
          </a:solidFill>
          <a:ln>
            <a:noFill/>
          </a:ln>
          <a:effectLst>
            <a:outerShdw blurRad="317500" algn="ctr" rotWithShape="0">
              <a:prstClr val="black">
                <a:alpha val="25000"/>
              </a:prstClr>
            </a:outerShdw>
          </a:effectLst>
        </c:spPr>
      </c:pivotFmt>
      <c:pivotFmt>
        <c:idx val="8"/>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'Country Data'!$B$28</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23A-3E4E-99F0-C3C50BE8B08A}"/>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23A-3E4E-99F0-C3C50BE8B08A}"/>
              </c:ext>
            </c:extLst>
          </c:dPt>
          <c:dPt>
            <c:idx val="2"/>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23A-3E4E-99F0-C3C50BE8B0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'Country Data'!$A$29:$A$32</c:f>
              <c:strCache>
                <c:ptCount val="3"/>
                <c:pt idx="0">
                  <c:v>Ireland</c:v>
                </c:pt>
                <c:pt idx="1">
                  <c:v>United Kingdom</c:v>
                </c:pt>
                <c:pt idx="2">
                  <c:v>United States</c:v>
                </c:pt>
              </c:strCache>
            </c:strRef>
          </c:cat>
          <c:val>
            <c:numRef>
              <c:f>'Country Data'!$B$29:$B$32</c:f>
              <c:numCache>
                <c:formatCode>0.0</c:formatCode>
                <c:ptCount val="3"/>
                <c:pt idx="0">
                  <c:v>6696.8649999999989</c:v>
                </c:pt>
                <c:pt idx="1">
                  <c:v>2798.5050000000001</c:v>
                </c:pt>
                <c:pt idx="2">
                  <c:v>35638.88499999998</c:v>
                </c:pt>
              </c:numCache>
            </c:numRef>
          </c:val>
          <c:extLst>
            <c:ext xmlns:c16="http://schemas.microsoft.com/office/drawing/2014/chart" uri="{C3380CC4-5D6E-409C-BE32-E72D297353CC}">
              <c16:uniqueId val="{00000006-423A-3E4E-99F0-C3C50BE8B08A}"/>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[Coffee_Orders.xlsx]Top5 Customers!PivotTable5</c:name>
    <c:fmtId val="7"/>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Top 5 loyalty card customers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7"/>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9"/>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1"/>
        <c:ser>
          <c:idx val="0"/>
          <c:order val="0"/>
          <c:tx>
            <c:strRef>
              <c:f>'Top5 Customers'!$B$6</c:f>
              <c:strCache>
                <c:ptCount val="1"/>
                <c:pt idx="0">
                  <c:v>Total</c:v>
                </c:pt>
              </c:strCache>
            </c:strRef>
          </c:tx>
          <c:invertIfNegative val="0"/>
          <c:dPt>
            <c:idx val="0"/>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0B74-394C-86FE-9C88B72AAF3F}"/>
              </c:ext>
            </c:extLst>
          </c:dPt>
          <c:dPt>
            <c:idx val="1"/>
            <c:invertIfNegative val="0"/>
            <c:bubble3D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0B74-394C-86FE-9C88B72AAF3F}"/>
              </c:ext>
            </c:extLst>
          </c:dPt>
          <c:dPt>
            <c:idx val="2"/>
            <c:invertIfNegative val="0"/>
            <c:bubble3D val="0"/>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0B74-394C-86FE-9C88B72AAF3F}"/>
              </c:ext>
            </c:extLst>
          </c:dPt>
          <c:dPt>
            <c:idx val="3"/>
            <c:invertIfNegative val="0"/>
            <c:bubble3D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0B74-394C-86FE-9C88B72AAF3F}"/>
              </c:ext>
            </c:extLst>
          </c:dPt>
          <c:dPt>
            <c:idx val="4"/>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0B74-394C-86FE-9C88B72AAF3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 Customers'!$A$7:$A$11</c:f>
              <c:strCache>
                <c:ptCount val="5"/>
                <c:pt idx="0">
                  <c:v>86579-92122-OC</c:v>
                </c:pt>
                <c:pt idx="1">
                  <c:v>01603-43789-TN</c:v>
                </c:pt>
                <c:pt idx="2">
                  <c:v>27132-68907-RC</c:v>
                </c:pt>
                <c:pt idx="3">
                  <c:v>04739-85772-QT</c:v>
                </c:pt>
                <c:pt idx="4">
                  <c:v>62923-29397-KX</c:v>
                </c:pt>
              </c:strCache>
            </c:strRef>
          </c:cat>
          <c:val>
            <c:numRef>
              <c:f>'Top5 Customers'!$B$7:$B$11</c:f>
              <c:numCache>
                <c:formatCode>General</c:formatCode>
                <c:ptCount val="5"/>
                <c:pt idx="0">
                  <c:v>307.04499999999996</c:v>
                </c:pt>
                <c:pt idx="1">
                  <c:v>246.20999999999998</c:v>
                </c:pt>
                <c:pt idx="2">
                  <c:v>206.59999999999997</c:v>
                </c:pt>
                <c:pt idx="3">
                  <c:v>204.92999999999995</c:v>
                </c:pt>
                <c:pt idx="4">
                  <c:v>204.92999999999995</c:v>
                </c:pt>
              </c:numCache>
            </c:numRef>
          </c:val>
          <c:extLst>
            <c:ext xmlns:c16="http://schemas.microsoft.com/office/drawing/2014/chart" uri="{C3380CC4-5D6E-409C-BE32-E72D297353CC}">
              <c16:uniqueId val="{0000000A-0B74-394C-86FE-9C88B72AAF3F}"/>
            </c:ext>
          </c:extLst>
        </c:ser>
        <c:dLbls>
          <c:dLblPos val="inEnd"/>
          <c:showLegendKey val="0"/>
          <c:showVal val="1"/>
          <c:showCatName val="0"/>
          <c:showSerName val="0"/>
          <c:showPercent val="0"/>
          <c:showBubbleSize val="0"/>
        </c:dLbls>
        <c:gapWidth val="41"/>
        <c:axId val="2131507935"/>
        <c:axId val="2131382783"/>
      </c:barChart>
      <c:catAx>
        <c:axId val="21315079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sz="1200"/>
                  <a:t>CustomerID's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31382783"/>
        <c:crosses val="autoZero"/>
        <c:auto val="1"/>
        <c:lblAlgn val="ctr"/>
        <c:lblOffset val="100"/>
        <c:noMultiLvlLbl val="0"/>
      </c:catAx>
      <c:valAx>
        <c:axId val="2131382783"/>
        <c:scaling>
          <c:orientation val="minMax"/>
        </c:scaling>
        <c:delete val="1"/>
        <c:axPos val="l"/>
        <c:numFmt formatCode="General" sourceLinked="1"/>
        <c:majorTickMark val="none"/>
        <c:minorTickMark val="none"/>
        <c:tickLblPos val="nextTo"/>
        <c:crossAx val="2131507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[Coffee_Orders.xlsx]Top5 Customers!PivotTable6</c:name>
    <c:fmtId val="4"/>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Top</a:t>
            </a:r>
            <a:r>
              <a:rPr lang="en-US" baseline="0"/>
              <a:t> 5 regular customers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7"/>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9"/>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1"/>
        <c:ser>
          <c:idx val="0"/>
          <c:order val="0"/>
          <c:tx>
            <c:strRef>
              <c:f>'Top5 Customers'!$B$26</c:f>
              <c:strCache>
                <c:ptCount val="1"/>
                <c:pt idx="0">
                  <c:v>Total</c:v>
                </c:pt>
              </c:strCache>
            </c:strRef>
          </c:tx>
          <c:invertIfNegative val="0"/>
          <c:dPt>
            <c:idx val="0"/>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3D82-E244-AA73-BE05756BDC67}"/>
              </c:ext>
            </c:extLst>
          </c:dPt>
          <c:dPt>
            <c:idx val="1"/>
            <c:invertIfNegative val="0"/>
            <c:bubble3D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3D82-E244-AA73-BE05756BDC67}"/>
              </c:ext>
            </c:extLst>
          </c:dPt>
          <c:dPt>
            <c:idx val="2"/>
            <c:invertIfNegative val="0"/>
            <c:bubble3D val="0"/>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3D82-E244-AA73-BE05756BDC67}"/>
              </c:ext>
            </c:extLst>
          </c:dPt>
          <c:dPt>
            <c:idx val="3"/>
            <c:invertIfNegative val="0"/>
            <c:bubble3D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3D82-E244-AA73-BE05756BDC67}"/>
              </c:ext>
            </c:extLst>
          </c:dPt>
          <c:dPt>
            <c:idx val="4"/>
            <c:invertIfNegative val="0"/>
            <c:bubble3D val="0"/>
            <c:spPr>
              <a:gradFill>
                <a:gsLst>
                  <a:gs pos="0">
                    <a:schemeClr val="accent5"/>
                  </a:gs>
                  <a:gs pos="100000">
                    <a:schemeClr val="accent5">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3D82-E244-AA73-BE05756BDC6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 Customers'!$A$27:$A$31</c:f>
              <c:strCache>
                <c:ptCount val="5"/>
                <c:pt idx="0">
                  <c:v>27930-59250-JT</c:v>
                </c:pt>
                <c:pt idx="1">
                  <c:v>16880-78077-FB</c:v>
                </c:pt>
                <c:pt idx="2">
                  <c:v>16982-35708-BZ</c:v>
                </c:pt>
                <c:pt idx="3">
                  <c:v>19485-98072-PS</c:v>
                </c:pt>
                <c:pt idx="4">
                  <c:v>57808-90533-UE</c:v>
                </c:pt>
              </c:strCache>
            </c:strRef>
          </c:cat>
          <c:val>
            <c:numRef>
              <c:f>'Top5 Customers'!$B$27:$B$31</c:f>
              <c:numCache>
                <c:formatCode>General</c:formatCode>
                <c:ptCount val="5"/>
                <c:pt idx="0">
                  <c:v>317.06999999999994</c:v>
                </c:pt>
                <c:pt idx="1">
                  <c:v>289.11</c:v>
                </c:pt>
                <c:pt idx="2">
                  <c:v>281.67499999999995</c:v>
                </c:pt>
                <c:pt idx="3">
                  <c:v>278.01</c:v>
                </c:pt>
                <c:pt idx="4">
                  <c:v>251.12499999999997</c:v>
                </c:pt>
              </c:numCache>
            </c:numRef>
          </c:val>
          <c:extLst>
            <c:ext xmlns:c16="http://schemas.microsoft.com/office/drawing/2014/chart" uri="{C3380CC4-5D6E-409C-BE32-E72D297353CC}">
              <c16:uniqueId val="{0000000A-3D82-E244-AA73-BE05756BDC67}"/>
            </c:ext>
          </c:extLst>
        </c:ser>
        <c:dLbls>
          <c:dLblPos val="inEnd"/>
          <c:showLegendKey val="0"/>
          <c:showVal val="1"/>
          <c:showCatName val="0"/>
          <c:showSerName val="0"/>
          <c:showPercent val="0"/>
          <c:showBubbleSize val="0"/>
        </c:dLbls>
        <c:gapWidth val="41"/>
        <c:axId val="1890839279"/>
        <c:axId val="2131725695"/>
      </c:barChart>
      <c:catAx>
        <c:axId val="189083927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sz="1200"/>
                  <a:t>CustomerID's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31725695"/>
        <c:crosses val="autoZero"/>
        <c:auto val="1"/>
        <c:lblAlgn val="ctr"/>
        <c:lblOffset val="100"/>
        <c:noMultiLvlLbl val="0"/>
      </c:catAx>
      <c:valAx>
        <c:axId val="2131725695"/>
        <c:scaling>
          <c:orientation val="minMax"/>
        </c:scaling>
        <c:delete val="1"/>
        <c:axPos val="l"/>
        <c:numFmt formatCode="General" sourceLinked="1"/>
        <c:majorTickMark val="none"/>
        <c:minorTickMark val="none"/>
        <c:tickLblPos val="nextTo"/>
        <c:crossAx val="189083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Orders Each Year!PivotTable9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No of</a:t>
            </a:r>
            <a:r>
              <a:rPr lang="en-US" sz="1600" b="1" baseline="0"/>
              <a:t> Orders in each year by Coffee Type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Orders Each Year'!$B$4:$B$5</c:f>
              <c:strCache>
                <c:ptCount val="1"/>
                <c:pt idx="0">
                  <c:v>Arabica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Year'!$B$6:$B$10</c:f>
              <c:numCache>
                <c:formatCode>General</c:formatCode>
                <c:ptCount val="4"/>
                <c:pt idx="0">
                  <c:v>59</c:v>
                </c:pt>
                <c:pt idx="1">
                  <c:v>70</c:v>
                </c:pt>
                <c:pt idx="2">
                  <c:v>91</c:v>
                </c:pt>
                <c:pt idx="3">
                  <c:v>44</c:v>
                </c:pt>
              </c:numCache>
            </c:numRef>
          </c:val>
          <c:extLst>
            <c:ext xmlns:c16="http://schemas.microsoft.com/office/drawing/2014/chart" uri="{C3380CC4-5D6E-409C-BE32-E72D297353CC}">
              <c16:uniqueId val="{00000000-CF52-B545-A6E1-BA51C1137A4D}"/>
            </c:ext>
          </c:extLst>
        </c:ser>
        <c:ser>
          <c:idx val="1"/>
          <c:order val="1"/>
          <c:tx>
            <c:strRef>
              <c:f>'Total Orders Each Year'!$C$4:$C$5</c:f>
              <c:strCache>
                <c:ptCount val="1"/>
                <c:pt idx="0">
                  <c:v>Excelsa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Year'!$C$6:$C$10</c:f>
              <c:numCache>
                <c:formatCode>General</c:formatCode>
                <c:ptCount val="4"/>
                <c:pt idx="0">
                  <c:v>60</c:v>
                </c:pt>
                <c:pt idx="1">
                  <c:v>71</c:v>
                </c:pt>
                <c:pt idx="2">
                  <c:v>78</c:v>
                </c:pt>
                <c:pt idx="3">
                  <c:v>38</c:v>
                </c:pt>
              </c:numCache>
            </c:numRef>
          </c:val>
          <c:extLst>
            <c:ext xmlns:c16="http://schemas.microsoft.com/office/drawing/2014/chart" uri="{C3380CC4-5D6E-409C-BE32-E72D297353CC}">
              <c16:uniqueId val="{00000001-CF52-B545-A6E1-BA51C1137A4D}"/>
            </c:ext>
          </c:extLst>
        </c:ser>
        <c:ser>
          <c:idx val="2"/>
          <c:order val="2"/>
          <c:tx>
            <c:strRef>
              <c:f>'Total Orders Each Year'!$D$4:$D$5</c:f>
              <c:strCache>
                <c:ptCount val="1"/>
                <c:pt idx="0">
                  <c:v>Liberica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Year'!$D$6:$D$10</c:f>
              <c:numCache>
                <c:formatCode>General</c:formatCode>
                <c:ptCount val="4"/>
                <c:pt idx="0">
                  <c:v>68</c:v>
                </c:pt>
                <c:pt idx="1">
                  <c:v>61</c:v>
                </c:pt>
                <c:pt idx="2">
                  <c:v>80</c:v>
                </c:pt>
                <c:pt idx="3">
                  <c:v>39</c:v>
                </c:pt>
              </c:numCache>
            </c:numRef>
          </c:val>
          <c:extLst>
            <c:ext xmlns:c16="http://schemas.microsoft.com/office/drawing/2014/chart" uri="{C3380CC4-5D6E-409C-BE32-E72D297353CC}">
              <c16:uniqueId val="{00000002-CF52-B545-A6E1-BA51C1137A4D}"/>
            </c:ext>
          </c:extLst>
        </c:ser>
        <c:ser>
          <c:idx val="3"/>
          <c:order val="3"/>
          <c:tx>
            <c:strRef>
              <c:f>'Total Orders Each Year'!$E$4:$E$5</c:f>
              <c:strCache>
                <c:ptCount val="1"/>
                <c:pt idx="0">
                  <c:v>Robusta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 Each Year'!$A$6:$A$10</c:f>
              <c:strCache>
                <c:ptCount val="4"/>
                <c:pt idx="0">
                  <c:v>2019</c:v>
                </c:pt>
                <c:pt idx="1">
                  <c:v>2020</c:v>
                </c:pt>
                <c:pt idx="2">
                  <c:v>2021</c:v>
                </c:pt>
                <c:pt idx="3">
                  <c:v>2022</c:v>
                </c:pt>
              </c:strCache>
            </c:strRef>
          </c:cat>
          <c:val>
            <c:numRef>
              <c:f>'Total Orders Each Year'!$E$6:$E$10</c:f>
              <c:numCache>
                <c:formatCode>General</c:formatCode>
                <c:ptCount val="4"/>
                <c:pt idx="0">
                  <c:v>72</c:v>
                </c:pt>
                <c:pt idx="1">
                  <c:v>61</c:v>
                </c:pt>
                <c:pt idx="2">
                  <c:v>63</c:v>
                </c:pt>
                <c:pt idx="3">
                  <c:v>45</c:v>
                </c:pt>
              </c:numCache>
            </c:numRef>
          </c:val>
          <c:extLst>
            <c:ext xmlns:c16="http://schemas.microsoft.com/office/drawing/2014/chart" uri="{C3380CC4-5D6E-409C-BE32-E72D297353CC}">
              <c16:uniqueId val="{00000003-CF52-B545-A6E1-BA51C1137A4D}"/>
            </c:ext>
          </c:extLst>
        </c:ser>
        <c:dLbls>
          <c:dLblPos val="ctr"/>
          <c:showLegendKey val="0"/>
          <c:showVal val="1"/>
          <c:showCatName val="0"/>
          <c:showSerName val="0"/>
          <c:showPercent val="0"/>
          <c:showBubbleSize val="0"/>
        </c:dLbls>
        <c:gapWidth val="150"/>
        <c:overlap val="100"/>
        <c:axId val="456281920"/>
        <c:axId val="456235552"/>
      </c:barChart>
      <c:catAx>
        <c:axId val="45628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YEAR</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35552"/>
        <c:crosses val="autoZero"/>
        <c:auto val="1"/>
        <c:lblAlgn val="ctr"/>
        <c:lblOffset val="100"/>
        <c:noMultiLvlLbl val="0"/>
      </c:catAx>
      <c:valAx>
        <c:axId val="456235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Total</a:t>
                </a:r>
                <a:r>
                  <a:rPr lang="en-US" sz="1400" b="1" baseline="0"/>
                  <a:t> No of Orders</a:t>
                </a:r>
                <a:endParaRPr lang="en-US"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8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Orders Each Month!PivotTable7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Number of Orders in each Month</a:t>
            </a:r>
            <a:endParaRPr lang="en-US" b="1"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Orders Each Month'!$C$4:$C$5</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Month'!$C$6:$C$54</c:f>
              <c:numCache>
                <c:formatCode>General</c:formatCode>
                <c:ptCount val="44"/>
                <c:pt idx="0">
                  <c:v>3</c:v>
                </c:pt>
                <c:pt idx="1">
                  <c:v>7</c:v>
                </c:pt>
                <c:pt idx="2">
                  <c:v>4</c:v>
                </c:pt>
                <c:pt idx="3">
                  <c:v>5</c:v>
                </c:pt>
                <c:pt idx="4">
                  <c:v>2</c:v>
                </c:pt>
                <c:pt idx="5">
                  <c:v>2</c:v>
                </c:pt>
                <c:pt idx="6">
                  <c:v>8</c:v>
                </c:pt>
                <c:pt idx="7">
                  <c:v>7</c:v>
                </c:pt>
                <c:pt idx="8">
                  <c:v>1</c:v>
                </c:pt>
                <c:pt idx="9">
                  <c:v>9</c:v>
                </c:pt>
                <c:pt idx="10">
                  <c:v>5</c:v>
                </c:pt>
                <c:pt idx="11">
                  <c:v>6</c:v>
                </c:pt>
                <c:pt idx="12">
                  <c:v>3</c:v>
                </c:pt>
                <c:pt idx="13">
                  <c:v>11</c:v>
                </c:pt>
                <c:pt idx="14">
                  <c:v>5</c:v>
                </c:pt>
                <c:pt idx="15">
                  <c:v>1</c:v>
                </c:pt>
                <c:pt idx="16">
                  <c:v>7</c:v>
                </c:pt>
                <c:pt idx="17">
                  <c:v>7</c:v>
                </c:pt>
                <c:pt idx="18">
                  <c:v>10</c:v>
                </c:pt>
                <c:pt idx="19">
                  <c:v>1</c:v>
                </c:pt>
                <c:pt idx="20">
                  <c:v>4</c:v>
                </c:pt>
                <c:pt idx="21">
                  <c:v>9</c:v>
                </c:pt>
                <c:pt idx="22">
                  <c:v>6</c:v>
                </c:pt>
                <c:pt idx="23">
                  <c:v>6</c:v>
                </c:pt>
                <c:pt idx="24">
                  <c:v>8</c:v>
                </c:pt>
                <c:pt idx="25">
                  <c:v>6</c:v>
                </c:pt>
                <c:pt idx="26">
                  <c:v>8</c:v>
                </c:pt>
                <c:pt idx="27">
                  <c:v>6</c:v>
                </c:pt>
                <c:pt idx="28">
                  <c:v>6</c:v>
                </c:pt>
                <c:pt idx="29">
                  <c:v>8</c:v>
                </c:pt>
                <c:pt idx="30">
                  <c:v>5</c:v>
                </c:pt>
                <c:pt idx="31">
                  <c:v>8</c:v>
                </c:pt>
                <c:pt idx="32">
                  <c:v>14</c:v>
                </c:pt>
                <c:pt idx="33">
                  <c:v>8</c:v>
                </c:pt>
                <c:pt idx="34">
                  <c:v>6</c:v>
                </c:pt>
                <c:pt idx="35">
                  <c:v>8</c:v>
                </c:pt>
                <c:pt idx="36">
                  <c:v>5</c:v>
                </c:pt>
                <c:pt idx="37">
                  <c:v>5</c:v>
                </c:pt>
                <c:pt idx="38">
                  <c:v>6</c:v>
                </c:pt>
                <c:pt idx="39">
                  <c:v>8</c:v>
                </c:pt>
                <c:pt idx="40">
                  <c:v>5</c:v>
                </c:pt>
                <c:pt idx="41">
                  <c:v>6</c:v>
                </c:pt>
                <c:pt idx="42">
                  <c:v>5</c:v>
                </c:pt>
                <c:pt idx="43">
                  <c:v>4</c:v>
                </c:pt>
              </c:numCache>
            </c:numRef>
          </c:val>
          <c:smooth val="0"/>
          <c:extLst>
            <c:ext xmlns:c16="http://schemas.microsoft.com/office/drawing/2014/chart" uri="{C3380CC4-5D6E-409C-BE32-E72D297353CC}">
              <c16:uniqueId val="{00000000-0F33-774F-860B-99D13CF9818F}"/>
            </c:ext>
          </c:extLst>
        </c:ser>
        <c:ser>
          <c:idx val="1"/>
          <c:order val="1"/>
          <c:tx>
            <c:strRef>
              <c:f>'Total Orders Each Month'!$D$4:$D$5</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Month'!$D$6:$D$54</c:f>
              <c:numCache>
                <c:formatCode>General</c:formatCode>
                <c:ptCount val="44"/>
                <c:pt idx="0">
                  <c:v>7</c:v>
                </c:pt>
                <c:pt idx="1">
                  <c:v>4</c:v>
                </c:pt>
                <c:pt idx="2">
                  <c:v>7</c:v>
                </c:pt>
                <c:pt idx="3">
                  <c:v>8</c:v>
                </c:pt>
                <c:pt idx="4">
                  <c:v>3</c:v>
                </c:pt>
                <c:pt idx="5">
                  <c:v>8</c:v>
                </c:pt>
                <c:pt idx="6">
                  <c:v>6</c:v>
                </c:pt>
                <c:pt idx="7">
                  <c:v>2</c:v>
                </c:pt>
                <c:pt idx="8">
                  <c:v>4</c:v>
                </c:pt>
                <c:pt idx="9">
                  <c:v>5</c:v>
                </c:pt>
                <c:pt idx="10">
                  <c:v>1</c:v>
                </c:pt>
                <c:pt idx="11">
                  <c:v>5</c:v>
                </c:pt>
                <c:pt idx="12">
                  <c:v>3</c:v>
                </c:pt>
                <c:pt idx="13">
                  <c:v>9</c:v>
                </c:pt>
                <c:pt idx="14">
                  <c:v>8</c:v>
                </c:pt>
                <c:pt idx="15">
                  <c:v>5</c:v>
                </c:pt>
                <c:pt idx="16">
                  <c:v>6</c:v>
                </c:pt>
                <c:pt idx="17">
                  <c:v>6</c:v>
                </c:pt>
                <c:pt idx="18">
                  <c:v>5</c:v>
                </c:pt>
                <c:pt idx="19">
                  <c:v>3</c:v>
                </c:pt>
                <c:pt idx="20">
                  <c:v>3</c:v>
                </c:pt>
                <c:pt idx="21">
                  <c:v>9</c:v>
                </c:pt>
                <c:pt idx="22">
                  <c:v>3</c:v>
                </c:pt>
                <c:pt idx="23">
                  <c:v>11</c:v>
                </c:pt>
                <c:pt idx="24">
                  <c:v>4</c:v>
                </c:pt>
                <c:pt idx="25">
                  <c:v>6</c:v>
                </c:pt>
                <c:pt idx="26">
                  <c:v>11</c:v>
                </c:pt>
                <c:pt idx="27">
                  <c:v>5</c:v>
                </c:pt>
                <c:pt idx="28">
                  <c:v>4</c:v>
                </c:pt>
                <c:pt idx="29">
                  <c:v>5</c:v>
                </c:pt>
                <c:pt idx="30">
                  <c:v>9</c:v>
                </c:pt>
                <c:pt idx="31">
                  <c:v>7</c:v>
                </c:pt>
                <c:pt idx="32">
                  <c:v>6</c:v>
                </c:pt>
                <c:pt idx="33">
                  <c:v>5</c:v>
                </c:pt>
                <c:pt idx="34">
                  <c:v>11</c:v>
                </c:pt>
                <c:pt idx="35">
                  <c:v>5</c:v>
                </c:pt>
                <c:pt idx="36">
                  <c:v>6</c:v>
                </c:pt>
                <c:pt idx="37">
                  <c:v>4</c:v>
                </c:pt>
                <c:pt idx="38">
                  <c:v>4</c:v>
                </c:pt>
                <c:pt idx="39">
                  <c:v>6</c:v>
                </c:pt>
                <c:pt idx="40">
                  <c:v>5</c:v>
                </c:pt>
                <c:pt idx="41">
                  <c:v>7</c:v>
                </c:pt>
                <c:pt idx="42">
                  <c:v>5</c:v>
                </c:pt>
                <c:pt idx="43">
                  <c:v>1</c:v>
                </c:pt>
              </c:numCache>
            </c:numRef>
          </c:val>
          <c:smooth val="0"/>
          <c:extLst>
            <c:ext xmlns:c16="http://schemas.microsoft.com/office/drawing/2014/chart" uri="{C3380CC4-5D6E-409C-BE32-E72D297353CC}">
              <c16:uniqueId val="{00000001-0F33-774F-860B-99D13CF9818F}"/>
            </c:ext>
          </c:extLst>
        </c:ser>
        <c:ser>
          <c:idx val="2"/>
          <c:order val="2"/>
          <c:tx>
            <c:strRef>
              <c:f>'Total Orders Each Month'!$E$4:$E$5</c:f>
              <c:strCache>
                <c:ptCount val="1"/>
                <c:pt idx="0">
                  <c:v>Liberica</c:v>
                </c:pt>
              </c:strCache>
            </c:strRef>
          </c:tx>
          <c:spPr>
            <a:ln w="28575" cap="rnd">
              <a:solidFill>
                <a:srgbClr val="00B050"/>
              </a:solidFill>
              <a:round/>
            </a:ln>
            <a:effectLst/>
          </c:spPr>
          <c:marker>
            <c:symbol val="circle"/>
            <c:size val="5"/>
            <c:spPr>
              <a:solidFill>
                <a:schemeClr val="accent3"/>
              </a:solidFill>
              <a:ln w="9525">
                <a:solidFill>
                  <a:schemeClr val="accent3"/>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Month'!$E$6:$E$54</c:f>
              <c:numCache>
                <c:formatCode>General</c:formatCode>
                <c:ptCount val="44"/>
                <c:pt idx="0">
                  <c:v>5</c:v>
                </c:pt>
                <c:pt idx="1">
                  <c:v>7</c:v>
                </c:pt>
                <c:pt idx="2">
                  <c:v>6</c:v>
                </c:pt>
                <c:pt idx="3">
                  <c:v>10</c:v>
                </c:pt>
                <c:pt idx="4">
                  <c:v>4</c:v>
                </c:pt>
                <c:pt idx="5">
                  <c:v>4</c:v>
                </c:pt>
                <c:pt idx="6">
                  <c:v>4</c:v>
                </c:pt>
                <c:pt idx="7">
                  <c:v>3</c:v>
                </c:pt>
                <c:pt idx="8">
                  <c:v>8</c:v>
                </c:pt>
                <c:pt idx="9">
                  <c:v>4</c:v>
                </c:pt>
                <c:pt idx="10">
                  <c:v>7</c:v>
                </c:pt>
                <c:pt idx="11">
                  <c:v>6</c:v>
                </c:pt>
                <c:pt idx="12">
                  <c:v>8</c:v>
                </c:pt>
                <c:pt idx="13">
                  <c:v>5</c:v>
                </c:pt>
                <c:pt idx="14">
                  <c:v>5</c:v>
                </c:pt>
                <c:pt idx="15">
                  <c:v>4</c:v>
                </c:pt>
                <c:pt idx="16">
                  <c:v>3</c:v>
                </c:pt>
                <c:pt idx="17">
                  <c:v>6</c:v>
                </c:pt>
                <c:pt idx="18">
                  <c:v>5</c:v>
                </c:pt>
                <c:pt idx="19">
                  <c:v>3</c:v>
                </c:pt>
                <c:pt idx="20">
                  <c:v>5</c:v>
                </c:pt>
                <c:pt idx="21">
                  <c:v>9</c:v>
                </c:pt>
                <c:pt idx="22">
                  <c:v>5</c:v>
                </c:pt>
                <c:pt idx="23">
                  <c:v>3</c:v>
                </c:pt>
                <c:pt idx="24">
                  <c:v>9</c:v>
                </c:pt>
                <c:pt idx="25">
                  <c:v>7</c:v>
                </c:pt>
                <c:pt idx="26">
                  <c:v>6</c:v>
                </c:pt>
                <c:pt idx="27">
                  <c:v>6</c:v>
                </c:pt>
                <c:pt idx="28">
                  <c:v>6</c:v>
                </c:pt>
                <c:pt idx="29">
                  <c:v>3</c:v>
                </c:pt>
                <c:pt idx="30">
                  <c:v>3</c:v>
                </c:pt>
                <c:pt idx="31">
                  <c:v>3</c:v>
                </c:pt>
                <c:pt idx="32">
                  <c:v>6</c:v>
                </c:pt>
                <c:pt idx="33">
                  <c:v>10</c:v>
                </c:pt>
                <c:pt idx="34">
                  <c:v>12</c:v>
                </c:pt>
                <c:pt idx="35">
                  <c:v>9</c:v>
                </c:pt>
                <c:pt idx="36">
                  <c:v>9</c:v>
                </c:pt>
                <c:pt idx="37">
                  <c:v>4</c:v>
                </c:pt>
                <c:pt idx="38">
                  <c:v>8</c:v>
                </c:pt>
                <c:pt idx="39">
                  <c:v>4</c:v>
                </c:pt>
                <c:pt idx="40">
                  <c:v>6</c:v>
                </c:pt>
                <c:pt idx="41">
                  <c:v>3</c:v>
                </c:pt>
                <c:pt idx="42">
                  <c:v>4</c:v>
                </c:pt>
                <c:pt idx="43">
                  <c:v>1</c:v>
                </c:pt>
              </c:numCache>
            </c:numRef>
          </c:val>
          <c:smooth val="0"/>
          <c:extLst>
            <c:ext xmlns:c16="http://schemas.microsoft.com/office/drawing/2014/chart" uri="{C3380CC4-5D6E-409C-BE32-E72D297353CC}">
              <c16:uniqueId val="{00000002-0F33-774F-860B-99D13CF9818F}"/>
            </c:ext>
          </c:extLst>
        </c:ser>
        <c:ser>
          <c:idx val="3"/>
          <c:order val="3"/>
          <c:tx>
            <c:strRef>
              <c:f>'Total Orders Each Month'!$F$4:$F$5</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 Orders Each Month'!$A$6:$B$54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 Each Month'!$F$6:$F$54</c:f>
              <c:numCache>
                <c:formatCode>General</c:formatCode>
                <c:ptCount val="44"/>
                <c:pt idx="0">
                  <c:v>5</c:v>
                </c:pt>
                <c:pt idx="1">
                  <c:v>5</c:v>
                </c:pt>
                <c:pt idx="2">
                  <c:v>6</c:v>
                </c:pt>
                <c:pt idx="3">
                  <c:v>6</c:v>
                </c:pt>
                <c:pt idx="4">
                  <c:v>4</c:v>
                </c:pt>
                <c:pt idx="5">
                  <c:v>9</c:v>
                </c:pt>
                <c:pt idx="6">
                  <c:v>4</c:v>
                </c:pt>
                <c:pt idx="7">
                  <c:v>5</c:v>
                </c:pt>
                <c:pt idx="8">
                  <c:v>11</c:v>
                </c:pt>
                <c:pt idx="9">
                  <c:v>7</c:v>
                </c:pt>
                <c:pt idx="10">
                  <c:v>4</c:v>
                </c:pt>
                <c:pt idx="11">
                  <c:v>6</c:v>
                </c:pt>
                <c:pt idx="12">
                  <c:v>6</c:v>
                </c:pt>
                <c:pt idx="13">
                  <c:v>9</c:v>
                </c:pt>
                <c:pt idx="14">
                  <c:v>5</c:v>
                </c:pt>
                <c:pt idx="15">
                  <c:v>5</c:v>
                </c:pt>
                <c:pt idx="16">
                  <c:v>3</c:v>
                </c:pt>
                <c:pt idx="17">
                  <c:v>3</c:v>
                </c:pt>
                <c:pt idx="18">
                  <c:v>9</c:v>
                </c:pt>
                <c:pt idx="19">
                  <c:v>5</c:v>
                </c:pt>
                <c:pt idx="20">
                  <c:v>7</c:v>
                </c:pt>
                <c:pt idx="21">
                  <c:v>3</c:v>
                </c:pt>
                <c:pt idx="22">
                  <c:v>3</c:v>
                </c:pt>
                <c:pt idx="23">
                  <c:v>3</c:v>
                </c:pt>
                <c:pt idx="24">
                  <c:v>5</c:v>
                </c:pt>
                <c:pt idx="25">
                  <c:v>4</c:v>
                </c:pt>
                <c:pt idx="26">
                  <c:v>10</c:v>
                </c:pt>
                <c:pt idx="27">
                  <c:v>2</c:v>
                </c:pt>
                <c:pt idx="28">
                  <c:v>8</c:v>
                </c:pt>
                <c:pt idx="29">
                  <c:v>4</c:v>
                </c:pt>
                <c:pt idx="30">
                  <c:v>4</c:v>
                </c:pt>
                <c:pt idx="31">
                  <c:v>7</c:v>
                </c:pt>
                <c:pt idx="32">
                  <c:v>4</c:v>
                </c:pt>
                <c:pt idx="33">
                  <c:v>7</c:v>
                </c:pt>
                <c:pt idx="34">
                  <c:v>5</c:v>
                </c:pt>
                <c:pt idx="35">
                  <c:v>3</c:v>
                </c:pt>
                <c:pt idx="36">
                  <c:v>5</c:v>
                </c:pt>
                <c:pt idx="37">
                  <c:v>2</c:v>
                </c:pt>
                <c:pt idx="38">
                  <c:v>10</c:v>
                </c:pt>
                <c:pt idx="39">
                  <c:v>5</c:v>
                </c:pt>
                <c:pt idx="40">
                  <c:v>7</c:v>
                </c:pt>
                <c:pt idx="41">
                  <c:v>7</c:v>
                </c:pt>
                <c:pt idx="42">
                  <c:v>5</c:v>
                </c:pt>
                <c:pt idx="43">
                  <c:v>4</c:v>
                </c:pt>
              </c:numCache>
            </c:numRef>
          </c:val>
          <c:smooth val="0"/>
          <c:extLst>
            <c:ext xmlns:c16="http://schemas.microsoft.com/office/drawing/2014/chart" uri="{C3380CC4-5D6E-409C-BE32-E72D297353CC}">
              <c16:uniqueId val="{00000003-0F33-774F-860B-99D13CF9818F}"/>
            </c:ext>
          </c:extLst>
        </c:ser>
        <c:dLbls>
          <c:showLegendKey val="0"/>
          <c:showVal val="0"/>
          <c:showCatName val="0"/>
          <c:showSerName val="0"/>
          <c:showPercent val="0"/>
          <c:showBubbleSize val="0"/>
        </c:dLbls>
        <c:marker val="1"/>
        <c:smooth val="0"/>
        <c:axId val="18036016"/>
        <c:axId val="18037728"/>
      </c:lineChart>
      <c:catAx>
        <c:axId val="1803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Month</a:t>
                </a:r>
                <a:r>
                  <a:rPr lang="en-US" sz="1200" b="1" baseline="0"/>
                  <a:t> Name in Each Year</a:t>
                </a:r>
                <a:endParaRPr lang="en-US"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728"/>
        <c:crosses val="autoZero"/>
        <c:auto val="1"/>
        <c:lblAlgn val="ctr"/>
        <c:lblOffset val="100"/>
        <c:noMultiLvlLbl val="0"/>
      </c:catAx>
      <c:valAx>
        <c:axId val="1803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No of Orders</a:t>
                </a:r>
                <a:endParaRPr lang="en-US"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Sales!PivotTable8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a:t>
            </a:r>
            <a:r>
              <a:rPr lang="en-US" sz="1600" b="1" baseline="0"/>
              <a:t>l Sales in each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Sales'!$C$4:$C$5</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Sales'!$C$6:$C$54</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1A1-C141-937E-E3D254F9E44E}"/>
            </c:ext>
          </c:extLst>
        </c:ser>
        <c:ser>
          <c:idx val="1"/>
          <c:order val="1"/>
          <c:tx>
            <c:strRef>
              <c:f>'Total Sales'!$D$4:$D$5</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Sales'!$D$6:$D$54</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1A1-C141-937E-E3D254F9E44E}"/>
            </c:ext>
          </c:extLst>
        </c:ser>
        <c:ser>
          <c:idx val="2"/>
          <c:order val="2"/>
          <c:tx>
            <c:strRef>
              <c:f>'Total Sales'!$E$4:$E$5</c:f>
              <c:strCache>
                <c:ptCount val="1"/>
                <c:pt idx="0">
                  <c:v>Liberica</c:v>
                </c:pt>
              </c:strCache>
            </c:strRef>
          </c:tx>
          <c:spPr>
            <a:ln w="28575" cap="rnd">
              <a:solidFill>
                <a:srgbClr val="00B050"/>
              </a:solidFill>
              <a:round/>
            </a:ln>
            <a:effectLst/>
          </c:spPr>
          <c:marker>
            <c:symbol val="circle"/>
            <c:size val="5"/>
            <c:spPr>
              <a:solidFill>
                <a:schemeClr val="accent3"/>
              </a:solidFill>
              <a:ln w="9525">
                <a:solidFill>
                  <a:schemeClr val="accent3"/>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Sales'!$E$6:$E$54</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1A1-C141-937E-E3D254F9E44E}"/>
            </c:ext>
          </c:extLst>
        </c:ser>
        <c:ser>
          <c:idx val="3"/>
          <c:order val="3"/>
          <c:tx>
            <c:strRef>
              <c:f>'Total Sales'!$F$4:$F$5</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 Sales'!$A$6:$B$54</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Sales'!$F$6:$F$54</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1A1-C141-937E-E3D254F9E44E}"/>
            </c:ext>
          </c:extLst>
        </c:ser>
        <c:dLbls>
          <c:showLegendKey val="0"/>
          <c:showVal val="0"/>
          <c:showCatName val="0"/>
          <c:showSerName val="0"/>
          <c:showPercent val="0"/>
          <c:showBubbleSize val="0"/>
        </c:dLbls>
        <c:marker val="1"/>
        <c:smooth val="0"/>
        <c:axId val="131608592"/>
        <c:axId val="343516304"/>
      </c:lineChart>
      <c:catAx>
        <c:axId val="131608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Month</a:t>
                </a:r>
                <a:r>
                  <a:rPr lang="en-US" sz="1200" b="1" baseline="0"/>
                  <a:t> Name in Each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516304"/>
        <c:crosses val="autoZero"/>
        <c:auto val="1"/>
        <c:lblAlgn val="ctr"/>
        <c:lblOffset val="100"/>
        <c:noMultiLvlLbl val="0"/>
      </c:catAx>
      <c:valAx>
        <c:axId val="343516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Sales</a:t>
                </a:r>
                <a:endParaRPr lang="en-US"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0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[Coffee_Orders.xlsx]Total Sales in Each Year!PivotTable10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in Each Year by Cofee Type</a:t>
            </a:r>
            <a:endParaRPr lang="en-US" b="1"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Sales in Each Year'!$B$4:$B$5</c:f>
              <c:strCache>
                <c:ptCount val="1"/>
                <c:pt idx="0">
                  <c:v>Arabica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Year'!$B$6:$B$10</c:f>
              <c:numCache>
                <c:formatCode>0</c:formatCode>
                <c:ptCount val="4"/>
                <c:pt idx="0">
                  <c:v>2926.63</c:v>
                </c:pt>
                <c:pt idx="1">
                  <c:v>3356.415</c:v>
                </c:pt>
                <c:pt idx="2">
                  <c:v>4045.6299999999992</c:v>
                </c:pt>
                <c:pt idx="3">
                  <c:v>1439.82</c:v>
                </c:pt>
              </c:numCache>
            </c:numRef>
          </c:val>
          <c:extLst>
            <c:ext xmlns:c16="http://schemas.microsoft.com/office/drawing/2014/chart" uri="{C3380CC4-5D6E-409C-BE32-E72D297353CC}">
              <c16:uniqueId val="{00000000-4975-3A4A-B7EF-D001F173F5D4}"/>
            </c:ext>
          </c:extLst>
        </c:ser>
        <c:ser>
          <c:idx val="1"/>
          <c:order val="1"/>
          <c:tx>
            <c:strRef>
              <c:f>'Total Sales in Each Year'!$C$4:$C$5</c:f>
              <c:strCache>
                <c:ptCount val="1"/>
                <c:pt idx="0">
                  <c:v>Excelsa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Year'!$C$6:$C$10</c:f>
              <c:numCache>
                <c:formatCode>0</c:formatCode>
                <c:ptCount val="4"/>
                <c:pt idx="0">
                  <c:v>3481.46</c:v>
                </c:pt>
                <c:pt idx="1">
                  <c:v>3663.4100000000008</c:v>
                </c:pt>
                <c:pt idx="2">
                  <c:v>3469.6399999999994</c:v>
                </c:pt>
                <c:pt idx="3">
                  <c:v>1691.9299999999996</c:v>
                </c:pt>
              </c:numCache>
            </c:numRef>
          </c:val>
          <c:extLst>
            <c:ext xmlns:c16="http://schemas.microsoft.com/office/drawing/2014/chart" uri="{C3380CC4-5D6E-409C-BE32-E72D297353CC}">
              <c16:uniqueId val="{00000001-4975-3A4A-B7EF-D001F173F5D4}"/>
            </c:ext>
          </c:extLst>
        </c:ser>
        <c:ser>
          <c:idx val="2"/>
          <c:order val="2"/>
          <c:tx>
            <c:strRef>
              <c:f>'Total Sales in Each Year'!$D$4:$D$5</c:f>
              <c:strCache>
                <c:ptCount val="1"/>
                <c:pt idx="0">
                  <c:v>Liberica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Year'!$D$6:$D$10</c:f>
              <c:numCache>
                <c:formatCode>0</c:formatCode>
                <c:ptCount val="4"/>
                <c:pt idx="0">
                  <c:v>3378.0049999999987</c:v>
                </c:pt>
                <c:pt idx="1">
                  <c:v>2604.4550000000004</c:v>
                </c:pt>
                <c:pt idx="2">
                  <c:v>3836.6950000000011</c:v>
                </c:pt>
                <c:pt idx="3">
                  <c:v>2234.92</c:v>
                </c:pt>
              </c:numCache>
            </c:numRef>
          </c:val>
          <c:extLst>
            <c:ext xmlns:c16="http://schemas.microsoft.com/office/drawing/2014/chart" uri="{C3380CC4-5D6E-409C-BE32-E72D297353CC}">
              <c16:uniqueId val="{00000002-4975-3A4A-B7EF-D001F173F5D4}"/>
            </c:ext>
          </c:extLst>
        </c:ser>
        <c:ser>
          <c:idx val="3"/>
          <c:order val="3"/>
          <c:tx>
            <c:strRef>
              <c:f>'Total Sales in Each Year'!$E$4:$E$5</c:f>
              <c:strCache>
                <c:ptCount val="1"/>
                <c:pt idx="0">
                  <c:v>Robusta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in Each Year'!$A$6:$A$10</c:f>
              <c:strCache>
                <c:ptCount val="4"/>
                <c:pt idx="0">
                  <c:v>2019</c:v>
                </c:pt>
                <c:pt idx="1">
                  <c:v>2020</c:v>
                </c:pt>
                <c:pt idx="2">
                  <c:v>2021</c:v>
                </c:pt>
                <c:pt idx="3">
                  <c:v>2022</c:v>
                </c:pt>
              </c:strCache>
            </c:strRef>
          </c:cat>
          <c:val>
            <c:numRef>
              <c:f>'Total Sales in Each Year'!$E$6:$E$10</c:f>
              <c:numCache>
                <c:formatCode>0</c:formatCode>
                <c:ptCount val="4"/>
                <c:pt idx="0">
                  <c:v>2401.0700000000006</c:v>
                </c:pt>
                <c:pt idx="1">
                  <c:v>2493.2649999999994</c:v>
                </c:pt>
                <c:pt idx="2">
                  <c:v>2414.1449999999995</c:v>
                </c:pt>
                <c:pt idx="3">
                  <c:v>1696.7650000000001</c:v>
                </c:pt>
              </c:numCache>
            </c:numRef>
          </c:val>
          <c:extLst>
            <c:ext xmlns:c16="http://schemas.microsoft.com/office/drawing/2014/chart" uri="{C3380CC4-5D6E-409C-BE32-E72D297353CC}">
              <c16:uniqueId val="{00000003-4975-3A4A-B7EF-D001F173F5D4}"/>
            </c:ext>
          </c:extLst>
        </c:ser>
        <c:dLbls>
          <c:dLblPos val="ctr"/>
          <c:showLegendKey val="0"/>
          <c:showVal val="1"/>
          <c:showCatName val="0"/>
          <c:showSerName val="0"/>
          <c:showPercent val="0"/>
          <c:showBubbleSize val="0"/>
        </c:dLbls>
        <c:gapWidth val="150"/>
        <c:overlap val="100"/>
        <c:axId val="812933952"/>
        <c:axId val="863136336"/>
      </c:barChart>
      <c:catAx>
        <c:axId val="81293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36336"/>
        <c:crosses val="autoZero"/>
        <c:auto val="1"/>
        <c:lblAlgn val="ctr"/>
        <c:lblOffset val="100"/>
        <c:noMultiLvlLbl val="0"/>
      </c:catAx>
      <c:valAx>
        <c:axId val="863136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Sales</a:t>
                </a:r>
                <a:endParaRPr lang="en-US"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3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xdr:col>
      <xdr:colOff>190500</xdr:colOff>
      <xdr:row>2</xdr:row>
      <xdr:rowOff>177800</xdr:rowOff>
    </xdr:from>
    <xdr:to>
      <xdr:col>9</xdr:col>
      <xdr:colOff>749300</xdr:colOff>
      <xdr:row>19</xdr:row>
      <xdr:rowOff>12700</xdr:rowOff>
    </xdr:to>
    <xdr:graphicFrame macro="">
      <xdr:nvGraphicFramePr>
        <xdr:cNvPr id="2" name="Chart 1">
          <a:extLst>
            <a:ext uri="{FF2B5EF4-FFF2-40B4-BE49-F238E27FC236}">
              <a16:creationId xmlns:a16="http://schemas.microsoft.com/office/drawing/2014/main" id="{A00B42FB-90B2-D8E6-EA9D-0820F7A089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203200</xdr:colOff>
      <xdr:row>23</xdr:row>
      <xdr:rowOff>127000</xdr:rowOff>
    </xdr:from>
    <xdr:to>
      <xdr:col>9</xdr:col>
      <xdr:colOff>800100</xdr:colOff>
      <xdr:row>38</xdr:row>
      <xdr:rowOff>88900</xdr:rowOff>
    </xdr:to>
    <xdr:graphicFrame macro="">
      <xdr:nvGraphicFramePr>
        <xdr:cNvPr id="3" name="Chart 2">
          <a:extLst>
            <a:ext uri="{FF2B5EF4-FFF2-40B4-BE49-F238E27FC236}">
              <a16:creationId xmlns:a16="http://schemas.microsoft.com/office/drawing/2014/main" id="{DE326D81-CF08-5287-0EED-08EA16DCF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203200</xdr:colOff>
      <xdr:row>0</xdr:row>
      <xdr:rowOff>177800</xdr:rowOff>
    </xdr:from>
    <xdr:to>
      <xdr:col>12</xdr:col>
      <xdr:colOff>215900</xdr:colOff>
      <xdr:row>15</xdr:row>
      <xdr:rowOff>63500</xdr:rowOff>
    </xdr:to>
    <xdr:graphicFrame macro="">
      <xdr:nvGraphicFramePr>
        <xdr:cNvPr id="3" name="Chart 2">
          <a:extLst>
            <a:ext uri="{FF2B5EF4-FFF2-40B4-BE49-F238E27FC236}">
              <a16:creationId xmlns:a16="http://schemas.microsoft.com/office/drawing/2014/main" id="{9A030F12-4990-1E7D-EF48-0B8D99065E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101600</xdr:colOff>
      <xdr:row>22</xdr:row>
      <xdr:rowOff>114300</xdr:rowOff>
    </xdr:from>
    <xdr:to>
      <xdr:col>12</xdr:col>
      <xdr:colOff>139700</xdr:colOff>
      <xdr:row>37</xdr:row>
      <xdr:rowOff>0</xdr:rowOff>
    </xdr:to>
    <xdr:graphicFrame macro="">
      <xdr:nvGraphicFramePr>
        <xdr:cNvPr id="5" name="Chart 4">
          <a:extLst>
            <a:ext uri="{FF2B5EF4-FFF2-40B4-BE49-F238E27FC236}">
              <a16:creationId xmlns:a16="http://schemas.microsoft.com/office/drawing/2014/main" id="{CE775BA6-0742-C7D1-296B-CE5164D13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63500</xdr:colOff>
      <xdr:row>5</xdr:row>
      <xdr:rowOff>25400</xdr:rowOff>
    </xdr:from>
    <xdr:to>
      <xdr:col>25</xdr:col>
      <xdr:colOff>533400</xdr:colOff>
      <xdr:row>32</xdr:row>
      <xdr:rowOff>38100</xdr:rowOff>
    </xdr:to>
    <xdr:graphicFrame macro="">
      <xdr:nvGraphicFramePr>
        <xdr:cNvPr id="2" name="Chart 1">
          <a:extLst>
            <a:ext uri="{FF2B5EF4-FFF2-40B4-BE49-F238E27FC236}">
              <a16:creationId xmlns:a16="http://schemas.microsoft.com/office/drawing/2014/main" id="{5E809575-69FE-C9FF-A770-A113C92002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431800</xdr:colOff>
      <xdr:row>9</xdr:row>
      <xdr:rowOff>50800</xdr:rowOff>
    </xdr:from>
    <xdr:to>
      <xdr:col>23</xdr:col>
      <xdr:colOff>520700</xdr:colOff>
      <xdr:row>33</xdr:row>
      <xdr:rowOff>139700</xdr:rowOff>
    </xdr:to>
    <xdr:graphicFrame macro="">
      <xdr:nvGraphicFramePr>
        <xdr:cNvPr id="2" name="Chart 1">
          <a:extLst>
            <a:ext uri="{FF2B5EF4-FFF2-40B4-BE49-F238E27FC236}">
              <a16:creationId xmlns:a16="http://schemas.microsoft.com/office/drawing/2014/main" id="{5477E29B-28EF-78D6-82ED-A40C4E9F6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63500</xdr:colOff>
      <xdr:row>5</xdr:row>
      <xdr:rowOff>0</xdr:rowOff>
    </xdr:from>
    <xdr:to>
      <xdr:col>16</xdr:col>
      <xdr:colOff>774700</xdr:colOff>
      <xdr:row>25</xdr:row>
      <xdr:rowOff>50800</xdr:rowOff>
    </xdr:to>
    <xdr:graphicFrame macro="">
      <xdr:nvGraphicFramePr>
        <xdr:cNvPr id="2" name="Chart 1">
          <a:extLst>
            <a:ext uri="{FF2B5EF4-FFF2-40B4-BE49-F238E27FC236}">
              <a16:creationId xmlns:a16="http://schemas.microsoft.com/office/drawing/2014/main" id="{89EE5A64-947E-BD1C-2EDC-A11FB9155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193964</xdr:colOff>
      <xdr:row>3</xdr:row>
      <xdr:rowOff>15010</xdr:rowOff>
    </xdr:from>
    <xdr:to>
      <xdr:col>14</xdr:col>
      <xdr:colOff>340592</xdr:colOff>
      <xdr:row>22</xdr:row>
      <xdr:rowOff>154710</xdr:rowOff>
    </xdr:to>
    <xdr:graphicFrame macro="">
      <xdr:nvGraphicFramePr>
        <xdr:cNvPr id="2" name="Chart 1">
          <a:extLst>
            <a:ext uri="{FF2B5EF4-FFF2-40B4-BE49-F238E27FC236}">
              <a16:creationId xmlns:a16="http://schemas.microsoft.com/office/drawing/2014/main" id="{29E96388-537E-8E8C-5191-1F70E6E8C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398319</xdr:colOff>
      <xdr:row>23</xdr:row>
      <xdr:rowOff>184728</xdr:rowOff>
    </xdr:from>
    <xdr:to>
      <xdr:col>8</xdr:col>
      <xdr:colOff>1069748</xdr:colOff>
      <xdr:row>28</xdr:row>
      <xdr:rowOff>115456</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23C1D976-BB2B-68C4-480C-AAECB0808C4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21955" y="4802910"/>
              <a:ext cx="6109338" cy="912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25400</xdr:rowOff>
    </xdr:from>
    <xdr:to>
      <xdr:col>20</xdr:col>
      <xdr:colOff>787400</xdr:colOff>
      <xdr:row>5</xdr:row>
      <xdr:rowOff>177800</xdr:rowOff>
    </xdr:to>
    <xdr:sp macro="" textlink="">
      <xdr:nvSpPr>
        <xdr:cNvPr id="2" name="Rounded Rectangle 1">
          <a:extLst>
            <a:ext uri="{FF2B5EF4-FFF2-40B4-BE49-F238E27FC236}">
              <a16:creationId xmlns:a16="http://schemas.microsoft.com/office/drawing/2014/main" id="{968F1AF7-22D3-FEA7-C6BD-569E1721AE33}"/>
            </a:ext>
          </a:extLst>
        </xdr:cNvPr>
        <xdr:cNvSpPr/>
      </xdr:nvSpPr>
      <xdr:spPr>
        <a:xfrm>
          <a:off x="825500" y="215900"/>
          <a:ext cx="16471900" cy="914400"/>
        </a:xfrm>
        <a:prstGeom prst="roundRect">
          <a:avLst/>
        </a:prstGeom>
        <a:solidFill>
          <a:srgbClr val="945200"/>
        </a:solidFill>
      </xdr:spPr>
      <xdr:style>
        <a:lnRef idx="1">
          <a:schemeClr val="dk1"/>
        </a:lnRef>
        <a:fillRef idx="1003">
          <a:schemeClr val="dk1"/>
        </a:fillRef>
        <a:effectRef idx="1">
          <a:schemeClr val="dk1"/>
        </a:effectRef>
        <a:fontRef idx="minor">
          <a:schemeClr val="dk1"/>
        </a:fontRef>
      </xdr:style>
      <xdr:txBody>
        <a:bodyPr vertOverflow="clip" horzOverflow="clip" rtlCol="0" anchor="ctr"/>
        <a:lstStyle/>
        <a:p>
          <a:pPr algn="ctr"/>
          <a:r>
            <a:rPr lang="en-US" sz="3600" b="0" cap="none" spc="0">
              <a:ln w="0"/>
              <a:solidFill>
                <a:schemeClr val="bg1">
                  <a:lumMod val="95000"/>
                </a:schemeClr>
              </a:solidFill>
              <a:effectLst>
                <a:outerShdw blurRad="38100" dist="19050" dir="2700000" algn="tl" rotWithShape="0">
                  <a:schemeClr val="dk1">
                    <a:alpha val="40000"/>
                  </a:schemeClr>
                </a:outerShdw>
              </a:effectLst>
            </a:rPr>
            <a:t>COFFEE</a:t>
          </a:r>
          <a:r>
            <a:rPr lang="en-US" sz="3600" b="0" cap="none" spc="0" baseline="0">
              <a:ln w="0"/>
              <a:solidFill>
                <a:schemeClr val="bg1">
                  <a:lumMod val="95000"/>
                </a:schemeClr>
              </a:solidFill>
              <a:effectLst>
                <a:outerShdw blurRad="38100" dist="19050" dir="2700000" algn="tl" rotWithShape="0">
                  <a:schemeClr val="dk1">
                    <a:alpha val="40000"/>
                  </a:schemeClr>
                </a:outerShdw>
              </a:effectLst>
            </a:rPr>
            <a:t> SHOP ANALYSIS</a:t>
          </a:r>
          <a:endParaRPr lang="en-US" sz="3600" b="0" cap="none" spc="0">
            <a:ln w="0"/>
            <a:solidFill>
              <a:schemeClr val="bg1">
                <a:lumMod val="95000"/>
              </a:schemeClr>
            </a:solidFill>
            <a:effectLst>
              <a:outerShdw blurRad="38100" dist="19050" dir="2700000" algn="tl" rotWithShape="0">
                <a:schemeClr val="dk1">
                  <a:alpha val="40000"/>
                </a:schemeClr>
              </a:outerShdw>
            </a:effectLst>
          </a:endParaRPr>
        </a:p>
      </xdr:txBody>
    </xdr:sp>
    <xdr:clientData/>
  </xdr:twoCellAnchor>
  <xdr:twoCellAnchor editAs="oneCell">
    <xdr:from>
      <xdr:col>6</xdr:col>
      <xdr:colOff>203200</xdr:colOff>
      <xdr:row>1</xdr:row>
      <xdr:rowOff>38100</xdr:rowOff>
    </xdr:from>
    <xdr:to>
      <xdr:col>7</xdr:col>
      <xdr:colOff>292100</xdr:colOff>
      <xdr:row>6</xdr:row>
      <xdr:rowOff>0</xdr:rowOff>
    </xdr:to>
    <xdr:pic>
      <xdr:nvPicPr>
        <xdr:cNvPr id="4" name="Graphic 3" descr="Coffee Beans with solid fill">
          <a:extLst>
            <a:ext uri="{FF2B5EF4-FFF2-40B4-BE49-F238E27FC236}">
              <a16:creationId xmlns:a16="http://schemas.microsoft.com/office/drawing/2014/main" id="{690A2A55-4161-D46E-D8BE-BC51D631E4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56200" y="228600"/>
          <a:ext cx="914400" cy="914400"/>
        </a:xfrm>
        <a:prstGeom prst="rect">
          <a:avLst/>
        </a:prstGeom>
      </xdr:spPr>
    </xdr:pic>
    <xdr:clientData/>
  </xdr:twoCellAnchor>
  <xdr:twoCellAnchor editAs="oneCell">
    <xdr:from>
      <xdr:col>14</xdr:col>
      <xdr:colOff>508000</xdr:colOff>
      <xdr:row>1</xdr:row>
      <xdr:rowOff>76200</xdr:rowOff>
    </xdr:from>
    <xdr:to>
      <xdr:col>15</xdr:col>
      <xdr:colOff>596900</xdr:colOff>
      <xdr:row>6</xdr:row>
      <xdr:rowOff>38100</xdr:rowOff>
    </xdr:to>
    <xdr:pic>
      <xdr:nvPicPr>
        <xdr:cNvPr id="6" name="Graphic 5" descr="Coffee Beans with solid fill">
          <a:extLst>
            <a:ext uri="{FF2B5EF4-FFF2-40B4-BE49-F238E27FC236}">
              <a16:creationId xmlns:a16="http://schemas.microsoft.com/office/drawing/2014/main" id="{00B1A3C4-CD6E-0D48-2144-56DA646AFB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65000" y="266700"/>
          <a:ext cx="914400" cy="914400"/>
        </a:xfrm>
        <a:prstGeom prst="rect">
          <a:avLst/>
        </a:prstGeom>
      </xdr:spPr>
    </xdr:pic>
    <xdr:clientData/>
  </xdr:twoCellAnchor>
  <xdr:twoCellAnchor editAs="oneCell">
    <xdr:from>
      <xdr:col>1</xdr:col>
      <xdr:colOff>0</xdr:colOff>
      <xdr:row>7</xdr:row>
      <xdr:rowOff>12700</xdr:rowOff>
    </xdr:from>
    <xdr:to>
      <xdr:col>8</xdr:col>
      <xdr:colOff>407038</xdr:colOff>
      <xdr:row>11</xdr:row>
      <xdr:rowOff>162791</xdr:rowOff>
    </xdr:to>
    <mc:AlternateContent xmlns:mc="http://schemas.openxmlformats.org/markup-compatibility/2006" xmlns:a14="http://schemas.microsoft.com/office/drawing/2010/main">
      <mc:Choice Requires="a14">
        <xdr:graphicFrame macro="">
          <xdr:nvGraphicFramePr>
            <xdr:cNvPr id="7" name="Year 1">
              <a:extLst>
                <a:ext uri="{FF2B5EF4-FFF2-40B4-BE49-F238E27FC236}">
                  <a16:creationId xmlns:a16="http://schemas.microsoft.com/office/drawing/2014/main" id="{D8F2FC3C-38AE-654A-89AC-38CCC8ADAA3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01700" y="1346200"/>
              <a:ext cx="6109338" cy="912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495300</xdr:colOff>
      <xdr:row>7</xdr:row>
      <xdr:rowOff>12700</xdr:rowOff>
    </xdr:from>
    <xdr:to>
      <xdr:col>13</xdr:col>
      <xdr:colOff>63500</xdr:colOff>
      <xdr:row>21</xdr:row>
      <xdr:rowOff>101600</xdr:rowOff>
    </xdr:to>
    <xdr:graphicFrame macro="">
      <xdr:nvGraphicFramePr>
        <xdr:cNvPr id="8" name="Chart 7">
          <a:extLst>
            <a:ext uri="{FF2B5EF4-FFF2-40B4-BE49-F238E27FC236}">
              <a16:creationId xmlns:a16="http://schemas.microsoft.com/office/drawing/2014/main" id="{E3D914CD-828F-E04A-ABB3-113242371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508000</xdr:colOff>
      <xdr:row>21</xdr:row>
      <xdr:rowOff>177800</xdr:rowOff>
    </xdr:from>
    <xdr:to>
      <xdr:col>13</xdr:col>
      <xdr:colOff>88900</xdr:colOff>
      <xdr:row>35</xdr:row>
      <xdr:rowOff>152400</xdr:rowOff>
    </xdr:to>
    <xdr:graphicFrame macro="">
      <xdr:nvGraphicFramePr>
        <xdr:cNvPr id="9" name="Chart 8">
          <a:extLst>
            <a:ext uri="{FF2B5EF4-FFF2-40B4-BE49-F238E27FC236}">
              <a16:creationId xmlns:a16="http://schemas.microsoft.com/office/drawing/2014/main" id="{B0F44020-B65A-7841-A46E-77AFC6B84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13</xdr:row>
      <xdr:rowOff>0</xdr:rowOff>
    </xdr:from>
    <xdr:to>
      <xdr:col>8</xdr:col>
      <xdr:colOff>419100</xdr:colOff>
      <xdr:row>23</xdr:row>
      <xdr:rowOff>139700</xdr:rowOff>
    </xdr:to>
    <xdr:graphicFrame macro="">
      <xdr:nvGraphicFramePr>
        <xdr:cNvPr id="10" name="Chart 9">
          <a:extLst>
            <a:ext uri="{FF2B5EF4-FFF2-40B4-BE49-F238E27FC236}">
              <a16:creationId xmlns:a16="http://schemas.microsoft.com/office/drawing/2014/main" id="{1DA30F6E-D474-DD4F-80E3-16C8F382C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24</xdr:row>
      <xdr:rowOff>76200</xdr:rowOff>
    </xdr:from>
    <xdr:to>
      <xdr:col>8</xdr:col>
      <xdr:colOff>406400</xdr:colOff>
      <xdr:row>35</xdr:row>
      <xdr:rowOff>177800</xdr:rowOff>
    </xdr:to>
    <xdr:graphicFrame macro="">
      <xdr:nvGraphicFramePr>
        <xdr:cNvPr id="11" name="Chart 10">
          <a:extLst>
            <a:ext uri="{FF2B5EF4-FFF2-40B4-BE49-F238E27FC236}">
              <a16:creationId xmlns:a16="http://schemas.microsoft.com/office/drawing/2014/main" id="{EC7D6876-62F7-D44F-B7C3-6243F8EC0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114300</xdr:colOff>
      <xdr:row>7</xdr:row>
      <xdr:rowOff>12700</xdr:rowOff>
    </xdr:from>
    <xdr:to>
      <xdr:col>20</xdr:col>
      <xdr:colOff>723900</xdr:colOff>
      <xdr:row>21</xdr:row>
      <xdr:rowOff>76200</xdr:rowOff>
    </xdr:to>
    <xdr:graphicFrame macro="">
      <xdr:nvGraphicFramePr>
        <xdr:cNvPr id="12" name="Chart 11">
          <a:extLst>
            <a:ext uri="{FF2B5EF4-FFF2-40B4-BE49-F238E27FC236}">
              <a16:creationId xmlns:a16="http://schemas.microsoft.com/office/drawing/2014/main" id="{C5AD8223-57B4-AD4F-9893-1AA083B2B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812800</xdr:colOff>
      <xdr:row>36</xdr:row>
      <xdr:rowOff>63500</xdr:rowOff>
    </xdr:from>
    <xdr:to>
      <xdr:col>10</xdr:col>
      <xdr:colOff>774700</xdr:colOff>
      <xdr:row>61</xdr:row>
      <xdr:rowOff>0</xdr:rowOff>
    </xdr:to>
    <xdr:graphicFrame macro="">
      <xdr:nvGraphicFramePr>
        <xdr:cNvPr id="13" name="Chart 12">
          <a:extLst>
            <a:ext uri="{FF2B5EF4-FFF2-40B4-BE49-F238E27FC236}">
              <a16:creationId xmlns:a16="http://schemas.microsoft.com/office/drawing/2014/main" id="{6DBEBE5B-979C-094A-AB09-073D69C51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25400</xdr:colOff>
      <xdr:row>36</xdr:row>
      <xdr:rowOff>76200</xdr:rowOff>
    </xdr:from>
    <xdr:to>
      <xdr:col>20</xdr:col>
      <xdr:colOff>711200</xdr:colOff>
      <xdr:row>61</xdr:row>
      <xdr:rowOff>0</xdr:rowOff>
    </xdr:to>
    <xdr:graphicFrame macro="">
      <xdr:nvGraphicFramePr>
        <xdr:cNvPr id="14" name="Chart 13">
          <a:extLst>
            <a:ext uri="{FF2B5EF4-FFF2-40B4-BE49-F238E27FC236}">
              <a16:creationId xmlns:a16="http://schemas.microsoft.com/office/drawing/2014/main" id="{6F58FEE9-1C26-914B-8B91-A284524AF2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127001</xdr:colOff>
      <xdr:row>22</xdr:row>
      <xdr:rowOff>0</xdr:rowOff>
    </xdr:from>
    <xdr:to>
      <xdr:col>20</xdr:col>
      <xdr:colOff>685800</xdr:colOff>
      <xdr:row>35</xdr:row>
      <xdr:rowOff>165100</xdr:rowOff>
    </xdr:to>
    <xdr:graphicFrame macro="">
      <xdr:nvGraphicFramePr>
        <xdr:cNvPr id="3" name="Chart 2">
          <a:extLst>
            <a:ext uri="{FF2B5EF4-FFF2-40B4-BE49-F238E27FC236}">
              <a16:creationId xmlns:a16="http://schemas.microsoft.com/office/drawing/2014/main" id="{E8279A4B-B5C2-EE4D-A561-F8CCE441D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hila Ganta" refreshedDate="45406.730263541664" createdVersion="8" refreshedVersion="8" minRefreshableVersion="3" recordCount="1000" xr:uid="{D19A6EAF-5826-B24C-9712-6AD0B0900305}">
  <cacheSource type="worksheet">
    <worksheetSource name="Table1"/>
  </cacheSource>
  <cacheFields count="23">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2"/>
    </cacheField>
    <cacheField name="Month Name" numFmtId="14">
      <sharedItems/>
    </cacheField>
    <cacheField name="Year" numFmtId="0">
      <sharedItems containsSemiMixedTypes="0" containsString="0" containsNumber="1" containsInteger="1" minValue="2019" maxValue="2022" count="4">
        <n v="2019"/>
        <n v="2021"/>
        <n v="2022"/>
        <n v="2020"/>
      </sharedItems>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First Name" numFmtId="0">
      <sharedItems/>
    </cacheField>
    <cacheField name="Last Name" numFmtId="0">
      <sharedItems/>
    </cacheField>
    <cacheField name="Email" numFmtId="0">
      <sharedItems/>
    </cacheField>
    <cacheField name="City" numFmtId="0">
      <sharedItems count="375">
        <s v="Paterson"/>
        <s v="San Antonio"/>
        <s v="Cill Airne"/>
        <s v="Scranton"/>
        <s v="Dayton"/>
        <s v="Kill"/>
        <s v="Los Angeles"/>
        <s v="San Jose"/>
        <s v="Richmond"/>
        <s v="Migrate"/>
        <s v="Saint Louis"/>
        <s v="Philadelphia"/>
        <s v="Portland"/>
        <s v="Houston"/>
        <s v="Caherconlish"/>
        <s v="New York City"/>
        <s v="Grand Rapids"/>
        <s v="Punta Gorda"/>
        <s v="Vancouver"/>
        <s v="Englewood"/>
        <s v="Petaluma"/>
        <s v="Tralee"/>
        <s v="Clonskeagh"/>
        <s v="Rathwire"/>
        <s v="Aurora"/>
        <s v="Grand Forks"/>
        <s v="Upton"/>
        <s v="Charleston"/>
        <s v="Little Rock"/>
        <s v="Denver"/>
        <s v="Minneapolis"/>
        <s v="Tucson"/>
        <s v="New Orleans"/>
        <s v="Hartford"/>
        <s v="Ogden"/>
        <s v="Boston"/>
        <s v="Rochester"/>
        <s v="Bronx"/>
        <s v="Birmingham"/>
        <s v="San Bernardino"/>
        <s v="Norfolk"/>
        <s v="Washington"/>
        <s v="Fort Lauderdale"/>
        <s v="Crumlin"/>
        <s v="Kinloch"/>
        <s v="Toledo"/>
        <s v="Trenton"/>
        <s v="Tampa"/>
        <s v="Pensacola"/>
        <s v="Zephyrhills"/>
        <s v="Saint Paul"/>
        <s v="Fort Wayne"/>
        <s v="Wootton"/>
        <s v="Naples"/>
        <s v="Chicago"/>
        <s v="Newark"/>
        <s v="Vienna"/>
        <s v="Fort Worth"/>
        <s v="Burbank"/>
        <s v="Kingsport"/>
        <s v="Liverpool"/>
        <s v="Columbus"/>
        <s v="Newmarket on Fergus"/>
        <s v="Charlotte"/>
        <s v="Springfield"/>
        <s v="Listowel"/>
        <s v="Moycullen"/>
        <s v="Midland"/>
        <s v="Dallas"/>
        <s v="Dulles"/>
        <s v="Oakland"/>
        <s v="Colorado Springs"/>
        <s v="Adare"/>
        <s v="Buffalo"/>
        <s v="Fresno"/>
        <s v="Beaumont"/>
        <s v="Reno"/>
        <s v="Kansas City"/>
        <s v="Corona"/>
        <s v="Austin"/>
        <s v="Normanton"/>
        <s v="Charlesland"/>
        <s v="Confey"/>
        <s v="Stockton"/>
        <s v="Edgeworthstown"/>
        <s v="Leixlip"/>
        <s v="Tuscaloosa"/>
        <s v="El Paso"/>
        <s v="Port Washington"/>
        <s v="Cherryville"/>
        <s v="Huntington"/>
        <s v="Killorglin"/>
        <s v="Anchorage"/>
        <s v="Nashville"/>
        <s v="Stamford"/>
        <s v="Newport News"/>
        <s v="Drumcondra"/>
        <s v="Fargo"/>
        <s v="Evansville"/>
        <s v="Huntsville"/>
        <s v="Santa Ana"/>
        <s v="Oklahoma City"/>
        <s v="Bailieborough"/>
        <s v="Honolulu"/>
        <s v="Ballivor"/>
        <s v="Portumna"/>
        <s v="Orange"/>
        <s v="Carson City"/>
        <s v="Provo"/>
        <s v="Boca Raton"/>
        <s v="Roanoke"/>
        <s v="Des Moines"/>
        <s v="Norwalk"/>
        <s v="Arlington"/>
        <s v="Ashford"/>
        <s v="Chattanooga"/>
        <s v="Greensboro"/>
        <s v="Alexandria"/>
        <s v="Castlebridge"/>
        <s v="Racine"/>
        <s v="Clearwater"/>
        <s v="Castlebellingham"/>
        <s v="Craigavon"/>
        <s v="Eadestown"/>
        <s v="Montgomery"/>
        <s v="Sparks"/>
        <s v="Macon"/>
        <s v="Whittier"/>
        <s v="Johnson City"/>
        <s v="Portarlington"/>
        <s v="Brooklyn"/>
        <s v="Charlottesville"/>
        <s v="Garland"/>
        <s v="Lansing"/>
        <s v="Tulsa"/>
        <s v="Detroit"/>
        <s v="Nenagh"/>
        <s v="Mesa"/>
        <s v="Warren"/>
        <s v="Memphis"/>
        <s v="Albany"/>
        <s v="Spartanburg"/>
        <s v="Staten Island"/>
        <s v="Lubbock"/>
        <s v="Fermoy"/>
        <s v="Whitwell"/>
        <s v="Balally"/>
        <s v="Salt Lake City"/>
        <s v="Pasadena"/>
        <s v="Kinsale"/>
        <s v="Lees Summit"/>
        <s v="Irvine"/>
        <s v="Hicksville"/>
        <s v="Shawnee Mission"/>
        <s v="Edinburgh"/>
        <s v="Sacramento"/>
        <s v="Wilkes Barre"/>
        <s v="Ballinroad"/>
        <s v="D煤n Laoghaire"/>
        <s v="Cincinnati"/>
        <s v="Cheyenne"/>
        <s v="Atlanta"/>
        <s v="Duluth"/>
        <s v="Baton Rouge"/>
        <s v="Newbiggin"/>
        <s v="Kilkenny"/>
        <s v="Milwaukee"/>
        <s v="Phoenix"/>
        <s v="Jamaica"/>
        <s v="Champaign"/>
        <s v="Swindon"/>
        <s v="Pompano Beach"/>
        <s v="Sheffield"/>
        <s v="Erie"/>
        <s v="Tacoma"/>
        <s v="Kinsealy-Drinan"/>
        <s v="Newton"/>
        <s v="Denton"/>
        <s v="Tullamore"/>
        <s v="Raleigh"/>
        <s v="Shankill"/>
        <s v="Castleblayney"/>
        <s v="Columbia"/>
        <s v="Boulder"/>
        <s v="Norton"/>
        <s v="Louisville"/>
        <s v="Canton"/>
        <s v="Kinlough"/>
        <s v="Lynchburg"/>
        <s v="Danbury"/>
        <s v="Miami Beach"/>
        <s v="Corpus Christi"/>
        <s v="Baltimore"/>
        <s v="Lexington"/>
        <s v="Eaton"/>
        <s v="Lincoln"/>
        <s v="West Hartford"/>
        <s v="Belfast"/>
        <s v="Las Vegas"/>
        <s v="Akron"/>
        <s v="West Palm Beach"/>
        <s v="Sandyford"/>
        <s v="Dublin"/>
        <s v="Knoxville"/>
        <s v="San Francisco"/>
        <s v="Boynton Beach"/>
        <s v="Church End"/>
        <s v="Indianapolis"/>
        <s v="Seattle"/>
        <s v="Dunmanway"/>
        <s v="Topeka"/>
        <s v="Tyler"/>
        <s v="Shreveport"/>
        <s v="Boise"/>
        <s v="Fort Pierce"/>
        <s v="Round Rock"/>
        <s v="Reston"/>
        <s v="Charlton"/>
        <s v="Miami"/>
        <s v="Anaheim"/>
        <s v="Odessa"/>
        <s v="Castleknock"/>
        <s v="Irving"/>
        <s v="Tullyallen"/>
        <s v="Sutton"/>
        <s v="Harrisburg"/>
        <s v="New Haven"/>
        <s v="Lawrenceville"/>
        <s v="Asheville"/>
        <s v="Preston"/>
        <s v="Whitegate"/>
        <s v="Chico"/>
        <s v="Balrothery"/>
        <s v="New Brunswick"/>
        <s v="Valleymount"/>
        <s v="Lafayette"/>
        <s v="San Diego"/>
        <s v="Alhambra"/>
        <s v="Madison"/>
        <s v="Longwood"/>
        <s v="Jackson"/>
        <s v="Kildare"/>
        <s v="Bethlehem"/>
        <s v="Watergrasshill"/>
        <s v="Monasterevin"/>
        <s v="Longford"/>
        <s v="Ballylinan"/>
        <s v="Ballyboden"/>
        <s v="Bagenalstown"/>
        <s v="Ashbourne"/>
        <s v="Bristol"/>
        <s v="Farranacoush"/>
        <s v="East End"/>
        <s v="Saginaw"/>
        <s v="Saint Augustine"/>
        <s v="San Rafael"/>
        <s v="Flushing"/>
        <s v="Kissimmee"/>
        <s v="Seaton"/>
        <s v="Tr谩 Mh贸r"/>
        <s v="Coolock"/>
        <s v="Kinnegad"/>
        <s v="Milltown"/>
        <s v="Virginia"/>
        <s v="High Point"/>
        <s v="Cleveland"/>
        <s v="Ballymahon"/>
        <s v="Saint Cloud"/>
        <s v="Schenectady"/>
        <s v="Lakeland"/>
        <s v="Melbourne"/>
        <s v="Lucan"/>
        <s v="Camden"/>
        <s v="Waco"/>
        <s v="Winter Haven"/>
        <s v="Naperville"/>
        <s v="Boyle"/>
        <s v="Manorhamilton"/>
        <s v="Bantry"/>
        <s v="Amarillo"/>
        <s v="Daingean"/>
        <s v="Halton"/>
        <s v="London"/>
        <s v="Hyattsville"/>
        <s v="Ashley"/>
        <s v="Durham"/>
        <s v="Loughrea"/>
        <s v="Sterling"/>
        <s v="Decatur"/>
        <s v="Huntington Beach"/>
        <s v="Manchester"/>
        <s v="Pittsburgh"/>
        <s v="Middleton"/>
        <s v="Seminole"/>
        <s v="Merton"/>
        <s v="Ballybofey"/>
        <s v="Castlerea"/>
        <s v="Ballisodare"/>
        <s v="Ford"/>
        <s v="San Angelo"/>
        <s v="Thorpe"/>
        <s v="Carlton"/>
        <s v="Ballinteer"/>
        <s v="Cedar Rapids"/>
        <s v="Sunnyvale"/>
        <s v="Cluain Meala"/>
        <s v="Murfreesboro"/>
        <s v="Gorey"/>
        <s v="Florence"/>
        <s v="Syracuse"/>
        <s v="Bradenton"/>
        <s v="Allentown"/>
        <s v="Hampton"/>
        <s v="Wichita"/>
        <s v="Jacksonville"/>
        <s v="Tallaght"/>
        <s v="Yonkers"/>
        <s v="Bayside"/>
        <s v="Bakersfield"/>
        <s v="Dungarvan"/>
        <s v="Young America"/>
        <s v="Fort Smith"/>
        <s v="Navan"/>
        <s v="Long Beach"/>
        <s v="Lusk"/>
        <s v="Wilmington"/>
        <s v="Garden Grove"/>
        <s v="Orlando"/>
        <s v="Clones"/>
        <s v="Stradbally"/>
        <s v="Ballina"/>
        <s v="Glasnevin"/>
        <s v="Billings"/>
        <s v="Independence"/>
        <s v="Monroe"/>
        <s v="Littleton"/>
        <s v="Joliet"/>
        <s v="Malahide"/>
        <s v="Arklow"/>
        <s v="Olympia"/>
        <s v="Twyford"/>
        <s v="New Hyde Park"/>
        <s v="Mesquite"/>
        <s v="Monticello"/>
        <s v="Largo"/>
        <s v="Foxrock"/>
        <s v="Savannah"/>
        <s v="Albuquerque"/>
        <s v="Port Saint Lucie"/>
        <s v="Omaha"/>
        <s v="Salinas"/>
        <s v="Mobile"/>
        <s v="Hollywood"/>
        <s v="Greystones"/>
        <s v="Monaghan"/>
        <s v="Kirkton"/>
        <s v="Rockford"/>
        <s v="Mullagh"/>
        <s v="Cavan"/>
        <s v="Battle Creek"/>
        <s v="Ballymun"/>
        <s v="Fairbanks"/>
        <s v="Muskegon"/>
        <s v="Sallins"/>
        <s v="Castlemartyr"/>
        <s v="Hagerstown"/>
        <s v="Crossmolina"/>
        <s v="Booterstown"/>
        <s v="Gainesville"/>
        <s v="Rathnew"/>
        <s v="Silver Spring"/>
        <s v="Conroe"/>
        <s v="Bundoran"/>
        <s v="Daytona Beach"/>
        <s v="Wirral"/>
      </sharedItems>
    </cacheField>
    <cacheField name="Country" numFmtId="0">
      <sharedItems count="3">
        <s v="United States"/>
        <s v="Ireland"/>
        <s v="United Kingdom"/>
      </sharedItems>
    </cacheField>
    <cacheField name="Coffee Type" numFmtId="0">
      <sharedItems/>
    </cacheField>
    <cacheField name="Coffee Name" numFmtId="0">
      <sharedItems/>
    </cacheField>
    <cacheField name="Coffee Full Name" numFmtId="0">
      <sharedItems count="4">
        <s v="Robusta"/>
        <s v="Excelsa"/>
        <s v="Arabica"/>
        <s v="Liberica"/>
      </sharedItems>
    </cacheField>
    <cacheField name="Roast Type" numFmtId="0">
      <sharedItems/>
    </cacheField>
    <cacheField name="Size" numFmtId="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527417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Sep"/>
    <x v="0"/>
    <x v="0"/>
    <s v="R-M-1"/>
    <n v="2"/>
    <x v="0"/>
    <s v="Aloisia"/>
    <s v="Allner"/>
    <s v="aallner0@lulu.com"/>
    <x v="0"/>
    <x v="0"/>
    <s v="R"/>
    <s v="Rob"/>
    <x v="0"/>
    <s v="M"/>
    <s v="1"/>
    <n v="9.9499999999999993"/>
    <n v="19.899999999999999"/>
    <x v="0"/>
  </r>
  <r>
    <s v="QEV-37451-860"/>
    <x v="0"/>
    <s v="Sep"/>
    <x v="0"/>
    <x v="0"/>
    <s v="E-M-0.5"/>
    <n v="5"/>
    <x v="0"/>
    <s v="Aloisia"/>
    <s v="Allner"/>
    <s v="aallner0@lulu.com"/>
    <x v="0"/>
    <x v="0"/>
    <s v="E"/>
    <s v="Exc"/>
    <x v="1"/>
    <s v="M"/>
    <s v="0.5"/>
    <n v="8.25"/>
    <n v="41.25"/>
    <x v="0"/>
  </r>
  <r>
    <s v="FAA-43335-268"/>
    <x v="1"/>
    <s v="Jun"/>
    <x v="1"/>
    <x v="1"/>
    <s v="A-L-1"/>
    <n v="1"/>
    <x v="1"/>
    <s v="Jami"/>
    <s v="Redholes"/>
    <s v="jredholes2@tmall.com"/>
    <x v="1"/>
    <x v="0"/>
    <s v="A"/>
    <s v="Ara"/>
    <x v="2"/>
    <s v="L"/>
    <s v="1"/>
    <n v="12.95"/>
    <n v="12.95"/>
    <x v="0"/>
  </r>
  <r>
    <s v="KAC-83089-793"/>
    <x v="2"/>
    <s v="Jul"/>
    <x v="1"/>
    <x v="2"/>
    <s v="E-M-1"/>
    <n v="2"/>
    <x v="2"/>
    <s v="Christoffer"/>
    <s v="O' Shea"/>
    <s v=" "/>
    <x v="2"/>
    <x v="1"/>
    <s v="E"/>
    <s v="Exc"/>
    <x v="1"/>
    <s v="M"/>
    <s v="1"/>
    <n v="13.75"/>
    <n v="27.5"/>
    <x v="1"/>
  </r>
  <r>
    <s v="KAC-83089-793"/>
    <x v="2"/>
    <s v="Jul"/>
    <x v="1"/>
    <x v="2"/>
    <s v="R-L-2.5"/>
    <n v="2"/>
    <x v="2"/>
    <s v="Christoffer"/>
    <s v="O' Shea"/>
    <s v=" "/>
    <x v="2"/>
    <x v="1"/>
    <s v="R"/>
    <s v="Rob"/>
    <x v="0"/>
    <s v="L"/>
    <s v="2.5"/>
    <n v="27.484999999999996"/>
    <n v="54.969999999999992"/>
    <x v="1"/>
  </r>
  <r>
    <s v="CVP-18956-553"/>
    <x v="3"/>
    <s v="Aug"/>
    <x v="1"/>
    <x v="3"/>
    <s v="L-D-1"/>
    <n v="3"/>
    <x v="3"/>
    <s v="Beryle"/>
    <s v="Cottier"/>
    <s v=" "/>
    <x v="3"/>
    <x v="0"/>
    <s v="L"/>
    <s v="Lib"/>
    <x v="3"/>
    <s v="D"/>
    <s v="1"/>
    <n v="12.95"/>
    <n v="38.849999999999994"/>
    <x v="1"/>
  </r>
  <r>
    <s v="IPP-31994-879"/>
    <x v="4"/>
    <s v="Jan"/>
    <x v="2"/>
    <x v="4"/>
    <s v="E-D-0.5"/>
    <n v="3"/>
    <x v="4"/>
    <s v="Shaylynn"/>
    <s v="Lobe"/>
    <s v="slobe6@nifty.com"/>
    <x v="4"/>
    <x v="0"/>
    <s v="E"/>
    <s v="Exc"/>
    <x v="1"/>
    <s v="D"/>
    <s v="0.5"/>
    <n v="7.29"/>
    <n v="21.87"/>
    <x v="0"/>
  </r>
  <r>
    <s v="SNZ-65340-705"/>
    <x v="5"/>
    <s v="May"/>
    <x v="2"/>
    <x v="5"/>
    <s v="L-L-0.2"/>
    <n v="1"/>
    <x v="5"/>
    <s v="Melvin"/>
    <s v="Wharfe"/>
    <s v=" "/>
    <x v="5"/>
    <x v="1"/>
    <s v="L"/>
    <s v="Lib"/>
    <x v="3"/>
    <s v="L"/>
    <s v="0.2"/>
    <n v="4.7549999999999999"/>
    <n v="4.7549999999999999"/>
    <x v="0"/>
  </r>
  <r>
    <s v="EZT-46571-659"/>
    <x v="6"/>
    <s v="Jan"/>
    <x v="0"/>
    <x v="6"/>
    <s v="R-M-0.5"/>
    <n v="3"/>
    <x v="6"/>
    <s v="Guthrey"/>
    <s v="Petracci"/>
    <s v="gpetracci8@livejournal.com"/>
    <x v="6"/>
    <x v="0"/>
    <s v="R"/>
    <s v="Rob"/>
    <x v="0"/>
    <s v="M"/>
    <s v="0.5"/>
    <n v="5.97"/>
    <n v="17.91"/>
    <x v="1"/>
  </r>
  <r>
    <s v="NWQ-70061-912"/>
    <x v="0"/>
    <s v="Sep"/>
    <x v="0"/>
    <x v="7"/>
    <s v="R-M-0.5"/>
    <n v="1"/>
    <x v="7"/>
    <s v="Rodger"/>
    <s v="Raven"/>
    <s v="rraven9@ed.gov"/>
    <x v="6"/>
    <x v="0"/>
    <s v="R"/>
    <s v="Rob"/>
    <x v="0"/>
    <s v="M"/>
    <s v="0.5"/>
    <n v="5.97"/>
    <n v="5.97"/>
    <x v="1"/>
  </r>
  <r>
    <s v="BKK-47233-845"/>
    <x v="7"/>
    <s v="Mar"/>
    <x v="1"/>
    <x v="8"/>
    <s v="A-D-1"/>
    <n v="4"/>
    <x v="8"/>
    <s v="Ferrell"/>
    <s v="Ferber"/>
    <s v="fferbera@businesswire.com"/>
    <x v="7"/>
    <x v="0"/>
    <s v="A"/>
    <s v="Ara"/>
    <x v="2"/>
    <s v="D"/>
    <s v="1"/>
    <n v="9.9499999999999993"/>
    <n v="39.799999999999997"/>
    <x v="1"/>
  </r>
  <r>
    <s v="VQR-01002-970"/>
    <x v="8"/>
    <s v="Oct"/>
    <x v="3"/>
    <x v="9"/>
    <s v="E-L-2.5"/>
    <n v="5"/>
    <x v="9"/>
    <s v="Duky"/>
    <s v="Phizackerly"/>
    <s v="dphizackerlyb@utexas.edu"/>
    <x v="7"/>
    <x v="0"/>
    <s v="E"/>
    <s v="Exc"/>
    <x v="1"/>
    <s v="L"/>
    <s v="2.5"/>
    <n v="34.154999999999994"/>
    <n v="170.77499999999998"/>
    <x v="0"/>
  </r>
  <r>
    <s v="SZW-48378-399"/>
    <x v="9"/>
    <s v="Jul"/>
    <x v="2"/>
    <x v="10"/>
    <s v="R-M-1"/>
    <n v="5"/>
    <x v="10"/>
    <s v="Rosaleen"/>
    <s v="Scholar"/>
    <s v="rscholarc@nyu.edu"/>
    <x v="8"/>
    <x v="0"/>
    <s v="R"/>
    <s v="Rob"/>
    <x v="0"/>
    <s v="M"/>
    <s v="1"/>
    <n v="9.9499999999999993"/>
    <n v="49.75"/>
    <x v="1"/>
  </r>
  <r>
    <s v="ITA-87418-783"/>
    <x v="10"/>
    <s v="May"/>
    <x v="3"/>
    <x v="11"/>
    <s v="R-D-2.5"/>
    <n v="2"/>
    <x v="11"/>
    <s v="Terence"/>
    <s v="Vanyutin"/>
    <s v="tvanyutind@wix.com"/>
    <x v="9"/>
    <x v="0"/>
    <s v="R"/>
    <s v="Rob"/>
    <x v="0"/>
    <s v="D"/>
    <s v="2.5"/>
    <n v="20.584999999999997"/>
    <n v="41.169999999999995"/>
    <x v="1"/>
  </r>
  <r>
    <s v="GNZ-46006-527"/>
    <x v="11"/>
    <s v="Apr"/>
    <x v="2"/>
    <x v="12"/>
    <s v="L-D-0.2"/>
    <n v="3"/>
    <x v="12"/>
    <s v="Patrice"/>
    <s v="Trobe"/>
    <s v="ptrobee@wunderground.com"/>
    <x v="10"/>
    <x v="0"/>
    <s v="L"/>
    <s v="Lib"/>
    <x v="3"/>
    <s v="D"/>
    <s v="0.2"/>
    <n v="3.8849999999999998"/>
    <n v="11.654999999999999"/>
    <x v="0"/>
  </r>
  <r>
    <s v="FYQ-78248-319"/>
    <x v="12"/>
    <s v="Jun"/>
    <x v="2"/>
    <x v="13"/>
    <s v="R-M-2.5"/>
    <n v="5"/>
    <x v="13"/>
    <s v="Llywellyn"/>
    <s v="Oscroft"/>
    <s v="loscroftf@ebay.co.uk"/>
    <x v="11"/>
    <x v="0"/>
    <s v="R"/>
    <s v="Rob"/>
    <x v="0"/>
    <s v="M"/>
    <s v="2.5"/>
    <n v="22.884999999999998"/>
    <n v="114.42499999999998"/>
    <x v="1"/>
  </r>
  <r>
    <s v="VAU-44387-624"/>
    <x v="13"/>
    <s v="Mar"/>
    <x v="0"/>
    <x v="14"/>
    <s v="A-M-0.2"/>
    <n v="6"/>
    <x v="14"/>
    <s v="Minni"/>
    <s v="Alabaster"/>
    <s v="malabasterg@hexun.com"/>
    <x v="12"/>
    <x v="0"/>
    <s v="A"/>
    <s v="Ara"/>
    <x v="2"/>
    <s v="M"/>
    <s v="0.2"/>
    <n v="3.375"/>
    <n v="20.25"/>
    <x v="1"/>
  </r>
  <r>
    <s v="RDW-33155-159"/>
    <x v="14"/>
    <s v="Oct"/>
    <x v="0"/>
    <x v="15"/>
    <s v="A-L-1"/>
    <n v="6"/>
    <x v="15"/>
    <s v="Rhianon"/>
    <s v="Broxup"/>
    <s v="rbroxuph@jimdo.com"/>
    <x v="13"/>
    <x v="0"/>
    <s v="A"/>
    <s v="Ara"/>
    <x v="2"/>
    <s v="L"/>
    <s v="1"/>
    <n v="12.95"/>
    <n v="77.699999999999989"/>
    <x v="1"/>
  </r>
  <r>
    <s v="TDZ-59011-211"/>
    <x v="15"/>
    <s v="Jun"/>
    <x v="0"/>
    <x v="16"/>
    <s v="R-D-2.5"/>
    <n v="4"/>
    <x v="16"/>
    <s v="Pall"/>
    <s v="Redford"/>
    <s v="predfordi@ow.ly"/>
    <x v="14"/>
    <x v="1"/>
    <s v="R"/>
    <s v="Rob"/>
    <x v="0"/>
    <s v="D"/>
    <s v="2.5"/>
    <n v="20.584999999999997"/>
    <n v="82.339999999999989"/>
    <x v="0"/>
  </r>
  <r>
    <s v="IDU-25793-399"/>
    <x v="16"/>
    <s v="Dec"/>
    <x v="3"/>
    <x v="17"/>
    <s v="A-M-0.2"/>
    <n v="5"/>
    <x v="17"/>
    <s v="Aurea"/>
    <s v="Corradino"/>
    <s v="acorradinoj@harvard.edu"/>
    <x v="15"/>
    <x v="0"/>
    <s v="A"/>
    <s v="Ara"/>
    <x v="2"/>
    <s v="M"/>
    <s v="0.2"/>
    <n v="3.375"/>
    <n v="16.875"/>
    <x v="0"/>
  </r>
  <r>
    <s v="IDU-25793-399"/>
    <x v="16"/>
    <s v="Dec"/>
    <x v="3"/>
    <x v="17"/>
    <s v="E-D-0.2"/>
    <n v="4"/>
    <x v="17"/>
    <s v="Aurea"/>
    <s v="Corradino"/>
    <s v="acorradinoj@harvard.edu"/>
    <x v="15"/>
    <x v="0"/>
    <s v="E"/>
    <s v="Exc"/>
    <x v="1"/>
    <s v="D"/>
    <s v="0.2"/>
    <n v="3.645"/>
    <n v="14.58"/>
    <x v="0"/>
  </r>
  <r>
    <s v="NUO-20013-488"/>
    <x v="16"/>
    <s v="Dec"/>
    <x v="3"/>
    <x v="18"/>
    <s v="A-D-0.2"/>
    <n v="6"/>
    <x v="18"/>
    <s v="Avrit"/>
    <s v="Davidowsky"/>
    <s v="adavidowskyl@netvibes.com"/>
    <x v="16"/>
    <x v="0"/>
    <s v="A"/>
    <s v="Ara"/>
    <x v="2"/>
    <s v="D"/>
    <s v="0.2"/>
    <n v="2.9849999999999999"/>
    <n v="17.91"/>
    <x v="1"/>
  </r>
  <r>
    <s v="UQU-65630-479"/>
    <x v="17"/>
    <s v="Jan"/>
    <x v="1"/>
    <x v="19"/>
    <s v="R-M-2.5"/>
    <n v="4"/>
    <x v="19"/>
    <s v="Annabel"/>
    <s v="Antuk"/>
    <s v="aantukm@kickstarter.com"/>
    <x v="17"/>
    <x v="0"/>
    <s v="R"/>
    <s v="Rob"/>
    <x v="0"/>
    <s v="M"/>
    <s v="2.5"/>
    <n v="22.884999999999998"/>
    <n v="91.539999999999992"/>
    <x v="0"/>
  </r>
  <r>
    <s v="FEO-11834-332"/>
    <x v="18"/>
    <s v="Feb"/>
    <x v="2"/>
    <x v="20"/>
    <s v="A-D-0.2"/>
    <n v="4"/>
    <x v="20"/>
    <s v="Iorgo"/>
    <s v="Kleinert"/>
    <s v="ikleinertn@timesonline.co.uk"/>
    <x v="18"/>
    <x v="0"/>
    <s v="A"/>
    <s v="Ara"/>
    <x v="2"/>
    <s v="D"/>
    <s v="0.2"/>
    <n v="2.9849999999999999"/>
    <n v="11.94"/>
    <x v="0"/>
  </r>
  <r>
    <s v="TKY-71558-096"/>
    <x v="19"/>
    <s v="Sep"/>
    <x v="1"/>
    <x v="21"/>
    <s v="A-M-1"/>
    <n v="1"/>
    <x v="21"/>
    <s v="Chrisy"/>
    <s v="Blofeld"/>
    <s v="cblofeldo@amazon.co.uk"/>
    <x v="19"/>
    <x v="0"/>
    <s v="A"/>
    <s v="Ara"/>
    <x v="2"/>
    <s v="M"/>
    <s v="1"/>
    <n v="11.25"/>
    <n v="11.25"/>
    <x v="1"/>
  </r>
  <r>
    <s v="OXY-65322-253"/>
    <x v="20"/>
    <s v="Oct"/>
    <x v="3"/>
    <x v="22"/>
    <s v="E-M-0.2"/>
    <n v="3"/>
    <x v="22"/>
    <s v="Culley"/>
    <s v="Farris"/>
    <s v=" "/>
    <x v="17"/>
    <x v="0"/>
    <s v="E"/>
    <s v="Exc"/>
    <x v="1"/>
    <s v="M"/>
    <s v="0.2"/>
    <n v="4.125"/>
    <n v="12.375"/>
    <x v="0"/>
  </r>
  <r>
    <s v="EVP-43500-491"/>
    <x v="21"/>
    <s v="Feb"/>
    <x v="0"/>
    <x v="23"/>
    <s v="A-M-0.5"/>
    <n v="4"/>
    <x v="23"/>
    <s v="Selene"/>
    <s v="Shales"/>
    <s v="sshalesq@umich.edu"/>
    <x v="20"/>
    <x v="0"/>
    <s v="A"/>
    <s v="Ara"/>
    <x v="2"/>
    <s v="M"/>
    <s v="0.5"/>
    <n v="6.75"/>
    <n v="27"/>
    <x v="0"/>
  </r>
  <r>
    <s v="WAG-26945-689"/>
    <x v="22"/>
    <s v="Oct"/>
    <x v="0"/>
    <x v="24"/>
    <s v="A-M-0.2"/>
    <n v="5"/>
    <x v="24"/>
    <s v="Vivie"/>
    <s v="Danneil"/>
    <s v="vdanneilr@mtv.com"/>
    <x v="21"/>
    <x v="1"/>
    <s v="A"/>
    <s v="Ara"/>
    <x v="2"/>
    <s v="M"/>
    <s v="0.2"/>
    <n v="3.375"/>
    <n v="16.875"/>
    <x v="1"/>
  </r>
  <r>
    <s v="CHE-78995-767"/>
    <x v="23"/>
    <s v="Aug"/>
    <x v="2"/>
    <x v="25"/>
    <s v="A-D-0.5"/>
    <n v="3"/>
    <x v="25"/>
    <s v="Theresita"/>
    <s v="Newbury"/>
    <s v="tnewburys@usda.gov"/>
    <x v="22"/>
    <x v="1"/>
    <s v="A"/>
    <s v="Ara"/>
    <x v="2"/>
    <s v="D"/>
    <s v="0.5"/>
    <n v="5.97"/>
    <n v="17.91"/>
    <x v="1"/>
  </r>
  <r>
    <s v="RYZ-14633-602"/>
    <x v="21"/>
    <s v="Feb"/>
    <x v="0"/>
    <x v="26"/>
    <s v="A-D-1"/>
    <n v="4"/>
    <x v="26"/>
    <s v="Mozelle"/>
    <s v="Calcutt"/>
    <s v="mcalcuttt@baidu.com"/>
    <x v="23"/>
    <x v="1"/>
    <s v="A"/>
    <s v="Ara"/>
    <x v="2"/>
    <s v="D"/>
    <s v="1"/>
    <n v="9.9499999999999993"/>
    <n v="39.799999999999997"/>
    <x v="0"/>
  </r>
  <r>
    <s v="WOQ-36015-429"/>
    <x v="24"/>
    <s v="Sep"/>
    <x v="1"/>
    <x v="27"/>
    <s v="L-M-0.2"/>
    <n v="5"/>
    <x v="27"/>
    <s v="Adrian"/>
    <s v="Swaine"/>
    <s v=" "/>
    <x v="24"/>
    <x v="0"/>
    <s v="L"/>
    <s v="Lib"/>
    <x v="3"/>
    <s v="M"/>
    <s v="0.2"/>
    <n v="4.3650000000000002"/>
    <n v="21.825000000000003"/>
    <x v="1"/>
  </r>
  <r>
    <s v="WOQ-36015-429"/>
    <x v="24"/>
    <s v="Sep"/>
    <x v="1"/>
    <x v="27"/>
    <s v="A-D-0.5"/>
    <n v="6"/>
    <x v="27"/>
    <s v="Adrian"/>
    <s v="Swaine"/>
    <s v=" "/>
    <x v="24"/>
    <x v="0"/>
    <s v="A"/>
    <s v="Ara"/>
    <x v="2"/>
    <s v="D"/>
    <s v="0.5"/>
    <n v="5.97"/>
    <n v="35.82"/>
    <x v="1"/>
  </r>
  <r>
    <s v="WOQ-36015-429"/>
    <x v="24"/>
    <s v="Sep"/>
    <x v="1"/>
    <x v="27"/>
    <s v="L-M-0.5"/>
    <n v="6"/>
    <x v="27"/>
    <s v="Adrian"/>
    <s v="Swaine"/>
    <s v=" "/>
    <x v="24"/>
    <x v="0"/>
    <s v="L"/>
    <s v="Lib"/>
    <x v="3"/>
    <s v="M"/>
    <s v="0.5"/>
    <n v="8.73"/>
    <n v="52.38"/>
    <x v="1"/>
  </r>
  <r>
    <s v="SCT-60553-454"/>
    <x v="25"/>
    <s v="Jul"/>
    <x v="1"/>
    <x v="28"/>
    <s v="L-L-0.2"/>
    <n v="5"/>
    <x v="28"/>
    <s v="Gallard"/>
    <s v="Gatheral"/>
    <s v="ggatheralx@123-reg.co.uk"/>
    <x v="25"/>
    <x v="0"/>
    <s v="L"/>
    <s v="Lib"/>
    <x v="3"/>
    <s v="L"/>
    <s v="0.2"/>
    <n v="4.7549999999999999"/>
    <n v="23.774999999999999"/>
    <x v="1"/>
  </r>
  <r>
    <s v="GFK-52063-244"/>
    <x v="26"/>
    <s v="Jun"/>
    <x v="3"/>
    <x v="29"/>
    <s v="L-L-0.5"/>
    <n v="6"/>
    <x v="29"/>
    <s v="Una"/>
    <s v="Welberry"/>
    <s v="uwelberryy@ebay.co.uk"/>
    <x v="26"/>
    <x v="2"/>
    <s v="L"/>
    <s v="Lib"/>
    <x v="3"/>
    <s v="L"/>
    <s v="0.5"/>
    <n v="9.51"/>
    <n v="57.06"/>
    <x v="0"/>
  </r>
  <r>
    <s v="AMM-79521-378"/>
    <x v="27"/>
    <s v="Jun"/>
    <x v="1"/>
    <x v="30"/>
    <s v="A-D-0.5"/>
    <n v="6"/>
    <x v="30"/>
    <s v="Faber"/>
    <s v="Eilhart"/>
    <s v="feilhartz@who.int"/>
    <x v="27"/>
    <x v="0"/>
    <s v="A"/>
    <s v="Ara"/>
    <x v="2"/>
    <s v="D"/>
    <s v="0.5"/>
    <n v="5.97"/>
    <n v="35.82"/>
    <x v="1"/>
  </r>
  <r>
    <s v="QUQ-90580-772"/>
    <x v="28"/>
    <s v="Feb"/>
    <x v="1"/>
    <x v="31"/>
    <s v="L-M-0.2"/>
    <n v="2"/>
    <x v="31"/>
    <s v="Zorina"/>
    <s v="Ponting"/>
    <s v="zponting10@altervista.org"/>
    <x v="28"/>
    <x v="0"/>
    <s v="L"/>
    <s v="Lib"/>
    <x v="3"/>
    <s v="M"/>
    <s v="0.2"/>
    <n v="4.3650000000000002"/>
    <n v="8.73"/>
    <x v="1"/>
  </r>
  <r>
    <s v="LGD-24408-274"/>
    <x v="29"/>
    <s v="Apr"/>
    <x v="0"/>
    <x v="32"/>
    <s v="L-L-0.5"/>
    <n v="3"/>
    <x v="32"/>
    <s v="Silvio"/>
    <s v="Strase"/>
    <s v="sstrase11@booking.com"/>
    <x v="29"/>
    <x v="0"/>
    <s v="L"/>
    <s v="Lib"/>
    <x v="3"/>
    <s v="L"/>
    <s v="0.5"/>
    <n v="9.51"/>
    <n v="28.53"/>
    <x v="1"/>
  </r>
  <r>
    <s v="HCT-95608-959"/>
    <x v="30"/>
    <s v="Apr"/>
    <x v="3"/>
    <x v="33"/>
    <s v="R-M-2.5"/>
    <n v="5"/>
    <x v="33"/>
    <s v="Dorie"/>
    <s v="de la Tremoille"/>
    <s v="dde12@unesco.org"/>
    <x v="30"/>
    <x v="0"/>
    <s v="R"/>
    <s v="Rob"/>
    <x v="0"/>
    <s v="M"/>
    <s v="2.5"/>
    <n v="22.884999999999998"/>
    <n v="114.42499999999998"/>
    <x v="1"/>
  </r>
  <r>
    <s v="OFX-99147-470"/>
    <x v="31"/>
    <s v="Nov"/>
    <x v="1"/>
    <x v="34"/>
    <s v="R-M-1"/>
    <n v="6"/>
    <x v="34"/>
    <s v="Hy"/>
    <s v="Zanetto"/>
    <s v=" "/>
    <x v="31"/>
    <x v="0"/>
    <s v="R"/>
    <s v="Rob"/>
    <x v="0"/>
    <s v="M"/>
    <s v="1"/>
    <n v="9.9499999999999993"/>
    <n v="59.699999999999996"/>
    <x v="0"/>
  </r>
  <r>
    <s v="LUO-37559-016"/>
    <x v="32"/>
    <s v="Apr"/>
    <x v="1"/>
    <x v="35"/>
    <s v="L-M-1"/>
    <n v="3"/>
    <x v="35"/>
    <s v="Jessica"/>
    <s v="McNess"/>
    <s v=" "/>
    <x v="32"/>
    <x v="0"/>
    <s v="L"/>
    <s v="Lib"/>
    <x v="3"/>
    <s v="M"/>
    <s v="1"/>
    <n v="14.55"/>
    <n v="43.650000000000006"/>
    <x v="1"/>
  </r>
  <r>
    <s v="XWC-20610-167"/>
    <x v="33"/>
    <s v="Jul"/>
    <x v="2"/>
    <x v="36"/>
    <s v="E-D-0.2"/>
    <n v="2"/>
    <x v="36"/>
    <s v="Lorenzo"/>
    <s v="Yeoland"/>
    <s v="lyeoland15@pbs.org"/>
    <x v="33"/>
    <x v="0"/>
    <s v="E"/>
    <s v="Exc"/>
    <x v="1"/>
    <s v="D"/>
    <s v="0.2"/>
    <n v="3.645"/>
    <n v="7.29"/>
    <x v="0"/>
  </r>
  <r>
    <s v="GPU-79113-136"/>
    <x v="34"/>
    <s v="May"/>
    <x v="0"/>
    <x v="37"/>
    <s v="R-D-0.2"/>
    <n v="3"/>
    <x v="37"/>
    <s v="Abigail"/>
    <s v="Tolworthy"/>
    <s v="atolworthy16@toplist.cz"/>
    <x v="34"/>
    <x v="0"/>
    <s v="R"/>
    <s v="Rob"/>
    <x v="0"/>
    <s v="D"/>
    <s v="0.2"/>
    <n v="2.6849999999999996"/>
    <n v="8.0549999999999997"/>
    <x v="0"/>
  </r>
  <r>
    <s v="ULR-52653-960"/>
    <x v="35"/>
    <s v="Oct"/>
    <x v="1"/>
    <x v="38"/>
    <s v="L-L-2.5"/>
    <n v="2"/>
    <x v="38"/>
    <s v="Maurie"/>
    <s v="Bartol"/>
    <s v=" "/>
    <x v="35"/>
    <x v="0"/>
    <s v="L"/>
    <s v="Lib"/>
    <x v="3"/>
    <s v="L"/>
    <s v="2.5"/>
    <n v="36.454999999999998"/>
    <n v="72.91"/>
    <x v="1"/>
  </r>
  <r>
    <s v="HPI-42308-142"/>
    <x v="36"/>
    <s v="Apr"/>
    <x v="3"/>
    <x v="39"/>
    <s v="E-M-0.5"/>
    <n v="2"/>
    <x v="39"/>
    <s v="Olag"/>
    <s v="Baudassi"/>
    <s v="obaudassi18@seesaa.net"/>
    <x v="36"/>
    <x v="0"/>
    <s v="E"/>
    <s v="Exc"/>
    <x v="1"/>
    <s v="M"/>
    <s v="0.5"/>
    <n v="8.25"/>
    <n v="16.5"/>
    <x v="0"/>
  </r>
  <r>
    <s v="XHI-30227-581"/>
    <x v="37"/>
    <s v="Jan"/>
    <x v="2"/>
    <x v="40"/>
    <s v="L-D-2.5"/>
    <n v="6"/>
    <x v="40"/>
    <s v="Petey"/>
    <s v="Kingsbury"/>
    <s v="pkingsbury19@comcast.net"/>
    <x v="37"/>
    <x v="0"/>
    <s v="L"/>
    <s v="Lib"/>
    <x v="3"/>
    <s v="D"/>
    <s v="2.5"/>
    <n v="29.784999999999997"/>
    <n v="178.70999999999998"/>
    <x v="1"/>
  </r>
  <r>
    <s v="DJH-05202-380"/>
    <x v="38"/>
    <s v="Nov"/>
    <x v="0"/>
    <x v="41"/>
    <s v="E-M-2.5"/>
    <n v="2"/>
    <x v="41"/>
    <s v="Donna"/>
    <s v="Baskeyfied"/>
    <s v=" "/>
    <x v="38"/>
    <x v="0"/>
    <s v="E"/>
    <s v="Exc"/>
    <x v="1"/>
    <s v="M"/>
    <s v="2.5"/>
    <n v="31.624999999999996"/>
    <n v="63.249999999999993"/>
    <x v="0"/>
  </r>
  <r>
    <s v="VMW-26889-781"/>
    <x v="39"/>
    <s v="Jun"/>
    <x v="0"/>
    <x v="42"/>
    <s v="A-L-0.2"/>
    <n v="2"/>
    <x v="42"/>
    <s v="Arda"/>
    <s v="Curley"/>
    <s v="acurley1b@hao123.com"/>
    <x v="39"/>
    <x v="0"/>
    <s v="A"/>
    <s v="Ara"/>
    <x v="2"/>
    <s v="L"/>
    <s v="0.2"/>
    <n v="3.8849999999999998"/>
    <n v="7.77"/>
    <x v="0"/>
  </r>
  <r>
    <s v="DBU-81099-586"/>
    <x v="40"/>
    <s v="Sep"/>
    <x v="3"/>
    <x v="43"/>
    <s v="A-D-2.5"/>
    <n v="4"/>
    <x v="43"/>
    <s v="Raynor"/>
    <s v="McGilvary"/>
    <s v="rmcgilvary1c@tamu.edu"/>
    <x v="40"/>
    <x v="0"/>
    <s v="A"/>
    <s v="Ara"/>
    <x v="2"/>
    <s v="D"/>
    <s v="2.5"/>
    <n v="22.884999999999998"/>
    <n v="91.539999999999992"/>
    <x v="1"/>
  </r>
  <r>
    <s v="PQA-54820-810"/>
    <x v="41"/>
    <s v="Aug"/>
    <x v="2"/>
    <x v="44"/>
    <s v="A-L-1"/>
    <n v="3"/>
    <x v="44"/>
    <s v="Isis"/>
    <s v="Pikett"/>
    <s v="ipikett1d@xinhuanet.com"/>
    <x v="41"/>
    <x v="0"/>
    <s v="A"/>
    <s v="Ara"/>
    <x v="2"/>
    <s v="L"/>
    <s v="1"/>
    <n v="12.95"/>
    <n v="38.849999999999994"/>
    <x v="1"/>
  </r>
  <r>
    <s v="XKB-41924-202"/>
    <x v="42"/>
    <s v="Aug"/>
    <x v="2"/>
    <x v="45"/>
    <s v="L-D-0.5"/>
    <n v="2"/>
    <x v="45"/>
    <s v="Inger"/>
    <s v="Bouldon"/>
    <s v="ibouldon1e@gizmodo.com"/>
    <x v="42"/>
    <x v="0"/>
    <s v="L"/>
    <s v="Lib"/>
    <x v="3"/>
    <s v="D"/>
    <s v="0.5"/>
    <n v="7.77"/>
    <n v="15.54"/>
    <x v="1"/>
  </r>
  <r>
    <s v="DWZ-69106-473"/>
    <x v="43"/>
    <s v="May"/>
    <x v="0"/>
    <x v="46"/>
    <s v="L-L-2.5"/>
    <n v="4"/>
    <x v="46"/>
    <s v="Karry"/>
    <s v="Flanders"/>
    <s v="kflanders1f@over-blog.com"/>
    <x v="43"/>
    <x v="1"/>
    <s v="L"/>
    <s v="Lib"/>
    <x v="3"/>
    <s v="L"/>
    <s v="2.5"/>
    <n v="36.454999999999998"/>
    <n v="145.82"/>
    <x v="0"/>
  </r>
  <r>
    <s v="YHV-68700-050"/>
    <x v="44"/>
    <s v="Sep"/>
    <x v="0"/>
    <x v="47"/>
    <s v="R-M-0.5"/>
    <n v="5"/>
    <x v="47"/>
    <s v="Hartley"/>
    <s v="Mattioli"/>
    <s v="hmattioli1g@webmd.com"/>
    <x v="44"/>
    <x v="2"/>
    <s v="R"/>
    <s v="Rob"/>
    <x v="0"/>
    <s v="M"/>
    <s v="0.5"/>
    <n v="5.97"/>
    <n v="29.849999999999998"/>
    <x v="1"/>
  </r>
  <r>
    <s v="YHV-68700-050"/>
    <x v="44"/>
    <s v="Sep"/>
    <x v="0"/>
    <x v="47"/>
    <s v="L-L-2.5"/>
    <n v="2"/>
    <x v="47"/>
    <s v="Hartley"/>
    <s v="Mattioli"/>
    <s v="hmattioli1g@webmd.com"/>
    <x v="44"/>
    <x v="2"/>
    <s v="L"/>
    <s v="Lib"/>
    <x v="3"/>
    <s v="L"/>
    <s v="2.5"/>
    <n v="36.454999999999998"/>
    <n v="72.91"/>
    <x v="1"/>
  </r>
  <r>
    <s v="KRB-88066-642"/>
    <x v="45"/>
    <s v="Mar"/>
    <x v="1"/>
    <x v="48"/>
    <s v="L-M-1"/>
    <n v="5"/>
    <x v="48"/>
    <s v="Archambault"/>
    <s v="Gillard"/>
    <s v="agillard1i@issuu.com"/>
    <x v="45"/>
    <x v="0"/>
    <s v="L"/>
    <s v="Lib"/>
    <x v="3"/>
    <s v="M"/>
    <s v="1"/>
    <n v="14.55"/>
    <n v="72.75"/>
    <x v="1"/>
  </r>
  <r>
    <s v="LQU-08404-173"/>
    <x v="46"/>
    <s v="Dec"/>
    <x v="3"/>
    <x v="49"/>
    <s v="L-L-1"/>
    <n v="3"/>
    <x v="49"/>
    <s v="Salomo"/>
    <s v="Cushworth"/>
    <s v=" "/>
    <x v="46"/>
    <x v="0"/>
    <s v="L"/>
    <s v="Lib"/>
    <x v="3"/>
    <s v="L"/>
    <s v="1"/>
    <n v="15.85"/>
    <n v="47.55"/>
    <x v="1"/>
  </r>
  <r>
    <s v="CWK-60159-881"/>
    <x v="47"/>
    <s v="Jan"/>
    <x v="3"/>
    <x v="50"/>
    <s v="E-D-0.2"/>
    <n v="3"/>
    <x v="50"/>
    <s v="Theda"/>
    <s v="Grizard"/>
    <s v="tgrizard1k@odnoklassniki.ru"/>
    <x v="47"/>
    <x v="0"/>
    <s v="E"/>
    <s v="Exc"/>
    <x v="1"/>
    <s v="D"/>
    <s v="0.2"/>
    <n v="3.645"/>
    <n v="10.935"/>
    <x v="0"/>
  </r>
  <r>
    <s v="EEG-74197-843"/>
    <x v="48"/>
    <s v="Jul"/>
    <x v="2"/>
    <x v="51"/>
    <s v="E-L-1"/>
    <n v="4"/>
    <x v="51"/>
    <s v="Rozele"/>
    <s v="Relton"/>
    <s v="rrelton1l@stanford.edu"/>
    <x v="48"/>
    <x v="0"/>
    <s v="E"/>
    <s v="Exc"/>
    <x v="1"/>
    <s v="L"/>
    <s v="1"/>
    <n v="14.85"/>
    <n v="59.4"/>
    <x v="1"/>
  </r>
  <r>
    <s v="UCZ-59708-525"/>
    <x v="49"/>
    <s v="Mar"/>
    <x v="2"/>
    <x v="52"/>
    <s v="L-D-2.5"/>
    <n v="3"/>
    <x v="52"/>
    <s v="Willa"/>
    <s v="Rolling"/>
    <s v=" "/>
    <x v="49"/>
    <x v="0"/>
    <s v="L"/>
    <s v="Lib"/>
    <x v="3"/>
    <s v="D"/>
    <s v="2.5"/>
    <n v="29.784999999999997"/>
    <n v="89.35499999999999"/>
    <x v="0"/>
  </r>
  <r>
    <s v="HUB-47311-849"/>
    <x v="50"/>
    <s v="Dec"/>
    <x v="1"/>
    <x v="53"/>
    <s v="L-M-0.5"/>
    <n v="3"/>
    <x v="53"/>
    <s v="Stanislaus"/>
    <s v="Gilroy"/>
    <s v="sgilroy1n@eepurl.com"/>
    <x v="50"/>
    <x v="0"/>
    <s v="L"/>
    <s v="Lib"/>
    <x v="3"/>
    <s v="M"/>
    <s v="0.5"/>
    <n v="8.73"/>
    <n v="26.19"/>
    <x v="0"/>
  </r>
  <r>
    <s v="WYM-17686-694"/>
    <x v="51"/>
    <s v="Feb"/>
    <x v="1"/>
    <x v="54"/>
    <s v="A-D-2.5"/>
    <n v="5"/>
    <x v="54"/>
    <s v="Correy"/>
    <s v="Cottingham"/>
    <s v="ccottingham1o@wikipedia.org"/>
    <x v="51"/>
    <x v="0"/>
    <s v="A"/>
    <s v="Ara"/>
    <x v="2"/>
    <s v="D"/>
    <s v="2.5"/>
    <n v="22.884999999999998"/>
    <n v="114.42499999999998"/>
    <x v="1"/>
  </r>
  <r>
    <s v="ZYQ-15797-695"/>
    <x v="52"/>
    <s v="Feb"/>
    <x v="0"/>
    <x v="55"/>
    <s v="R-D-0.5"/>
    <n v="5"/>
    <x v="55"/>
    <s v="Pammi"/>
    <s v="Endacott"/>
    <s v=" "/>
    <x v="52"/>
    <x v="2"/>
    <s v="R"/>
    <s v="Rob"/>
    <x v="0"/>
    <s v="D"/>
    <s v="0.5"/>
    <n v="5.3699999999999992"/>
    <n v="26.849999999999994"/>
    <x v="0"/>
  </r>
  <r>
    <s v="EEJ-16185-108"/>
    <x v="53"/>
    <s v="Feb"/>
    <x v="0"/>
    <x v="56"/>
    <s v="L-L-0.2"/>
    <n v="5"/>
    <x v="56"/>
    <s v="Nona"/>
    <s v="Linklater"/>
    <s v=" "/>
    <x v="53"/>
    <x v="0"/>
    <s v="L"/>
    <s v="Lib"/>
    <x v="3"/>
    <s v="L"/>
    <s v="0.2"/>
    <n v="4.7549999999999999"/>
    <n v="23.774999999999999"/>
    <x v="0"/>
  </r>
  <r>
    <s v="RWR-77888-800"/>
    <x v="54"/>
    <s v="Feb"/>
    <x v="3"/>
    <x v="57"/>
    <s v="A-M-0.5"/>
    <n v="1"/>
    <x v="57"/>
    <s v="Annadiane"/>
    <s v="Dykes"/>
    <s v="adykes1r@eventbrite.com"/>
    <x v="54"/>
    <x v="0"/>
    <s v="A"/>
    <s v="Ara"/>
    <x v="2"/>
    <s v="M"/>
    <s v="0.5"/>
    <n v="6.75"/>
    <n v="6.75"/>
    <x v="1"/>
  </r>
  <r>
    <s v="LHN-75209-742"/>
    <x v="55"/>
    <s v="Mar"/>
    <x v="3"/>
    <x v="58"/>
    <s v="R-M-0.5"/>
    <n v="6"/>
    <x v="58"/>
    <s v="Felecia"/>
    <s v="Dodgson"/>
    <s v=" "/>
    <x v="55"/>
    <x v="0"/>
    <s v="R"/>
    <s v="Rob"/>
    <x v="0"/>
    <s v="M"/>
    <s v="0.5"/>
    <n v="5.97"/>
    <n v="35.82"/>
    <x v="0"/>
  </r>
  <r>
    <s v="TIR-71396-998"/>
    <x v="56"/>
    <s v="Mar"/>
    <x v="2"/>
    <x v="59"/>
    <s v="R-D-2.5"/>
    <n v="4"/>
    <x v="59"/>
    <s v="Angelia"/>
    <s v="Cockrem"/>
    <s v="acockrem1t@engadget.com"/>
    <x v="56"/>
    <x v="0"/>
    <s v="R"/>
    <s v="Rob"/>
    <x v="0"/>
    <s v="D"/>
    <s v="2.5"/>
    <n v="20.584999999999997"/>
    <n v="82.339999999999989"/>
    <x v="0"/>
  </r>
  <r>
    <s v="RXF-37618-213"/>
    <x v="57"/>
    <s v="Apr"/>
    <x v="2"/>
    <x v="60"/>
    <s v="R-L-0.5"/>
    <n v="1"/>
    <x v="60"/>
    <s v="Belvia"/>
    <s v="Umpleby"/>
    <s v="bumpleby1u@soundcloud.com"/>
    <x v="57"/>
    <x v="0"/>
    <s v="R"/>
    <s v="Rob"/>
    <x v="0"/>
    <s v="L"/>
    <s v="0.5"/>
    <n v="7.169999999999999"/>
    <n v="7.169999999999999"/>
    <x v="0"/>
  </r>
  <r>
    <s v="ANM-16388-634"/>
    <x v="58"/>
    <s v="Nov"/>
    <x v="1"/>
    <x v="61"/>
    <s v="L-L-0.2"/>
    <n v="2"/>
    <x v="61"/>
    <s v="Nat"/>
    <s v="Saleway"/>
    <s v="nsaleway1v@dedecms.com"/>
    <x v="58"/>
    <x v="0"/>
    <s v="L"/>
    <s v="Lib"/>
    <x v="3"/>
    <s v="L"/>
    <s v="0.2"/>
    <n v="4.7549999999999999"/>
    <n v="9.51"/>
    <x v="1"/>
  </r>
  <r>
    <s v="WYL-29300-070"/>
    <x v="59"/>
    <s v="Oct"/>
    <x v="0"/>
    <x v="62"/>
    <s v="R-M-0.2"/>
    <n v="1"/>
    <x v="62"/>
    <s v="Hayward"/>
    <s v="Goulter"/>
    <s v="hgoulter1w@abc.net.au"/>
    <x v="59"/>
    <x v="0"/>
    <s v="R"/>
    <s v="Rob"/>
    <x v="0"/>
    <s v="M"/>
    <s v="0.2"/>
    <n v="2.9849999999999999"/>
    <n v="2.9849999999999999"/>
    <x v="1"/>
  </r>
  <r>
    <s v="JHW-74554-805"/>
    <x v="60"/>
    <s v="Nov"/>
    <x v="0"/>
    <x v="63"/>
    <s v="R-M-1"/>
    <n v="6"/>
    <x v="63"/>
    <s v="Gay"/>
    <s v="Rizzello"/>
    <s v="grizzello1x@symantec.com"/>
    <x v="60"/>
    <x v="2"/>
    <s v="R"/>
    <s v="Rob"/>
    <x v="0"/>
    <s v="M"/>
    <s v="1"/>
    <n v="9.9499999999999993"/>
    <n v="59.699999999999996"/>
    <x v="0"/>
  </r>
  <r>
    <s v="KYS-27063-603"/>
    <x v="61"/>
    <s v="Jun"/>
    <x v="0"/>
    <x v="64"/>
    <s v="E-L-2.5"/>
    <n v="4"/>
    <x v="64"/>
    <s v="Shannon"/>
    <s v="List"/>
    <s v="slist1y@mapquest.com"/>
    <x v="61"/>
    <x v="0"/>
    <s v="E"/>
    <s v="Exc"/>
    <x v="1"/>
    <s v="L"/>
    <s v="2.5"/>
    <n v="34.154999999999994"/>
    <n v="136.61999999999998"/>
    <x v="1"/>
  </r>
  <r>
    <s v="GAZ-58626-277"/>
    <x v="62"/>
    <s v="Jan"/>
    <x v="1"/>
    <x v="65"/>
    <s v="L-L-0.2"/>
    <n v="2"/>
    <x v="65"/>
    <s v="Shirlene"/>
    <s v="Edmondson"/>
    <s v="sedmondson1z@theguardian.com"/>
    <x v="62"/>
    <x v="1"/>
    <s v="L"/>
    <s v="Lib"/>
    <x v="3"/>
    <s v="L"/>
    <s v="0.2"/>
    <n v="4.7549999999999999"/>
    <n v="9.51"/>
    <x v="1"/>
  </r>
  <r>
    <s v="RPJ-37787-335"/>
    <x v="63"/>
    <s v="Oct"/>
    <x v="3"/>
    <x v="66"/>
    <s v="A-M-2.5"/>
    <n v="3"/>
    <x v="66"/>
    <s v="Aurlie"/>
    <s v="McCarl"/>
    <s v=" "/>
    <x v="32"/>
    <x v="0"/>
    <s v="A"/>
    <s v="Ara"/>
    <x v="2"/>
    <s v="M"/>
    <s v="2.5"/>
    <n v="25.874999999999996"/>
    <n v="77.624999999999986"/>
    <x v="1"/>
  </r>
  <r>
    <s v="LEF-83057-763"/>
    <x v="64"/>
    <s v="Jun"/>
    <x v="1"/>
    <x v="67"/>
    <s v="L-M-0.2"/>
    <n v="5"/>
    <x v="67"/>
    <s v="Alikee"/>
    <s v="Carryer"/>
    <s v=" "/>
    <x v="63"/>
    <x v="0"/>
    <s v="L"/>
    <s v="Lib"/>
    <x v="3"/>
    <s v="M"/>
    <s v="0.2"/>
    <n v="4.3650000000000002"/>
    <n v="21.825000000000003"/>
    <x v="0"/>
  </r>
  <r>
    <s v="RPW-36123-215"/>
    <x v="65"/>
    <s v="Jul"/>
    <x v="1"/>
    <x v="68"/>
    <s v="E-L-0.5"/>
    <n v="2"/>
    <x v="68"/>
    <s v="Jennifer"/>
    <s v="Rangall"/>
    <s v="jrangall22@newsvine.com"/>
    <x v="64"/>
    <x v="0"/>
    <s v="E"/>
    <s v="Exc"/>
    <x v="1"/>
    <s v="L"/>
    <s v="0.5"/>
    <n v="8.91"/>
    <n v="17.82"/>
    <x v="0"/>
  </r>
  <r>
    <s v="WLL-59044-117"/>
    <x v="66"/>
    <s v="Jul"/>
    <x v="1"/>
    <x v="69"/>
    <s v="R-D-1"/>
    <n v="6"/>
    <x v="69"/>
    <s v="Kipper"/>
    <s v="Boorn"/>
    <s v="kboorn23@ezinearticles.com"/>
    <x v="65"/>
    <x v="1"/>
    <s v="R"/>
    <s v="Rob"/>
    <x v="0"/>
    <s v="D"/>
    <s v="1"/>
    <n v="8.9499999999999993"/>
    <n v="53.699999999999996"/>
    <x v="0"/>
  </r>
  <r>
    <s v="AWT-22827-563"/>
    <x v="67"/>
    <s v="Jan"/>
    <x v="3"/>
    <x v="70"/>
    <s v="R-L-0.2"/>
    <n v="1"/>
    <x v="70"/>
    <s v="Melania"/>
    <s v="Beadle"/>
    <s v=" "/>
    <x v="66"/>
    <x v="1"/>
    <s v="R"/>
    <s v="Rob"/>
    <x v="0"/>
    <s v="L"/>
    <s v="0.2"/>
    <n v="3.5849999999999995"/>
    <n v="3.5849999999999995"/>
    <x v="0"/>
  </r>
  <r>
    <s v="QLM-07145-668"/>
    <x v="68"/>
    <s v="May"/>
    <x v="0"/>
    <x v="71"/>
    <s v="E-D-0.2"/>
    <n v="2"/>
    <x v="71"/>
    <s v="Colene"/>
    <s v="Elgey"/>
    <s v="celgey25@webs.com"/>
    <x v="67"/>
    <x v="0"/>
    <s v="E"/>
    <s v="Exc"/>
    <x v="1"/>
    <s v="D"/>
    <s v="0.2"/>
    <n v="3.645"/>
    <n v="7.29"/>
    <x v="1"/>
  </r>
  <r>
    <s v="HVQ-64398-930"/>
    <x v="69"/>
    <s v="Mar"/>
    <x v="3"/>
    <x v="72"/>
    <s v="A-M-0.5"/>
    <n v="6"/>
    <x v="72"/>
    <s v="Lothaire"/>
    <s v="Mizzi"/>
    <s v="lmizzi26@rakuten.co.jp"/>
    <x v="68"/>
    <x v="0"/>
    <s v="A"/>
    <s v="Ara"/>
    <x v="2"/>
    <s v="M"/>
    <s v="0.5"/>
    <n v="6.75"/>
    <n v="40.5"/>
    <x v="0"/>
  </r>
  <r>
    <s v="WRT-40778-247"/>
    <x v="70"/>
    <s v="Mar"/>
    <x v="2"/>
    <x v="73"/>
    <s v="R-L-1"/>
    <n v="4"/>
    <x v="73"/>
    <s v="Cletis"/>
    <s v="Giacomazzo"/>
    <s v="cgiacomazzo27@jigsy.com"/>
    <x v="69"/>
    <x v="0"/>
    <s v="R"/>
    <s v="Rob"/>
    <x v="0"/>
    <s v="L"/>
    <s v="1"/>
    <n v="11.95"/>
    <n v="47.8"/>
    <x v="1"/>
  </r>
  <r>
    <s v="SUB-13006-125"/>
    <x v="71"/>
    <s v="Apr"/>
    <x v="0"/>
    <x v="74"/>
    <s v="A-L-0.5"/>
    <n v="5"/>
    <x v="74"/>
    <s v="Ami"/>
    <s v="Arnow"/>
    <s v="aarnow28@arizona.edu"/>
    <x v="70"/>
    <x v="0"/>
    <s v="A"/>
    <s v="Ara"/>
    <x v="2"/>
    <s v="L"/>
    <s v="0.5"/>
    <n v="7.77"/>
    <n v="38.849999999999994"/>
    <x v="0"/>
  </r>
  <r>
    <s v="CQM-49696-263"/>
    <x v="72"/>
    <s v="Oct"/>
    <x v="0"/>
    <x v="75"/>
    <s v="L-L-2.5"/>
    <n v="3"/>
    <x v="75"/>
    <s v="Sheppard"/>
    <s v="Yann"/>
    <s v="syann29@senate.gov"/>
    <x v="71"/>
    <x v="0"/>
    <s v="L"/>
    <s v="Lib"/>
    <x v="3"/>
    <s v="L"/>
    <s v="2.5"/>
    <n v="36.454999999999998"/>
    <n v="109.36499999999999"/>
    <x v="0"/>
  </r>
  <r>
    <s v="KXN-85094-246"/>
    <x v="73"/>
    <s v="Sep"/>
    <x v="0"/>
    <x v="76"/>
    <s v="L-M-2.5"/>
    <n v="3"/>
    <x v="76"/>
    <s v="Bunny"/>
    <s v="Naulls"/>
    <s v="bnaulls2a@tiny.cc"/>
    <x v="72"/>
    <x v="1"/>
    <s v="L"/>
    <s v="Lib"/>
    <x v="3"/>
    <s v="M"/>
    <s v="2.5"/>
    <n v="33.464999999999996"/>
    <n v="100.39499999999998"/>
    <x v="0"/>
  </r>
  <r>
    <s v="XOQ-12405-419"/>
    <x v="74"/>
    <s v="Apr"/>
    <x v="3"/>
    <x v="77"/>
    <s v="R-D-2.5"/>
    <n v="4"/>
    <x v="77"/>
    <s v="Hally"/>
    <s v="Lorait"/>
    <s v=" "/>
    <x v="73"/>
    <x v="0"/>
    <s v="R"/>
    <s v="Rob"/>
    <x v="0"/>
    <s v="D"/>
    <s v="2.5"/>
    <n v="20.584999999999997"/>
    <n v="82.339999999999989"/>
    <x v="0"/>
  </r>
  <r>
    <s v="HYF-10254-369"/>
    <x v="75"/>
    <s v="Nov"/>
    <x v="0"/>
    <x v="78"/>
    <s v="L-L-0.5"/>
    <n v="1"/>
    <x v="78"/>
    <s v="Zaccaria"/>
    <s v="Sherewood"/>
    <s v="zsherewood2c@apache.org"/>
    <x v="74"/>
    <x v="0"/>
    <s v="L"/>
    <s v="Lib"/>
    <x v="3"/>
    <s v="L"/>
    <s v="0.5"/>
    <n v="9.51"/>
    <n v="9.51"/>
    <x v="1"/>
  </r>
  <r>
    <s v="XXJ-47000-307"/>
    <x v="76"/>
    <s v="Jul"/>
    <x v="0"/>
    <x v="79"/>
    <s v="A-L-2.5"/>
    <n v="3"/>
    <x v="79"/>
    <s v="Jeffrey"/>
    <s v="Dufaire"/>
    <s v="jdufaire2d@fc2.com"/>
    <x v="57"/>
    <x v="0"/>
    <s v="A"/>
    <s v="Ara"/>
    <x v="2"/>
    <s v="L"/>
    <s v="2.5"/>
    <n v="29.784999999999997"/>
    <n v="89.35499999999999"/>
    <x v="1"/>
  </r>
  <r>
    <s v="XXJ-47000-307"/>
    <x v="76"/>
    <s v="Jul"/>
    <x v="0"/>
    <x v="79"/>
    <s v="A-D-0.2"/>
    <n v="4"/>
    <x v="79"/>
    <s v="Jeffrey"/>
    <s v="Dufaire"/>
    <s v="jdufaire2d@fc2.com"/>
    <x v="57"/>
    <x v="0"/>
    <s v="A"/>
    <s v="Ara"/>
    <x v="2"/>
    <s v="D"/>
    <s v="0.2"/>
    <n v="2.9849999999999999"/>
    <n v="11.94"/>
    <x v="1"/>
  </r>
  <r>
    <s v="ZDK-82166-357"/>
    <x v="77"/>
    <s v="Apr"/>
    <x v="1"/>
    <x v="80"/>
    <s v="A-M-1"/>
    <n v="3"/>
    <x v="80"/>
    <s v="Beitris"/>
    <s v="Keaveney"/>
    <s v="bkeaveney2f@netlog.com"/>
    <x v="75"/>
    <x v="0"/>
    <s v="A"/>
    <s v="Ara"/>
    <x v="2"/>
    <s v="M"/>
    <s v="1"/>
    <n v="11.25"/>
    <n v="33.75"/>
    <x v="1"/>
  </r>
  <r>
    <s v="IHN-19982-362"/>
    <x v="78"/>
    <s v="Mar"/>
    <x v="1"/>
    <x v="81"/>
    <s v="R-L-1"/>
    <n v="3"/>
    <x v="81"/>
    <s v="Elna"/>
    <s v="Grise"/>
    <s v="egrise2g@cargocollective.com"/>
    <x v="76"/>
    <x v="0"/>
    <s v="R"/>
    <s v="Rob"/>
    <x v="0"/>
    <s v="L"/>
    <s v="1"/>
    <n v="11.95"/>
    <n v="35.849999999999994"/>
    <x v="1"/>
  </r>
  <r>
    <s v="VMT-10030-889"/>
    <x v="79"/>
    <s v="Dec"/>
    <x v="1"/>
    <x v="82"/>
    <s v="A-L-1"/>
    <n v="6"/>
    <x v="82"/>
    <s v="Torie"/>
    <s v="Gottelier"/>
    <s v="tgottelier2h@vistaprint.com"/>
    <x v="77"/>
    <x v="0"/>
    <s v="A"/>
    <s v="Ara"/>
    <x v="2"/>
    <s v="L"/>
    <s v="1"/>
    <n v="12.95"/>
    <n v="77.699999999999989"/>
    <x v="1"/>
  </r>
  <r>
    <s v="NHL-11063-100"/>
    <x v="80"/>
    <s v="May"/>
    <x v="3"/>
    <x v="83"/>
    <s v="A-L-1"/>
    <n v="4"/>
    <x v="83"/>
    <s v="Loydie"/>
    <s v="Langlais"/>
    <s v=" "/>
    <x v="43"/>
    <x v="1"/>
    <s v="A"/>
    <s v="Ara"/>
    <x v="2"/>
    <s v="L"/>
    <s v="1"/>
    <n v="12.95"/>
    <n v="51.8"/>
    <x v="0"/>
  </r>
  <r>
    <s v="ROV-87448-086"/>
    <x v="81"/>
    <s v="Nov"/>
    <x v="3"/>
    <x v="84"/>
    <s v="A-M-2.5"/>
    <n v="4"/>
    <x v="84"/>
    <s v="Adham"/>
    <s v="Greenhead"/>
    <s v="agreenhead2j@dailymail.co.uk"/>
    <x v="78"/>
    <x v="0"/>
    <s v="A"/>
    <s v="Ara"/>
    <x v="2"/>
    <s v="M"/>
    <s v="2.5"/>
    <n v="25.874999999999996"/>
    <n v="103.49999999999999"/>
    <x v="1"/>
  </r>
  <r>
    <s v="DGY-35773-612"/>
    <x v="82"/>
    <s v="Jul"/>
    <x v="3"/>
    <x v="85"/>
    <s v="E-L-1"/>
    <n v="3"/>
    <x v="85"/>
    <s v="Hamish"/>
    <s v="MacSherry"/>
    <s v=" "/>
    <x v="79"/>
    <x v="0"/>
    <s v="E"/>
    <s v="Exc"/>
    <x v="1"/>
    <s v="L"/>
    <s v="1"/>
    <n v="14.85"/>
    <n v="44.55"/>
    <x v="0"/>
  </r>
  <r>
    <s v="YWH-50638-556"/>
    <x v="83"/>
    <s v="Mar"/>
    <x v="0"/>
    <x v="86"/>
    <s v="E-L-0.5"/>
    <n v="4"/>
    <x v="86"/>
    <s v="Else"/>
    <s v="Langcaster"/>
    <s v="elangcaster2l@spotify.com"/>
    <x v="80"/>
    <x v="2"/>
    <s v="E"/>
    <s v="Exc"/>
    <x v="1"/>
    <s v="L"/>
    <s v="0.5"/>
    <n v="8.91"/>
    <n v="35.64"/>
    <x v="0"/>
  </r>
  <r>
    <s v="ISL-11200-600"/>
    <x v="84"/>
    <s v="Jul"/>
    <x v="3"/>
    <x v="87"/>
    <s v="A-D-0.2"/>
    <n v="6"/>
    <x v="87"/>
    <s v="Rudy"/>
    <s v="Farquharson"/>
    <s v=" "/>
    <x v="81"/>
    <x v="1"/>
    <s v="A"/>
    <s v="Ara"/>
    <x v="2"/>
    <s v="D"/>
    <s v="0.2"/>
    <n v="2.9849999999999999"/>
    <n v="17.91"/>
    <x v="0"/>
  </r>
  <r>
    <s v="LBZ-75997-047"/>
    <x v="85"/>
    <s v="Dec"/>
    <x v="0"/>
    <x v="88"/>
    <s v="A-M-2.5"/>
    <n v="6"/>
    <x v="88"/>
    <s v="Norene"/>
    <s v="Magauran"/>
    <s v="nmagauran2n@51.la"/>
    <x v="74"/>
    <x v="0"/>
    <s v="A"/>
    <s v="Ara"/>
    <x v="2"/>
    <s v="M"/>
    <s v="2.5"/>
    <n v="25.874999999999996"/>
    <n v="155.24999999999997"/>
    <x v="1"/>
  </r>
  <r>
    <s v="EUH-08089-954"/>
    <x v="86"/>
    <s v="Dec"/>
    <x v="3"/>
    <x v="89"/>
    <s v="A-D-0.2"/>
    <n v="2"/>
    <x v="89"/>
    <s v="Vicki"/>
    <s v="Kirdsch"/>
    <s v="vkirdsch2o@google.fr"/>
    <x v="10"/>
    <x v="0"/>
    <s v="A"/>
    <s v="Ara"/>
    <x v="2"/>
    <s v="D"/>
    <s v="0.2"/>
    <n v="2.9849999999999999"/>
    <n v="5.97"/>
    <x v="1"/>
  </r>
  <r>
    <s v="BLD-12227-251"/>
    <x v="87"/>
    <s v="Mar"/>
    <x v="1"/>
    <x v="90"/>
    <s v="A-M-0.5"/>
    <n v="2"/>
    <x v="90"/>
    <s v="Ilysa"/>
    <s v="Whapple"/>
    <s v="iwhapple2p@com.com"/>
    <x v="74"/>
    <x v="0"/>
    <s v="A"/>
    <s v="Ara"/>
    <x v="2"/>
    <s v="M"/>
    <s v="0.5"/>
    <n v="6.75"/>
    <n v="13.5"/>
    <x v="1"/>
  </r>
  <r>
    <s v="OPY-30711-853"/>
    <x v="25"/>
    <s v="Jul"/>
    <x v="1"/>
    <x v="91"/>
    <s v="A-D-0.2"/>
    <n v="1"/>
    <x v="91"/>
    <s v="Ruy"/>
    <s v="Cancellieri"/>
    <s v=" "/>
    <x v="82"/>
    <x v="1"/>
    <s v="A"/>
    <s v="Ara"/>
    <x v="2"/>
    <s v="D"/>
    <s v="0.2"/>
    <n v="2.9849999999999999"/>
    <n v="2.9849999999999999"/>
    <x v="1"/>
  </r>
  <r>
    <s v="DBC-44122-300"/>
    <x v="88"/>
    <s v="Nov"/>
    <x v="3"/>
    <x v="92"/>
    <s v="L-M-0.2"/>
    <n v="3"/>
    <x v="92"/>
    <s v="Aube"/>
    <s v="Follett"/>
    <s v=" "/>
    <x v="61"/>
    <x v="0"/>
    <s v="L"/>
    <s v="Lib"/>
    <x v="3"/>
    <s v="M"/>
    <s v="0.2"/>
    <n v="4.3650000000000002"/>
    <n v="13.095000000000001"/>
    <x v="0"/>
  </r>
  <r>
    <s v="FJQ-60035-234"/>
    <x v="89"/>
    <s v="Apr"/>
    <x v="1"/>
    <x v="93"/>
    <s v="A-L-0.2"/>
    <n v="2"/>
    <x v="93"/>
    <s v="Rudiger"/>
    <s v="Di Bartolomeo"/>
    <s v=" "/>
    <x v="83"/>
    <x v="0"/>
    <s v="A"/>
    <s v="Ara"/>
    <x v="2"/>
    <s v="L"/>
    <s v="0.2"/>
    <n v="3.8849999999999998"/>
    <n v="7.77"/>
    <x v="0"/>
  </r>
  <r>
    <s v="HSF-66926-425"/>
    <x v="90"/>
    <s v="Mar"/>
    <x v="3"/>
    <x v="94"/>
    <s v="L-D-2.5"/>
    <n v="5"/>
    <x v="94"/>
    <s v="Nickey"/>
    <s v="Youles"/>
    <s v="nyoules2t@reference.com"/>
    <x v="84"/>
    <x v="1"/>
    <s v="L"/>
    <s v="Lib"/>
    <x v="3"/>
    <s v="D"/>
    <s v="2.5"/>
    <n v="29.784999999999997"/>
    <n v="148.92499999999998"/>
    <x v="0"/>
  </r>
  <r>
    <s v="LQG-41416-375"/>
    <x v="91"/>
    <s v="Oct"/>
    <x v="1"/>
    <x v="95"/>
    <s v="L-D-1"/>
    <n v="3"/>
    <x v="95"/>
    <s v="Dyanna"/>
    <s v="Aizikovitz"/>
    <s v="daizikovitz2u@answers.com"/>
    <x v="85"/>
    <x v="1"/>
    <s v="L"/>
    <s v="Lib"/>
    <x v="3"/>
    <s v="D"/>
    <s v="1"/>
    <n v="12.95"/>
    <n v="38.849999999999994"/>
    <x v="0"/>
  </r>
  <r>
    <s v="VZO-97265-841"/>
    <x v="92"/>
    <s v="Jul"/>
    <x v="2"/>
    <x v="96"/>
    <s v="R-M-0.2"/>
    <n v="4"/>
    <x v="96"/>
    <s v="Bram"/>
    <s v="Revel"/>
    <s v="brevel2v@fastcompany.com"/>
    <x v="36"/>
    <x v="0"/>
    <s v="R"/>
    <s v="Rob"/>
    <x v="0"/>
    <s v="M"/>
    <s v="0.2"/>
    <n v="2.9849999999999999"/>
    <n v="11.94"/>
    <x v="1"/>
  </r>
  <r>
    <s v="MOR-12987-399"/>
    <x v="93"/>
    <s v="Aug"/>
    <x v="0"/>
    <x v="97"/>
    <s v="L-M-1"/>
    <n v="6"/>
    <x v="97"/>
    <s v="Emiline"/>
    <s v="Priddis"/>
    <s v="epriddis2w@nationalgeographic.com"/>
    <x v="86"/>
    <x v="0"/>
    <s v="L"/>
    <s v="Lib"/>
    <x v="3"/>
    <s v="M"/>
    <s v="1"/>
    <n v="14.55"/>
    <n v="87.300000000000011"/>
    <x v="1"/>
  </r>
  <r>
    <s v="UOA-23786-489"/>
    <x v="94"/>
    <s v="May"/>
    <x v="3"/>
    <x v="98"/>
    <s v="A-M-0.5"/>
    <n v="6"/>
    <x v="98"/>
    <s v="Queenie"/>
    <s v="Veel"/>
    <s v="qveel2x@jugem.jp"/>
    <x v="13"/>
    <x v="0"/>
    <s v="A"/>
    <s v="Ara"/>
    <x v="2"/>
    <s v="M"/>
    <s v="0.5"/>
    <n v="6.75"/>
    <n v="40.5"/>
    <x v="0"/>
  </r>
  <r>
    <s v="AJL-52941-018"/>
    <x v="95"/>
    <s v="May"/>
    <x v="3"/>
    <x v="99"/>
    <s v="E-D-1"/>
    <n v="2"/>
    <x v="99"/>
    <s v="Lind"/>
    <s v="Conyers"/>
    <s v="lconyers2y@twitter.com"/>
    <x v="87"/>
    <x v="0"/>
    <s v="E"/>
    <s v="Exc"/>
    <x v="1"/>
    <s v="D"/>
    <s v="1"/>
    <n v="12.15"/>
    <n v="24.3"/>
    <x v="1"/>
  </r>
  <r>
    <s v="XSZ-84273-421"/>
    <x v="96"/>
    <s v="Apr"/>
    <x v="0"/>
    <x v="100"/>
    <s v="R-M-0.5"/>
    <n v="3"/>
    <x v="100"/>
    <s v="Pen"/>
    <s v="Wye"/>
    <s v="pwye2z@dagondesign.com"/>
    <x v="71"/>
    <x v="0"/>
    <s v="R"/>
    <s v="Rob"/>
    <x v="0"/>
    <s v="M"/>
    <s v="0.5"/>
    <n v="5.97"/>
    <n v="17.91"/>
    <x v="0"/>
  </r>
  <r>
    <s v="NUN-48214-216"/>
    <x v="97"/>
    <s v="Jul"/>
    <x v="3"/>
    <x v="101"/>
    <s v="A-M-0.5"/>
    <n v="4"/>
    <x v="101"/>
    <s v="Isahella"/>
    <s v="Hagland"/>
    <s v=" "/>
    <x v="51"/>
    <x v="0"/>
    <s v="A"/>
    <s v="Ara"/>
    <x v="2"/>
    <s v="M"/>
    <s v="0.5"/>
    <n v="6.75"/>
    <n v="27"/>
    <x v="1"/>
  </r>
  <r>
    <s v="AKV-93064-769"/>
    <x v="98"/>
    <s v="Dec"/>
    <x v="0"/>
    <x v="102"/>
    <s v="L-D-0.5"/>
    <n v="1"/>
    <x v="102"/>
    <s v="Terry"/>
    <s v="Sheryn"/>
    <s v="tsheryn31@mtv.com"/>
    <x v="88"/>
    <x v="0"/>
    <s v="L"/>
    <s v="Lib"/>
    <x v="3"/>
    <s v="D"/>
    <s v="0.5"/>
    <n v="7.77"/>
    <n v="7.77"/>
    <x v="0"/>
  </r>
  <r>
    <s v="BRB-40903-533"/>
    <x v="99"/>
    <s v="Jun"/>
    <x v="2"/>
    <x v="103"/>
    <s v="E-L-0.2"/>
    <n v="3"/>
    <x v="103"/>
    <s v="Marie-jeanne"/>
    <s v="Redgrave"/>
    <s v="mredgrave32@cargocollective.com"/>
    <x v="64"/>
    <x v="0"/>
    <s v="E"/>
    <s v="Exc"/>
    <x v="1"/>
    <s v="L"/>
    <s v="0.2"/>
    <n v="4.4550000000000001"/>
    <n v="13.365"/>
    <x v="0"/>
  </r>
  <r>
    <s v="GPR-19973-483"/>
    <x v="100"/>
    <s v="Jun"/>
    <x v="0"/>
    <x v="104"/>
    <s v="R-D-0.5"/>
    <n v="5"/>
    <x v="104"/>
    <s v="Betty"/>
    <s v="Fominov"/>
    <s v="bfominov33@yale.edu"/>
    <x v="48"/>
    <x v="0"/>
    <s v="R"/>
    <s v="Rob"/>
    <x v="0"/>
    <s v="D"/>
    <s v="0.5"/>
    <n v="5.3699999999999992"/>
    <n v="26.849999999999994"/>
    <x v="1"/>
  </r>
  <r>
    <s v="XIY-43041-882"/>
    <x v="101"/>
    <s v="Oct"/>
    <x v="1"/>
    <x v="105"/>
    <s v="A-M-1"/>
    <n v="1"/>
    <x v="105"/>
    <s v="Shawnee"/>
    <s v="Critchlow"/>
    <s v="scritchlow34@un.org"/>
    <x v="8"/>
    <x v="0"/>
    <s v="A"/>
    <s v="Ara"/>
    <x v="2"/>
    <s v="M"/>
    <s v="1"/>
    <n v="11.25"/>
    <n v="11.25"/>
    <x v="1"/>
  </r>
  <r>
    <s v="YGY-98425-969"/>
    <x v="102"/>
    <s v="Apr"/>
    <x v="0"/>
    <x v="106"/>
    <s v="L-M-1"/>
    <n v="1"/>
    <x v="106"/>
    <s v="Merrel"/>
    <s v="Steptow"/>
    <s v="msteptow35@earthlink.net"/>
    <x v="89"/>
    <x v="1"/>
    <s v="L"/>
    <s v="Lib"/>
    <x v="3"/>
    <s v="M"/>
    <s v="1"/>
    <n v="14.55"/>
    <n v="14.55"/>
    <x v="1"/>
  </r>
  <r>
    <s v="MSB-08397-648"/>
    <x v="103"/>
    <s v="Mar"/>
    <x v="1"/>
    <x v="107"/>
    <s v="R-L-0.2"/>
    <n v="4"/>
    <x v="107"/>
    <s v="Carmina"/>
    <s v="Hubbuck"/>
    <s v=" "/>
    <x v="90"/>
    <x v="0"/>
    <s v="R"/>
    <s v="Rob"/>
    <x v="0"/>
    <s v="L"/>
    <s v="0.2"/>
    <n v="3.5849999999999995"/>
    <n v="14.339999999999998"/>
    <x v="1"/>
  </r>
  <r>
    <s v="WDR-06028-345"/>
    <x v="104"/>
    <s v="Aug"/>
    <x v="0"/>
    <x v="108"/>
    <s v="L-L-1"/>
    <n v="1"/>
    <x v="108"/>
    <s v="Ingeberg"/>
    <s v="Mulliner"/>
    <s v="imulliner37@pinterest.com"/>
    <x v="38"/>
    <x v="2"/>
    <s v="L"/>
    <s v="Lib"/>
    <x v="3"/>
    <s v="L"/>
    <s v="1"/>
    <n v="15.85"/>
    <n v="15.85"/>
    <x v="1"/>
  </r>
  <r>
    <s v="MXM-42948-061"/>
    <x v="105"/>
    <s v="Aug"/>
    <x v="3"/>
    <x v="109"/>
    <s v="L-L-0.2"/>
    <n v="4"/>
    <x v="109"/>
    <s v="Geneva"/>
    <s v="Standley"/>
    <s v="gstandley38@dion.ne.jp"/>
    <x v="91"/>
    <x v="1"/>
    <s v="L"/>
    <s v="Lib"/>
    <x v="3"/>
    <s v="L"/>
    <s v="0.2"/>
    <n v="4.7549999999999999"/>
    <n v="19.02"/>
    <x v="0"/>
  </r>
  <r>
    <s v="MGQ-98961-173"/>
    <x v="11"/>
    <s v="Apr"/>
    <x v="2"/>
    <x v="110"/>
    <s v="L-L-0.5"/>
    <n v="4"/>
    <x v="110"/>
    <s v="Brook"/>
    <s v="Drage"/>
    <s v="bdrage39@youku.com"/>
    <x v="4"/>
    <x v="0"/>
    <s v="L"/>
    <s v="Lib"/>
    <x v="3"/>
    <s v="L"/>
    <s v="0.5"/>
    <n v="9.51"/>
    <n v="38.04"/>
    <x v="1"/>
  </r>
  <r>
    <s v="RFH-64349-897"/>
    <x v="106"/>
    <s v="Oct"/>
    <x v="0"/>
    <x v="111"/>
    <s v="E-D-0.5"/>
    <n v="3"/>
    <x v="111"/>
    <s v="Muffin"/>
    <s v="Yallop"/>
    <s v="myallop3a@fema.gov"/>
    <x v="92"/>
    <x v="0"/>
    <s v="E"/>
    <s v="Exc"/>
    <x v="1"/>
    <s v="D"/>
    <s v="0.5"/>
    <n v="7.29"/>
    <n v="21.87"/>
    <x v="0"/>
  </r>
  <r>
    <s v="TKL-20738-660"/>
    <x v="107"/>
    <s v="Oct"/>
    <x v="1"/>
    <x v="112"/>
    <s v="E-M-0.2"/>
    <n v="1"/>
    <x v="112"/>
    <s v="Cordi"/>
    <s v="Switsur"/>
    <s v="cswitsur3b@chronoengine.com"/>
    <x v="93"/>
    <x v="0"/>
    <s v="E"/>
    <s v="Exc"/>
    <x v="1"/>
    <s v="M"/>
    <s v="0.2"/>
    <n v="4.125"/>
    <n v="4.125"/>
    <x v="1"/>
  </r>
  <r>
    <s v="TKL-20738-660"/>
    <x v="107"/>
    <s v="Oct"/>
    <x v="1"/>
    <x v="112"/>
    <s v="A-L-0.2"/>
    <n v="1"/>
    <x v="112"/>
    <s v="Cordi"/>
    <s v="Switsur"/>
    <s v="cswitsur3b@chronoengine.com"/>
    <x v="93"/>
    <x v="0"/>
    <s v="A"/>
    <s v="Ara"/>
    <x v="2"/>
    <s v="L"/>
    <s v="0.2"/>
    <n v="3.8849999999999998"/>
    <n v="3.8849999999999998"/>
    <x v="1"/>
  </r>
  <r>
    <s v="TKL-20738-660"/>
    <x v="107"/>
    <s v="Oct"/>
    <x v="1"/>
    <x v="112"/>
    <s v="E-M-1"/>
    <n v="5"/>
    <x v="112"/>
    <s v="Cordi"/>
    <s v="Switsur"/>
    <s v="cswitsur3b@chronoengine.com"/>
    <x v="93"/>
    <x v="0"/>
    <s v="E"/>
    <s v="Exc"/>
    <x v="1"/>
    <s v="M"/>
    <s v="1"/>
    <n v="13.75"/>
    <n v="68.75"/>
    <x v="1"/>
  </r>
  <r>
    <s v="GOW-03198-575"/>
    <x v="108"/>
    <s v="Mar"/>
    <x v="1"/>
    <x v="113"/>
    <s v="A-D-0.5"/>
    <n v="4"/>
    <x v="113"/>
    <s v="Mahala"/>
    <s v="Ludwell"/>
    <s v="mludwell3e@blogger.com"/>
    <x v="29"/>
    <x v="0"/>
    <s v="A"/>
    <s v="Ara"/>
    <x v="2"/>
    <s v="D"/>
    <s v="0.5"/>
    <n v="5.97"/>
    <n v="23.88"/>
    <x v="0"/>
  </r>
  <r>
    <s v="QJB-90477-635"/>
    <x v="109"/>
    <s v="Jun"/>
    <x v="2"/>
    <x v="114"/>
    <s v="L-L-2.5"/>
    <n v="4"/>
    <x v="114"/>
    <s v="Doll"/>
    <s v="Beauchamp"/>
    <s v="dbeauchamp3f@usda.gov"/>
    <x v="94"/>
    <x v="0"/>
    <s v="L"/>
    <s v="Lib"/>
    <x v="3"/>
    <s v="L"/>
    <s v="2.5"/>
    <n v="36.454999999999998"/>
    <n v="145.82"/>
    <x v="1"/>
  </r>
  <r>
    <s v="MWP-46239-785"/>
    <x v="110"/>
    <s v="Apr"/>
    <x v="0"/>
    <x v="115"/>
    <s v="L-M-0.2"/>
    <n v="5"/>
    <x v="115"/>
    <s v="Stanford"/>
    <s v="Rodliff"/>
    <s v="srodliff3g@ted.com"/>
    <x v="95"/>
    <x v="0"/>
    <s v="L"/>
    <s v="Lib"/>
    <x v="3"/>
    <s v="M"/>
    <s v="0.2"/>
    <n v="4.3650000000000002"/>
    <n v="21.825000000000003"/>
    <x v="0"/>
  </r>
  <r>
    <s v="QDV-03406-248"/>
    <x v="111"/>
    <s v="May"/>
    <x v="0"/>
    <x v="116"/>
    <s v="L-M-0.5"/>
    <n v="3"/>
    <x v="116"/>
    <s v="Stevana"/>
    <s v="Woodham"/>
    <s v="swoodham3h@businesswire.com"/>
    <x v="96"/>
    <x v="1"/>
    <s v="L"/>
    <s v="Lib"/>
    <x v="3"/>
    <s v="M"/>
    <s v="0.5"/>
    <n v="8.73"/>
    <n v="26.19"/>
    <x v="0"/>
  </r>
  <r>
    <s v="GPH-40635-105"/>
    <x v="112"/>
    <s v="Jul"/>
    <x v="3"/>
    <x v="117"/>
    <s v="A-M-1"/>
    <n v="1"/>
    <x v="117"/>
    <s v="Hewet"/>
    <s v="Synnot"/>
    <s v="hsynnot3i@about.com"/>
    <x v="92"/>
    <x v="0"/>
    <s v="A"/>
    <s v="Ara"/>
    <x v="2"/>
    <s v="M"/>
    <s v="1"/>
    <n v="11.25"/>
    <n v="11.25"/>
    <x v="1"/>
  </r>
  <r>
    <s v="JOM-80930-071"/>
    <x v="113"/>
    <s v="Nov"/>
    <x v="1"/>
    <x v="118"/>
    <s v="L-D-1"/>
    <n v="6"/>
    <x v="118"/>
    <s v="Raleigh"/>
    <s v="Lepere"/>
    <s v="rlepere3j@shop-pro.jp"/>
    <x v="75"/>
    <x v="1"/>
    <s v="L"/>
    <s v="Lib"/>
    <x v="3"/>
    <s v="D"/>
    <s v="1"/>
    <n v="12.95"/>
    <n v="77.699999999999989"/>
    <x v="1"/>
  </r>
  <r>
    <s v="OIL-26493-755"/>
    <x v="114"/>
    <s v="Aug"/>
    <x v="1"/>
    <x v="119"/>
    <s v="A-M-0.5"/>
    <n v="1"/>
    <x v="119"/>
    <s v="Timofei"/>
    <s v="Woofinden"/>
    <s v="twoofinden3k@businesswire.com"/>
    <x v="97"/>
    <x v="0"/>
    <s v="A"/>
    <s v="Ara"/>
    <x v="2"/>
    <s v="M"/>
    <s v="0.5"/>
    <n v="6.75"/>
    <n v="6.75"/>
    <x v="1"/>
  </r>
  <r>
    <s v="CYV-13426-645"/>
    <x v="115"/>
    <s v="Jul"/>
    <x v="0"/>
    <x v="120"/>
    <s v="E-D-1"/>
    <n v="1"/>
    <x v="120"/>
    <s v="Evelina"/>
    <s v="Dacca"/>
    <s v="edacca3l@google.pl"/>
    <x v="98"/>
    <x v="0"/>
    <s v="E"/>
    <s v="Exc"/>
    <x v="1"/>
    <s v="D"/>
    <s v="1"/>
    <n v="12.15"/>
    <n v="12.15"/>
    <x v="0"/>
  </r>
  <r>
    <s v="WRP-39846-614"/>
    <x v="49"/>
    <s v="Mar"/>
    <x v="2"/>
    <x v="121"/>
    <s v="A-L-2.5"/>
    <n v="5"/>
    <x v="121"/>
    <s v="Bidget"/>
    <s v="Tremellier"/>
    <s v=" "/>
    <x v="89"/>
    <x v="1"/>
    <s v="A"/>
    <s v="Ara"/>
    <x v="2"/>
    <s v="L"/>
    <s v="2.5"/>
    <n v="29.784999999999997"/>
    <n v="148.92499999999998"/>
    <x v="0"/>
  </r>
  <r>
    <s v="VDZ-76673-968"/>
    <x v="116"/>
    <s v="Dec"/>
    <x v="3"/>
    <x v="122"/>
    <s v="E-D-0.5"/>
    <n v="2"/>
    <x v="122"/>
    <s v="Bobinette"/>
    <s v="Hindsberg"/>
    <s v="bhindsberg3n@blogs.com"/>
    <x v="63"/>
    <x v="0"/>
    <s v="E"/>
    <s v="Exc"/>
    <x v="1"/>
    <s v="D"/>
    <s v="0.5"/>
    <n v="7.29"/>
    <n v="14.58"/>
    <x v="0"/>
  </r>
  <r>
    <s v="VTV-03546-175"/>
    <x v="117"/>
    <s v="Jul"/>
    <x v="3"/>
    <x v="123"/>
    <s v="A-L-2.5"/>
    <n v="5"/>
    <x v="123"/>
    <s v="Osbert"/>
    <s v="Robins"/>
    <s v="orobins3o@salon.com"/>
    <x v="99"/>
    <x v="0"/>
    <s v="A"/>
    <s v="Ara"/>
    <x v="2"/>
    <s v="L"/>
    <s v="2.5"/>
    <n v="29.784999999999997"/>
    <n v="148.92499999999998"/>
    <x v="0"/>
  </r>
  <r>
    <s v="GHR-72274-715"/>
    <x v="118"/>
    <s v="May"/>
    <x v="1"/>
    <x v="124"/>
    <s v="L-D-1"/>
    <n v="1"/>
    <x v="124"/>
    <s v="Othello"/>
    <s v="Syseland"/>
    <s v="osyseland3p@independent.co.uk"/>
    <x v="100"/>
    <x v="0"/>
    <s v="L"/>
    <s v="Lib"/>
    <x v="3"/>
    <s v="D"/>
    <s v="1"/>
    <n v="12.95"/>
    <n v="12.95"/>
    <x v="1"/>
  </r>
  <r>
    <s v="ZGK-97262-313"/>
    <x v="119"/>
    <s v="Jul"/>
    <x v="2"/>
    <x v="125"/>
    <s v="E-M-2.5"/>
    <n v="3"/>
    <x v="125"/>
    <s v="Ewell"/>
    <s v="Hanby"/>
    <s v=" "/>
    <x v="41"/>
    <x v="0"/>
    <s v="E"/>
    <s v="Exc"/>
    <x v="1"/>
    <s v="M"/>
    <s v="2.5"/>
    <n v="31.624999999999996"/>
    <n v="94.874999999999986"/>
    <x v="0"/>
  </r>
  <r>
    <s v="ZFS-30776-804"/>
    <x v="120"/>
    <s v="Feb"/>
    <x v="1"/>
    <x v="126"/>
    <s v="A-L-0.5"/>
    <n v="5"/>
    <x v="126"/>
    <s v="Blancha"/>
    <s v="McAmish"/>
    <s v="bmcamish2e@tripadvisor.com"/>
    <x v="101"/>
    <x v="0"/>
    <s v="A"/>
    <s v="Ara"/>
    <x v="2"/>
    <s v="L"/>
    <s v="0.5"/>
    <n v="7.77"/>
    <n v="38.849999999999994"/>
    <x v="0"/>
  </r>
  <r>
    <s v="QUU-91729-492"/>
    <x v="121"/>
    <s v="Jul"/>
    <x v="1"/>
    <x v="127"/>
    <s v="A-D-0.2"/>
    <n v="4"/>
    <x v="127"/>
    <s v="Lowell"/>
    <s v="Keenleyside"/>
    <s v="lkeenleyside3s@topsy.com"/>
    <x v="10"/>
    <x v="0"/>
    <s v="A"/>
    <s v="Ara"/>
    <x v="2"/>
    <s v="D"/>
    <s v="0.2"/>
    <n v="2.9849999999999999"/>
    <n v="11.94"/>
    <x v="1"/>
  </r>
  <r>
    <s v="PVI-72795-960"/>
    <x v="122"/>
    <s v="Mar"/>
    <x v="2"/>
    <x v="128"/>
    <s v="E-L-2.5"/>
    <n v="3"/>
    <x v="128"/>
    <s v="Elonore"/>
    <s v="Joliffe"/>
    <s v=" "/>
    <x v="102"/>
    <x v="1"/>
    <s v="E"/>
    <s v="Exc"/>
    <x v="1"/>
    <s v="L"/>
    <s v="2.5"/>
    <n v="34.154999999999994"/>
    <n v="102.46499999999997"/>
    <x v="1"/>
  </r>
  <r>
    <s v="PPP-78935-365"/>
    <x v="123"/>
    <s v="Feb"/>
    <x v="1"/>
    <x v="129"/>
    <s v="E-D-1"/>
    <n v="4"/>
    <x v="129"/>
    <s v="Abraham"/>
    <s v="Coleman"/>
    <s v=" "/>
    <x v="103"/>
    <x v="0"/>
    <s v="E"/>
    <s v="Exc"/>
    <x v="1"/>
    <s v="D"/>
    <s v="1"/>
    <n v="12.15"/>
    <n v="48.6"/>
    <x v="1"/>
  </r>
  <r>
    <s v="JUO-34131-517"/>
    <x v="124"/>
    <s v="Feb"/>
    <x v="0"/>
    <x v="130"/>
    <s v="L-D-1"/>
    <n v="6"/>
    <x v="130"/>
    <s v="Rivy"/>
    <s v="Farington"/>
    <s v=" "/>
    <x v="78"/>
    <x v="0"/>
    <s v="L"/>
    <s v="Lib"/>
    <x v="3"/>
    <s v="D"/>
    <s v="1"/>
    <n v="12.95"/>
    <n v="77.699999999999989"/>
    <x v="0"/>
  </r>
  <r>
    <s v="ZJE-89333-489"/>
    <x v="125"/>
    <s v="May"/>
    <x v="2"/>
    <x v="131"/>
    <s v="L-D-2.5"/>
    <n v="1"/>
    <x v="131"/>
    <s v="Vallie"/>
    <s v="Kundt"/>
    <s v="vkundt3w@bigcartel.com"/>
    <x v="104"/>
    <x v="1"/>
    <s v="L"/>
    <s v="Lib"/>
    <x v="3"/>
    <s v="D"/>
    <s v="2.5"/>
    <n v="29.784999999999997"/>
    <n v="29.784999999999997"/>
    <x v="0"/>
  </r>
  <r>
    <s v="LOO-35324-159"/>
    <x v="126"/>
    <s v="May"/>
    <x v="3"/>
    <x v="132"/>
    <s v="A-L-0.2"/>
    <n v="4"/>
    <x v="132"/>
    <s v="Boyd"/>
    <s v="Bett"/>
    <s v="bbett3x@google.de"/>
    <x v="41"/>
    <x v="0"/>
    <s v="A"/>
    <s v="Ara"/>
    <x v="2"/>
    <s v="L"/>
    <s v="0.2"/>
    <n v="3.8849999999999998"/>
    <n v="15.54"/>
    <x v="0"/>
  </r>
  <r>
    <s v="JBQ-93412-846"/>
    <x v="127"/>
    <s v="Apr"/>
    <x v="2"/>
    <x v="133"/>
    <s v="E-L-2.5"/>
    <n v="4"/>
    <x v="133"/>
    <s v="Julio"/>
    <s v="Armytage"/>
    <s v=" "/>
    <x v="105"/>
    <x v="1"/>
    <s v="E"/>
    <s v="Exc"/>
    <x v="1"/>
    <s v="L"/>
    <s v="2.5"/>
    <n v="34.154999999999994"/>
    <n v="136.61999999999998"/>
    <x v="0"/>
  </r>
  <r>
    <s v="EHX-66333-637"/>
    <x v="128"/>
    <s v="Sep"/>
    <x v="3"/>
    <x v="134"/>
    <s v="L-M-0.5"/>
    <n v="2"/>
    <x v="134"/>
    <s v="Deana"/>
    <s v="Staite"/>
    <s v="dstaite3z@scientificamerican.com"/>
    <x v="13"/>
    <x v="0"/>
    <s v="L"/>
    <s v="Lib"/>
    <x v="3"/>
    <s v="M"/>
    <s v="0.5"/>
    <n v="8.73"/>
    <n v="17.46"/>
    <x v="1"/>
  </r>
  <r>
    <s v="WXG-25759-236"/>
    <x v="103"/>
    <s v="Mar"/>
    <x v="1"/>
    <x v="135"/>
    <s v="E-L-2.5"/>
    <n v="2"/>
    <x v="135"/>
    <s v="Winn"/>
    <s v="Keyse"/>
    <s v="wkeyse40@apple.com"/>
    <x v="106"/>
    <x v="0"/>
    <s v="E"/>
    <s v="Exc"/>
    <x v="1"/>
    <s v="L"/>
    <s v="2.5"/>
    <n v="34.154999999999994"/>
    <n v="68.309999999999988"/>
    <x v="0"/>
  </r>
  <r>
    <s v="QNA-31113-984"/>
    <x v="129"/>
    <s v="Apr"/>
    <x v="0"/>
    <x v="136"/>
    <s v="L-M-0.2"/>
    <n v="4"/>
    <x v="136"/>
    <s v="Osmund"/>
    <s v="Clausen-Thue"/>
    <s v="oclausenthue41@marriott.com"/>
    <x v="87"/>
    <x v="0"/>
    <s v="L"/>
    <s v="Lib"/>
    <x v="3"/>
    <s v="M"/>
    <s v="0.2"/>
    <n v="4.3650000000000002"/>
    <n v="17.46"/>
    <x v="1"/>
  </r>
  <r>
    <s v="ZWI-52029-159"/>
    <x v="130"/>
    <s v="Jul"/>
    <x v="3"/>
    <x v="137"/>
    <s v="L-M-1"/>
    <n v="3"/>
    <x v="137"/>
    <s v="Leonore"/>
    <s v="Francisco"/>
    <s v="lfrancisco42@fema.gov"/>
    <x v="107"/>
    <x v="0"/>
    <s v="L"/>
    <s v="Lib"/>
    <x v="3"/>
    <s v="M"/>
    <s v="1"/>
    <n v="14.55"/>
    <n v="43.650000000000006"/>
    <x v="1"/>
  </r>
  <r>
    <s v="ZWI-52029-159"/>
    <x v="130"/>
    <s v="Jul"/>
    <x v="3"/>
    <x v="137"/>
    <s v="E-M-1"/>
    <n v="2"/>
    <x v="137"/>
    <s v="Leonore"/>
    <s v="Francisco"/>
    <s v="lfrancisco42@fema.gov"/>
    <x v="107"/>
    <x v="0"/>
    <s v="E"/>
    <s v="Exc"/>
    <x v="1"/>
    <s v="M"/>
    <s v="1"/>
    <n v="13.75"/>
    <n v="27.5"/>
    <x v="1"/>
  </r>
  <r>
    <s v="DFS-49954-707"/>
    <x v="131"/>
    <s v="Dec"/>
    <x v="1"/>
    <x v="138"/>
    <s v="E-D-0.2"/>
    <n v="5"/>
    <x v="138"/>
    <s v="Giacobo"/>
    <s v="Skingle"/>
    <s v="gskingle44@clickbank.net"/>
    <x v="108"/>
    <x v="0"/>
    <s v="E"/>
    <s v="Exc"/>
    <x v="1"/>
    <s v="D"/>
    <s v="0.2"/>
    <n v="3.645"/>
    <n v="18.225000000000001"/>
    <x v="0"/>
  </r>
  <r>
    <s v="VYP-89830-878"/>
    <x v="132"/>
    <s v="Oct"/>
    <x v="3"/>
    <x v="139"/>
    <s v="A-M-2.5"/>
    <n v="2"/>
    <x v="139"/>
    <s v="Gerard"/>
    <s v="Pirdy"/>
    <s v=" "/>
    <x v="109"/>
    <x v="0"/>
    <s v="A"/>
    <s v="Ara"/>
    <x v="2"/>
    <s v="M"/>
    <s v="2.5"/>
    <n v="25.874999999999996"/>
    <n v="51.749999999999993"/>
    <x v="0"/>
  </r>
  <r>
    <s v="AMT-40418-362"/>
    <x v="133"/>
    <s v="Aug"/>
    <x v="3"/>
    <x v="140"/>
    <s v="L-D-1"/>
    <n v="1"/>
    <x v="140"/>
    <s v="Jacinthe"/>
    <s v="Balsillie"/>
    <s v="jbalsillie46@princeton.edu"/>
    <x v="110"/>
    <x v="0"/>
    <s v="L"/>
    <s v="Lib"/>
    <x v="3"/>
    <s v="D"/>
    <s v="1"/>
    <n v="12.95"/>
    <n v="12.95"/>
    <x v="0"/>
  </r>
  <r>
    <s v="NFQ-23241-793"/>
    <x v="134"/>
    <s v="Oct"/>
    <x v="3"/>
    <x v="141"/>
    <s v="A-M-1"/>
    <n v="3"/>
    <x v="141"/>
    <s v="Quinton"/>
    <s v="Fouracres"/>
    <s v=" "/>
    <x v="111"/>
    <x v="0"/>
    <s v="A"/>
    <s v="Ara"/>
    <x v="2"/>
    <s v="M"/>
    <s v="1"/>
    <n v="11.25"/>
    <n v="33.75"/>
    <x v="0"/>
  </r>
  <r>
    <s v="JQK-64922-985"/>
    <x v="113"/>
    <s v="Nov"/>
    <x v="1"/>
    <x v="142"/>
    <s v="R-M-2.5"/>
    <n v="3"/>
    <x v="142"/>
    <s v="Bettina"/>
    <s v="Leffek"/>
    <s v="bleffek48@ning.com"/>
    <x v="103"/>
    <x v="0"/>
    <s v="R"/>
    <s v="Rob"/>
    <x v="0"/>
    <s v="M"/>
    <s v="2.5"/>
    <n v="22.884999999999998"/>
    <n v="68.655000000000001"/>
    <x v="0"/>
  </r>
  <r>
    <s v="YET-17732-678"/>
    <x v="135"/>
    <s v="Jun"/>
    <x v="1"/>
    <x v="143"/>
    <s v="R-D-0.2"/>
    <n v="1"/>
    <x v="143"/>
    <s v="Hetti"/>
    <s v="Penson"/>
    <s v=" "/>
    <x v="42"/>
    <x v="0"/>
    <s v="R"/>
    <s v="Rob"/>
    <x v="0"/>
    <s v="D"/>
    <s v="0.2"/>
    <n v="2.6849999999999996"/>
    <n v="2.6849999999999996"/>
    <x v="1"/>
  </r>
  <r>
    <s v="NKW-24945-846"/>
    <x v="35"/>
    <s v="Oct"/>
    <x v="1"/>
    <x v="144"/>
    <s v="A-D-2.5"/>
    <n v="5"/>
    <x v="144"/>
    <s v="Jocko"/>
    <s v="Pray"/>
    <s v="jpray4a@youtube.com"/>
    <x v="11"/>
    <x v="0"/>
    <s v="A"/>
    <s v="Ara"/>
    <x v="2"/>
    <s v="D"/>
    <s v="2.5"/>
    <n v="22.884999999999998"/>
    <n v="114.42499999999998"/>
    <x v="1"/>
  </r>
  <r>
    <s v="VKA-82720-513"/>
    <x v="136"/>
    <s v="Jun"/>
    <x v="0"/>
    <x v="145"/>
    <s v="A-M-2.5"/>
    <n v="6"/>
    <x v="145"/>
    <s v="Grete"/>
    <s v="Holborn"/>
    <s v="gholborn4b@ow.ly"/>
    <x v="112"/>
    <x v="0"/>
    <s v="A"/>
    <s v="Ara"/>
    <x v="2"/>
    <s v="M"/>
    <s v="2.5"/>
    <n v="25.874999999999996"/>
    <n v="155.24999999999997"/>
    <x v="0"/>
  </r>
  <r>
    <s v="THA-60599-417"/>
    <x v="137"/>
    <s v="Oct"/>
    <x v="0"/>
    <x v="146"/>
    <s v="A-M-2.5"/>
    <n v="3"/>
    <x v="146"/>
    <s v="Fielding"/>
    <s v="Keinrat"/>
    <s v="fkeinrat4c@dailymail.co.uk"/>
    <x v="113"/>
    <x v="0"/>
    <s v="A"/>
    <s v="Ara"/>
    <x v="2"/>
    <s v="M"/>
    <s v="2.5"/>
    <n v="25.874999999999996"/>
    <n v="77.624999999999986"/>
    <x v="0"/>
  </r>
  <r>
    <s v="MEK-39769-035"/>
    <x v="138"/>
    <s v="Jun"/>
    <x v="1"/>
    <x v="147"/>
    <s v="R-D-2.5"/>
    <n v="3"/>
    <x v="147"/>
    <s v="Paulo"/>
    <s v="Yea"/>
    <s v="pyea4d@aol.com"/>
    <x v="114"/>
    <x v="1"/>
    <s v="R"/>
    <s v="Rob"/>
    <x v="0"/>
    <s v="D"/>
    <s v="2.5"/>
    <n v="20.584999999999997"/>
    <n v="61.754999999999995"/>
    <x v="1"/>
  </r>
  <r>
    <s v="JAF-18294-750"/>
    <x v="139"/>
    <s v="Sep"/>
    <x v="0"/>
    <x v="148"/>
    <s v="R-D-2.5"/>
    <n v="6"/>
    <x v="148"/>
    <s v="Say"/>
    <s v="Risborough"/>
    <s v=" "/>
    <x v="115"/>
    <x v="0"/>
    <s v="R"/>
    <s v="Rob"/>
    <x v="0"/>
    <s v="D"/>
    <s v="2.5"/>
    <n v="20.584999999999997"/>
    <n v="123.50999999999999"/>
    <x v="0"/>
  </r>
  <r>
    <s v="TME-59627-221"/>
    <x v="140"/>
    <s v="Apr"/>
    <x v="1"/>
    <x v="149"/>
    <s v="L-L-2.5"/>
    <n v="6"/>
    <x v="149"/>
    <s v="Alexa"/>
    <s v="Sizey"/>
    <s v=" "/>
    <x v="12"/>
    <x v="0"/>
    <s v="L"/>
    <s v="Lib"/>
    <x v="3"/>
    <s v="L"/>
    <s v="2.5"/>
    <n v="36.454999999999998"/>
    <n v="218.73"/>
    <x v="1"/>
  </r>
  <r>
    <s v="UDG-65353-824"/>
    <x v="141"/>
    <s v="Jan"/>
    <x v="3"/>
    <x v="150"/>
    <s v="E-M-0.5"/>
    <n v="4"/>
    <x v="150"/>
    <s v="Kari"/>
    <s v="Swede"/>
    <s v="kswede4g@addthis.com"/>
    <x v="101"/>
    <x v="0"/>
    <s v="E"/>
    <s v="Exc"/>
    <x v="1"/>
    <s v="M"/>
    <s v="0.5"/>
    <n v="8.25"/>
    <n v="33"/>
    <x v="1"/>
  </r>
  <r>
    <s v="ENQ-42923-176"/>
    <x v="142"/>
    <s v="Jan"/>
    <x v="1"/>
    <x v="151"/>
    <s v="A-L-0.5"/>
    <n v="3"/>
    <x v="151"/>
    <s v="Leontine"/>
    <s v="Rubrow"/>
    <s v="lrubrow4h@microsoft.com"/>
    <x v="41"/>
    <x v="0"/>
    <s v="A"/>
    <s v="Ara"/>
    <x v="2"/>
    <s v="L"/>
    <s v="0.5"/>
    <n v="7.77"/>
    <n v="23.31"/>
    <x v="1"/>
  </r>
  <r>
    <s v="CBT-55781-720"/>
    <x v="143"/>
    <s v="Nov"/>
    <x v="1"/>
    <x v="152"/>
    <s v="E-D-0.5"/>
    <n v="3"/>
    <x v="152"/>
    <s v="Dottie"/>
    <s v="Tift"/>
    <s v="dtift4i@netvibes.com"/>
    <x v="116"/>
    <x v="0"/>
    <s v="E"/>
    <s v="Exc"/>
    <x v="1"/>
    <s v="D"/>
    <s v="0.5"/>
    <n v="7.29"/>
    <n v="21.87"/>
    <x v="0"/>
  </r>
  <r>
    <s v="NEU-86533-016"/>
    <x v="144"/>
    <s v="Jun"/>
    <x v="0"/>
    <x v="153"/>
    <s v="R-D-0.2"/>
    <n v="6"/>
    <x v="153"/>
    <s v="Gerardo"/>
    <s v="Schonfeld"/>
    <s v="gschonfeld4j@oracle.com"/>
    <x v="117"/>
    <x v="0"/>
    <s v="R"/>
    <s v="Rob"/>
    <x v="0"/>
    <s v="D"/>
    <s v="0.2"/>
    <n v="2.6849999999999996"/>
    <n v="16.11"/>
    <x v="1"/>
  </r>
  <r>
    <s v="BYU-58154-603"/>
    <x v="145"/>
    <s v="Dec"/>
    <x v="3"/>
    <x v="154"/>
    <s v="E-D-0.5"/>
    <n v="4"/>
    <x v="154"/>
    <s v="Claiborne"/>
    <s v="Feye"/>
    <s v="cfeye4k@google.co.jp"/>
    <x v="118"/>
    <x v="1"/>
    <s v="E"/>
    <s v="Exc"/>
    <x v="1"/>
    <s v="D"/>
    <s v="0.5"/>
    <n v="7.29"/>
    <n v="29.16"/>
    <x v="1"/>
  </r>
  <r>
    <s v="EHJ-05910-257"/>
    <x v="146"/>
    <s v="Feb"/>
    <x v="1"/>
    <x v="155"/>
    <s v="R-D-1"/>
    <n v="6"/>
    <x v="155"/>
    <s v="Mina"/>
    <s v="Elstone"/>
    <s v=" "/>
    <x v="119"/>
    <x v="0"/>
    <s v="R"/>
    <s v="Rob"/>
    <x v="0"/>
    <s v="D"/>
    <s v="1"/>
    <n v="8.9499999999999993"/>
    <n v="53.699999999999996"/>
    <x v="0"/>
  </r>
  <r>
    <s v="EIL-44855-309"/>
    <x v="147"/>
    <s v="Mar"/>
    <x v="1"/>
    <x v="156"/>
    <s v="R-D-0.5"/>
    <n v="5"/>
    <x v="156"/>
    <s v="Sherman"/>
    <s v="Mewrcik"/>
    <s v=" "/>
    <x v="120"/>
    <x v="0"/>
    <s v="R"/>
    <s v="Rob"/>
    <x v="0"/>
    <s v="D"/>
    <s v="0.5"/>
    <n v="5.3699999999999992"/>
    <n v="26.849999999999994"/>
    <x v="0"/>
  </r>
  <r>
    <s v="HCA-87224-420"/>
    <x v="148"/>
    <s v="Aug"/>
    <x v="2"/>
    <x v="157"/>
    <s v="E-M-0.5"/>
    <n v="5"/>
    <x v="157"/>
    <s v="Tamarah"/>
    <s v="Fero"/>
    <s v="tfero4n@comsenz.com"/>
    <x v="119"/>
    <x v="0"/>
    <s v="E"/>
    <s v="Exc"/>
    <x v="1"/>
    <s v="M"/>
    <s v="0.5"/>
    <n v="8.25"/>
    <n v="41.25"/>
    <x v="0"/>
  </r>
  <r>
    <s v="ABO-29054-365"/>
    <x v="149"/>
    <s v="Jan"/>
    <x v="0"/>
    <x v="158"/>
    <s v="A-M-0.5"/>
    <n v="6"/>
    <x v="158"/>
    <s v="Stanislaus"/>
    <s v="Valsler"/>
    <s v=" "/>
    <x v="118"/>
    <x v="1"/>
    <s v="A"/>
    <s v="Ara"/>
    <x v="2"/>
    <s v="M"/>
    <s v="0.5"/>
    <n v="6.75"/>
    <n v="40.5"/>
    <x v="1"/>
  </r>
  <r>
    <s v="TKN-58485-031"/>
    <x v="150"/>
    <s v="Mar"/>
    <x v="2"/>
    <x v="159"/>
    <s v="R-D-1"/>
    <n v="2"/>
    <x v="159"/>
    <s v="Felita"/>
    <s v="Dauney"/>
    <s v="fdauney4p@sphinn.com"/>
    <x v="121"/>
    <x v="1"/>
    <s v="R"/>
    <s v="Rob"/>
    <x v="0"/>
    <s v="D"/>
    <s v="1"/>
    <n v="8.9499999999999993"/>
    <n v="17.899999999999999"/>
    <x v="1"/>
  </r>
  <r>
    <s v="RCK-04069-371"/>
    <x v="151"/>
    <s v="Oct"/>
    <x v="1"/>
    <x v="160"/>
    <s v="E-L-2.5"/>
    <n v="2"/>
    <x v="160"/>
    <s v="Serena"/>
    <s v="Earley"/>
    <s v="searley4q@youku.com"/>
    <x v="122"/>
    <x v="2"/>
    <s v="E"/>
    <s v="Exc"/>
    <x v="1"/>
    <s v="L"/>
    <s v="2.5"/>
    <n v="34.154999999999994"/>
    <n v="68.309999999999988"/>
    <x v="1"/>
  </r>
  <r>
    <s v="IRJ-67095-738"/>
    <x v="13"/>
    <s v="Mar"/>
    <x v="0"/>
    <x v="161"/>
    <s v="E-M-2.5"/>
    <n v="2"/>
    <x v="161"/>
    <s v="Minny"/>
    <s v="Chamberlayne"/>
    <s v="mchamberlayne4r@bigcartel.com"/>
    <x v="47"/>
    <x v="0"/>
    <s v="E"/>
    <s v="Exc"/>
    <x v="1"/>
    <s v="M"/>
    <s v="2.5"/>
    <n v="31.624999999999996"/>
    <n v="63.249999999999993"/>
    <x v="0"/>
  </r>
  <r>
    <s v="VEA-31961-977"/>
    <x v="79"/>
    <s v="Dec"/>
    <x v="1"/>
    <x v="162"/>
    <s v="E-D-0.5"/>
    <n v="3"/>
    <x v="162"/>
    <s v="Bartholemy"/>
    <s v="Flaherty"/>
    <s v="bflaherty4s@moonfruit.com"/>
    <x v="123"/>
    <x v="1"/>
    <s v="E"/>
    <s v="Exc"/>
    <x v="1"/>
    <s v="D"/>
    <s v="0.5"/>
    <n v="7.29"/>
    <n v="21.87"/>
    <x v="1"/>
  </r>
  <r>
    <s v="BAF-42286-205"/>
    <x v="152"/>
    <s v="Jun"/>
    <x v="2"/>
    <x v="163"/>
    <s v="R-M-2.5"/>
    <n v="4"/>
    <x v="163"/>
    <s v="Oran"/>
    <s v="Colbeck"/>
    <s v="ocolbeck4t@sina.com.cn"/>
    <x v="124"/>
    <x v="0"/>
    <s v="R"/>
    <s v="Rob"/>
    <x v="0"/>
    <s v="M"/>
    <s v="2.5"/>
    <n v="22.884999999999998"/>
    <n v="91.539999999999992"/>
    <x v="1"/>
  </r>
  <r>
    <s v="WOR-52762-511"/>
    <x v="153"/>
    <s v="Dec"/>
    <x v="0"/>
    <x v="164"/>
    <s v="E-L-2.5"/>
    <n v="6"/>
    <x v="164"/>
    <s v="Elysee"/>
    <s v="Sketch"/>
    <s v=" "/>
    <x v="125"/>
    <x v="0"/>
    <s v="E"/>
    <s v="Exc"/>
    <x v="1"/>
    <s v="L"/>
    <s v="2.5"/>
    <n v="34.154999999999994"/>
    <n v="204.92999999999995"/>
    <x v="0"/>
  </r>
  <r>
    <s v="ZWK-03995-815"/>
    <x v="154"/>
    <s v="Apr"/>
    <x v="1"/>
    <x v="165"/>
    <s v="E-M-2.5"/>
    <n v="2"/>
    <x v="165"/>
    <s v="Ethelda"/>
    <s v="Hobbing"/>
    <s v="ehobbing4v@nsw.gov.au"/>
    <x v="126"/>
    <x v="0"/>
    <s v="E"/>
    <s v="Exc"/>
    <x v="1"/>
    <s v="M"/>
    <s v="2.5"/>
    <n v="31.624999999999996"/>
    <n v="63.249999999999993"/>
    <x v="0"/>
  </r>
  <r>
    <s v="CKF-43291-846"/>
    <x v="155"/>
    <s v="Mar"/>
    <x v="3"/>
    <x v="166"/>
    <s v="E-L-2.5"/>
    <n v="1"/>
    <x v="166"/>
    <s v="Odille"/>
    <s v="Thynne"/>
    <s v="othynne4w@auda.org.au"/>
    <x v="127"/>
    <x v="0"/>
    <s v="E"/>
    <s v="Exc"/>
    <x v="1"/>
    <s v="L"/>
    <s v="2.5"/>
    <n v="34.154999999999994"/>
    <n v="34.154999999999994"/>
    <x v="0"/>
  </r>
  <r>
    <s v="RMW-74160-339"/>
    <x v="156"/>
    <s v="Oct"/>
    <x v="3"/>
    <x v="167"/>
    <s v="R-L-2.5"/>
    <n v="4"/>
    <x v="167"/>
    <s v="Emlynne"/>
    <s v="Heining"/>
    <s v="eheining4x@flickr.com"/>
    <x v="128"/>
    <x v="0"/>
    <s v="R"/>
    <s v="Rob"/>
    <x v="0"/>
    <s v="L"/>
    <s v="2.5"/>
    <n v="27.484999999999996"/>
    <n v="109.93999999999998"/>
    <x v="0"/>
  </r>
  <r>
    <s v="FMT-94584-786"/>
    <x v="22"/>
    <s v="Oct"/>
    <x v="0"/>
    <x v="168"/>
    <s v="A-L-1"/>
    <n v="2"/>
    <x v="168"/>
    <s v="Katerina"/>
    <s v="Melloi"/>
    <s v="kmelloi4y@imdb.com"/>
    <x v="36"/>
    <x v="0"/>
    <s v="A"/>
    <s v="Ara"/>
    <x v="2"/>
    <s v="L"/>
    <s v="1"/>
    <n v="12.95"/>
    <n v="25.9"/>
    <x v="1"/>
  </r>
  <r>
    <s v="NWT-78222-575"/>
    <x v="157"/>
    <s v="Dec"/>
    <x v="0"/>
    <x v="169"/>
    <s v="A-D-0.2"/>
    <n v="1"/>
    <x v="169"/>
    <s v="Tiffany"/>
    <s v="Scardafield"/>
    <s v=" "/>
    <x v="129"/>
    <x v="1"/>
    <s v="A"/>
    <s v="Ara"/>
    <x v="2"/>
    <s v="D"/>
    <s v="0.2"/>
    <n v="2.9849999999999999"/>
    <n v="2.9849999999999999"/>
    <x v="1"/>
  </r>
  <r>
    <s v="EOI-02511-919"/>
    <x v="158"/>
    <s v="Mar"/>
    <x v="3"/>
    <x v="170"/>
    <s v="E-L-0.2"/>
    <n v="5"/>
    <x v="170"/>
    <s v="Abrahan"/>
    <s v="Mussen"/>
    <s v="amussen50@51.la"/>
    <x v="130"/>
    <x v="0"/>
    <s v="E"/>
    <s v="Exc"/>
    <x v="1"/>
    <s v="L"/>
    <s v="0.2"/>
    <n v="4.4550000000000001"/>
    <n v="22.274999999999999"/>
    <x v="1"/>
  </r>
  <r>
    <s v="EOI-02511-919"/>
    <x v="158"/>
    <s v="Mar"/>
    <x v="3"/>
    <x v="170"/>
    <s v="A-D-0.5"/>
    <n v="5"/>
    <x v="170"/>
    <s v="Abrahan"/>
    <s v="Mussen"/>
    <s v="amussen50@51.la"/>
    <x v="130"/>
    <x v="0"/>
    <s v="A"/>
    <s v="Ara"/>
    <x v="2"/>
    <s v="D"/>
    <s v="0.5"/>
    <n v="5.97"/>
    <n v="29.849999999999998"/>
    <x v="1"/>
  </r>
  <r>
    <s v="UCT-03935-589"/>
    <x v="78"/>
    <s v="Mar"/>
    <x v="1"/>
    <x v="171"/>
    <s v="R-D-0.5"/>
    <n v="6"/>
    <x v="171"/>
    <s v="Anny"/>
    <s v="Mundford"/>
    <s v="amundford52@nbcnews.com"/>
    <x v="131"/>
    <x v="0"/>
    <s v="R"/>
    <s v="Rob"/>
    <x v="0"/>
    <s v="D"/>
    <s v="0.5"/>
    <n v="5.3699999999999992"/>
    <n v="32.22"/>
    <x v="1"/>
  </r>
  <r>
    <s v="SBI-60013-494"/>
    <x v="159"/>
    <s v="Nov"/>
    <x v="1"/>
    <x v="172"/>
    <s v="E-M-0.2"/>
    <n v="2"/>
    <x v="172"/>
    <s v="Tory"/>
    <s v="Walas"/>
    <s v="twalas53@google.ca"/>
    <x v="132"/>
    <x v="0"/>
    <s v="E"/>
    <s v="Exc"/>
    <x v="1"/>
    <s v="M"/>
    <s v="0.2"/>
    <n v="4.125"/>
    <n v="8.25"/>
    <x v="1"/>
  </r>
  <r>
    <s v="QRA-73277-814"/>
    <x v="160"/>
    <s v="Jul"/>
    <x v="1"/>
    <x v="173"/>
    <s v="A-L-0.5"/>
    <n v="4"/>
    <x v="173"/>
    <s v="Isa"/>
    <s v="Blazewicz"/>
    <s v="iblazewicz54@thetimes.co.uk"/>
    <x v="30"/>
    <x v="0"/>
    <s v="A"/>
    <s v="Ara"/>
    <x v="2"/>
    <s v="L"/>
    <s v="0.5"/>
    <n v="7.77"/>
    <n v="31.08"/>
    <x v="1"/>
  </r>
  <r>
    <s v="EQE-31648-909"/>
    <x v="161"/>
    <s v="Jan"/>
    <x v="0"/>
    <x v="174"/>
    <s v="E-D-0.5"/>
    <n v="5"/>
    <x v="174"/>
    <s v="Angie"/>
    <s v="Rizzetti"/>
    <s v="arizzetti55@naver.com"/>
    <x v="133"/>
    <x v="0"/>
    <s v="E"/>
    <s v="Exc"/>
    <x v="1"/>
    <s v="D"/>
    <s v="0.5"/>
    <n v="7.29"/>
    <n v="36.450000000000003"/>
    <x v="0"/>
  </r>
  <r>
    <s v="QOO-24615-950"/>
    <x v="162"/>
    <s v="Aug"/>
    <x v="0"/>
    <x v="175"/>
    <s v="R-M-2.5"/>
    <n v="3"/>
    <x v="175"/>
    <s v="Mord"/>
    <s v="Meriet"/>
    <s v="mmeriet56@noaa.gov"/>
    <x v="25"/>
    <x v="0"/>
    <s v="R"/>
    <s v="Rob"/>
    <x v="0"/>
    <s v="M"/>
    <s v="2.5"/>
    <n v="22.884999999999998"/>
    <n v="68.655000000000001"/>
    <x v="1"/>
  </r>
  <r>
    <s v="WDV-73864-037"/>
    <x v="70"/>
    <s v="Mar"/>
    <x v="2"/>
    <x v="176"/>
    <s v="L-M-0.5"/>
    <n v="5"/>
    <x v="176"/>
    <s v="Lawrence"/>
    <s v="Pratt"/>
    <s v="lpratt57@netvibes.com"/>
    <x v="92"/>
    <x v="0"/>
    <s v="L"/>
    <s v="Lib"/>
    <x v="3"/>
    <s v="M"/>
    <s v="0.5"/>
    <n v="8.73"/>
    <n v="43.650000000000006"/>
    <x v="0"/>
  </r>
  <r>
    <s v="PKR-88575-066"/>
    <x v="163"/>
    <s v="May"/>
    <x v="2"/>
    <x v="177"/>
    <s v="E-L-0.2"/>
    <n v="1"/>
    <x v="177"/>
    <s v="Astrix"/>
    <s v="Kitchingham"/>
    <s v="akitchingham58@com.com"/>
    <x v="101"/>
    <x v="0"/>
    <s v="E"/>
    <s v="Exc"/>
    <x v="1"/>
    <s v="L"/>
    <s v="0.2"/>
    <n v="4.4550000000000001"/>
    <n v="4.4550000000000001"/>
    <x v="0"/>
  </r>
  <r>
    <s v="BWR-85735-955"/>
    <x v="153"/>
    <s v="Dec"/>
    <x v="0"/>
    <x v="178"/>
    <s v="L-M-1"/>
    <n v="3"/>
    <x v="178"/>
    <s v="Burnard"/>
    <s v="Bartholin"/>
    <s v="bbartholin59@xinhuanet.com"/>
    <x v="134"/>
    <x v="0"/>
    <s v="L"/>
    <s v="Lib"/>
    <x v="3"/>
    <s v="M"/>
    <s v="1"/>
    <n v="14.55"/>
    <n v="43.650000000000006"/>
    <x v="0"/>
  </r>
  <r>
    <s v="YFX-64795-136"/>
    <x v="164"/>
    <s v="Jan"/>
    <x v="3"/>
    <x v="179"/>
    <s v="L-M-2.5"/>
    <n v="1"/>
    <x v="179"/>
    <s v="Madelene"/>
    <s v="Prinn"/>
    <s v="mprinn5a@usa.gov"/>
    <x v="135"/>
    <x v="0"/>
    <s v="L"/>
    <s v="Lib"/>
    <x v="3"/>
    <s v="M"/>
    <s v="2.5"/>
    <n v="33.464999999999996"/>
    <n v="33.464999999999996"/>
    <x v="0"/>
  </r>
  <r>
    <s v="DDO-71442-967"/>
    <x v="165"/>
    <s v="Apr"/>
    <x v="0"/>
    <x v="180"/>
    <s v="L-D-0.2"/>
    <n v="5"/>
    <x v="180"/>
    <s v="Alisun"/>
    <s v="Baudino"/>
    <s v="abaudino5b@netvibes.com"/>
    <x v="41"/>
    <x v="0"/>
    <s v="L"/>
    <s v="Lib"/>
    <x v="3"/>
    <s v="D"/>
    <s v="0.2"/>
    <n v="3.8849999999999998"/>
    <n v="19.424999999999997"/>
    <x v="0"/>
  </r>
  <r>
    <s v="ILQ-11027-588"/>
    <x v="166"/>
    <s v="Mar"/>
    <x v="3"/>
    <x v="181"/>
    <s v="E-D-1"/>
    <n v="6"/>
    <x v="181"/>
    <s v="Philipa"/>
    <s v="Petrushanko"/>
    <s v="ppetrushanko5c@blinklist.com"/>
    <x v="136"/>
    <x v="1"/>
    <s v="E"/>
    <s v="Exc"/>
    <x v="1"/>
    <s v="D"/>
    <s v="1"/>
    <n v="12.15"/>
    <n v="72.900000000000006"/>
    <x v="0"/>
  </r>
  <r>
    <s v="KRZ-13868-122"/>
    <x v="167"/>
    <s v="Mar"/>
    <x v="2"/>
    <x v="182"/>
    <s v="E-L-1"/>
    <n v="3"/>
    <x v="182"/>
    <s v="Kimberli"/>
    <s v="Mustchin"/>
    <s v=" "/>
    <x v="137"/>
    <x v="0"/>
    <s v="E"/>
    <s v="Exc"/>
    <x v="1"/>
    <s v="L"/>
    <s v="1"/>
    <n v="14.85"/>
    <n v="44.55"/>
    <x v="1"/>
  </r>
  <r>
    <s v="VRM-93594-914"/>
    <x v="168"/>
    <s v="Jul"/>
    <x v="1"/>
    <x v="183"/>
    <s v="E-D-0.5"/>
    <n v="5"/>
    <x v="183"/>
    <s v="Emlynne"/>
    <s v="Laird"/>
    <s v="elaird5e@bing.com"/>
    <x v="138"/>
    <x v="0"/>
    <s v="E"/>
    <s v="Exc"/>
    <x v="1"/>
    <s v="D"/>
    <s v="0.5"/>
    <n v="7.29"/>
    <n v="36.450000000000003"/>
    <x v="1"/>
  </r>
  <r>
    <s v="HXL-22497-359"/>
    <x v="169"/>
    <s v="Aug"/>
    <x v="0"/>
    <x v="184"/>
    <s v="A-L-1"/>
    <n v="3"/>
    <x v="184"/>
    <s v="Marlena"/>
    <s v="Howsden"/>
    <s v="mhowsden5f@infoseek.co.jp"/>
    <x v="139"/>
    <x v="0"/>
    <s v="A"/>
    <s v="Ara"/>
    <x v="2"/>
    <s v="L"/>
    <s v="1"/>
    <n v="12.95"/>
    <n v="38.849999999999994"/>
    <x v="1"/>
  </r>
  <r>
    <s v="NOP-21394-646"/>
    <x v="170"/>
    <s v="May"/>
    <x v="1"/>
    <x v="185"/>
    <s v="E-L-0.5"/>
    <n v="6"/>
    <x v="185"/>
    <s v="Nealson"/>
    <s v="Cuttler"/>
    <s v="ncuttler5g@parallels.com"/>
    <x v="41"/>
    <x v="0"/>
    <s v="E"/>
    <s v="Exc"/>
    <x v="1"/>
    <s v="L"/>
    <s v="0.5"/>
    <n v="8.91"/>
    <n v="53.46"/>
    <x v="1"/>
  </r>
  <r>
    <s v="NOP-21394-646"/>
    <x v="170"/>
    <s v="May"/>
    <x v="1"/>
    <x v="185"/>
    <s v="L-D-2.5"/>
    <n v="2"/>
    <x v="185"/>
    <s v="Nealson"/>
    <s v="Cuttler"/>
    <s v="ncuttler5g@parallels.com"/>
    <x v="41"/>
    <x v="0"/>
    <s v="L"/>
    <s v="Lib"/>
    <x v="3"/>
    <s v="D"/>
    <s v="2.5"/>
    <n v="29.784999999999997"/>
    <n v="59.569999999999993"/>
    <x v="1"/>
  </r>
  <r>
    <s v="NOP-21394-646"/>
    <x v="170"/>
    <s v="May"/>
    <x v="1"/>
    <x v="185"/>
    <s v="L-D-2.5"/>
    <n v="3"/>
    <x v="185"/>
    <s v="Nealson"/>
    <s v="Cuttler"/>
    <s v="ncuttler5g@parallels.com"/>
    <x v="41"/>
    <x v="0"/>
    <s v="L"/>
    <s v="Lib"/>
    <x v="3"/>
    <s v="D"/>
    <s v="2.5"/>
    <n v="29.784999999999997"/>
    <n v="89.35499999999999"/>
    <x v="1"/>
  </r>
  <r>
    <s v="NOP-21394-646"/>
    <x v="170"/>
    <s v="May"/>
    <x v="1"/>
    <x v="185"/>
    <s v="L-L-0.5"/>
    <n v="4"/>
    <x v="185"/>
    <s v="Nealson"/>
    <s v="Cuttler"/>
    <s v="ncuttler5g@parallels.com"/>
    <x v="41"/>
    <x v="0"/>
    <s v="L"/>
    <s v="Lib"/>
    <x v="3"/>
    <s v="L"/>
    <s v="0.5"/>
    <n v="9.51"/>
    <n v="38.04"/>
    <x v="1"/>
  </r>
  <r>
    <s v="NOP-21394-646"/>
    <x v="170"/>
    <s v="May"/>
    <x v="1"/>
    <x v="185"/>
    <s v="E-M-1"/>
    <n v="3"/>
    <x v="185"/>
    <s v="Nealson"/>
    <s v="Cuttler"/>
    <s v="ncuttler5g@parallels.com"/>
    <x v="41"/>
    <x v="0"/>
    <s v="E"/>
    <s v="Exc"/>
    <x v="1"/>
    <s v="M"/>
    <s v="1"/>
    <n v="13.75"/>
    <n v="41.25"/>
    <x v="1"/>
  </r>
  <r>
    <s v="FTV-77095-168"/>
    <x v="171"/>
    <s v="Apr"/>
    <x v="1"/>
    <x v="186"/>
    <s v="L-L-0.5"/>
    <n v="6"/>
    <x v="186"/>
    <s v="Adriana"/>
    <s v="Lazarus"/>
    <s v=" "/>
    <x v="34"/>
    <x v="0"/>
    <s v="L"/>
    <s v="Lib"/>
    <x v="3"/>
    <s v="L"/>
    <s v="0.5"/>
    <n v="9.51"/>
    <n v="57.06"/>
    <x v="1"/>
  </r>
  <r>
    <s v="BOR-02906-411"/>
    <x v="172"/>
    <s v="Oct"/>
    <x v="1"/>
    <x v="187"/>
    <s v="L-D-2.5"/>
    <n v="6"/>
    <x v="187"/>
    <s v="Tallie"/>
    <s v="felip"/>
    <s v="tfelip5m@typepad.com"/>
    <x v="140"/>
    <x v="0"/>
    <s v="L"/>
    <s v="Lib"/>
    <x v="3"/>
    <s v="D"/>
    <s v="2.5"/>
    <n v="29.784999999999997"/>
    <n v="178.70999999999998"/>
    <x v="0"/>
  </r>
  <r>
    <s v="WMP-68847-770"/>
    <x v="173"/>
    <s v="Feb"/>
    <x v="2"/>
    <x v="188"/>
    <s v="L-L-0.2"/>
    <n v="1"/>
    <x v="188"/>
    <s v="Vanna"/>
    <s v="Le - Count"/>
    <s v="vle5n@disqus.com"/>
    <x v="141"/>
    <x v="0"/>
    <s v="L"/>
    <s v="Lib"/>
    <x v="3"/>
    <s v="L"/>
    <s v="0.2"/>
    <n v="4.7549999999999999"/>
    <n v="4.7549999999999999"/>
    <x v="1"/>
  </r>
  <r>
    <s v="TMO-22785-872"/>
    <x v="174"/>
    <s v="Jul"/>
    <x v="3"/>
    <x v="189"/>
    <s v="E-M-1"/>
    <n v="6"/>
    <x v="189"/>
    <s v="Sarette"/>
    <s v="Ducarel"/>
    <s v=" "/>
    <x v="142"/>
    <x v="0"/>
    <s v="E"/>
    <s v="Exc"/>
    <x v="1"/>
    <s v="M"/>
    <s v="1"/>
    <n v="13.75"/>
    <n v="82.5"/>
    <x v="1"/>
  </r>
  <r>
    <s v="TJG-73587-353"/>
    <x v="175"/>
    <s v="Feb"/>
    <x v="3"/>
    <x v="190"/>
    <s v="R-D-0.2"/>
    <n v="3"/>
    <x v="190"/>
    <s v="Kendra"/>
    <s v="Glison"/>
    <s v=" "/>
    <x v="41"/>
    <x v="0"/>
    <s v="R"/>
    <s v="Rob"/>
    <x v="0"/>
    <s v="D"/>
    <s v="0.2"/>
    <n v="2.6849999999999996"/>
    <n v="8.0549999999999997"/>
    <x v="0"/>
  </r>
  <r>
    <s v="OOU-61343-455"/>
    <x v="176"/>
    <s v="Jan"/>
    <x v="1"/>
    <x v="191"/>
    <s v="A-M-1"/>
    <n v="2"/>
    <x v="191"/>
    <s v="Nertie"/>
    <s v="Poolman"/>
    <s v="npoolman5q@howstuffworks.com"/>
    <x v="63"/>
    <x v="0"/>
    <s v="A"/>
    <s v="Ara"/>
    <x v="2"/>
    <s v="M"/>
    <s v="1"/>
    <n v="11.25"/>
    <n v="22.5"/>
    <x v="1"/>
  </r>
  <r>
    <s v="RMA-08327-369"/>
    <x v="142"/>
    <s v="Jan"/>
    <x v="1"/>
    <x v="192"/>
    <s v="A-M-0.5"/>
    <n v="6"/>
    <x v="192"/>
    <s v="Orbadiah"/>
    <s v="Duny"/>
    <s v="oduny5r@constantcontact.com"/>
    <x v="143"/>
    <x v="0"/>
    <s v="A"/>
    <s v="Ara"/>
    <x v="2"/>
    <s v="M"/>
    <s v="0.5"/>
    <n v="6.75"/>
    <n v="40.5"/>
    <x v="0"/>
  </r>
  <r>
    <s v="SFB-97929-779"/>
    <x v="177"/>
    <s v="Apr"/>
    <x v="2"/>
    <x v="193"/>
    <s v="E-D-0.5"/>
    <n v="4"/>
    <x v="193"/>
    <s v="Constance"/>
    <s v="Halfhide"/>
    <s v="chalfhide5s@google.ru"/>
    <x v="144"/>
    <x v="1"/>
    <s v="E"/>
    <s v="Exc"/>
    <x v="1"/>
    <s v="D"/>
    <s v="0.5"/>
    <n v="7.29"/>
    <n v="29.16"/>
    <x v="0"/>
  </r>
  <r>
    <s v="AUP-10128-606"/>
    <x v="178"/>
    <s v="Oct"/>
    <x v="3"/>
    <x v="194"/>
    <s v="A-M-0.5"/>
    <n v="1"/>
    <x v="194"/>
    <s v="Fransisco"/>
    <s v="Malecky"/>
    <s v="fmalecky5t@list-manage.com"/>
    <x v="145"/>
    <x v="2"/>
    <s v="A"/>
    <s v="Ara"/>
    <x v="2"/>
    <s v="M"/>
    <s v="0.5"/>
    <n v="6.75"/>
    <n v="6.75"/>
    <x v="1"/>
  </r>
  <r>
    <s v="YTW-40242-005"/>
    <x v="179"/>
    <s v="Oct"/>
    <x v="0"/>
    <x v="195"/>
    <s v="L-D-1"/>
    <n v="4"/>
    <x v="195"/>
    <s v="Anselma"/>
    <s v="Attwater"/>
    <s v="aattwater5u@wikia.com"/>
    <x v="131"/>
    <x v="0"/>
    <s v="L"/>
    <s v="Lib"/>
    <x v="3"/>
    <s v="D"/>
    <s v="1"/>
    <n v="12.95"/>
    <n v="51.8"/>
    <x v="0"/>
  </r>
  <r>
    <s v="PRP-53390-819"/>
    <x v="180"/>
    <s v="Mar"/>
    <x v="1"/>
    <x v="196"/>
    <s v="E-L-0.5"/>
    <n v="6"/>
    <x v="196"/>
    <s v="Minette"/>
    <s v="Whellans"/>
    <s v="mwhellans5v@mapquest.com"/>
    <x v="15"/>
    <x v="0"/>
    <s v="E"/>
    <s v="Exc"/>
    <x v="1"/>
    <s v="L"/>
    <s v="0.5"/>
    <n v="8.91"/>
    <n v="53.46"/>
    <x v="1"/>
  </r>
  <r>
    <s v="GSJ-01065-125"/>
    <x v="181"/>
    <s v="Mar"/>
    <x v="3"/>
    <x v="197"/>
    <s v="E-D-0.2"/>
    <n v="4"/>
    <x v="197"/>
    <s v="Dael"/>
    <s v="Camilletti"/>
    <s v="dcamilletti5w@businesswire.com"/>
    <x v="110"/>
    <x v="0"/>
    <s v="E"/>
    <s v="Exc"/>
    <x v="1"/>
    <s v="D"/>
    <s v="0.2"/>
    <n v="3.645"/>
    <n v="14.58"/>
    <x v="0"/>
  </r>
  <r>
    <s v="YQU-65147-580"/>
    <x v="182"/>
    <s v="Mar"/>
    <x v="2"/>
    <x v="198"/>
    <s v="R-D-2.5"/>
    <n v="1"/>
    <x v="198"/>
    <s v="Emiline"/>
    <s v="Galgey"/>
    <s v="egalgey5x@wufoo.com"/>
    <x v="15"/>
    <x v="0"/>
    <s v="R"/>
    <s v="Rob"/>
    <x v="0"/>
    <s v="D"/>
    <s v="2.5"/>
    <n v="20.584999999999997"/>
    <n v="20.584999999999997"/>
    <x v="1"/>
  </r>
  <r>
    <s v="QPM-95832-683"/>
    <x v="183"/>
    <s v="Nov"/>
    <x v="0"/>
    <x v="199"/>
    <s v="L-L-1"/>
    <n v="2"/>
    <x v="199"/>
    <s v="Murdock"/>
    <s v="Hame"/>
    <s v="mhame5y@newsvine.com"/>
    <x v="146"/>
    <x v="1"/>
    <s v="L"/>
    <s v="Lib"/>
    <x v="3"/>
    <s v="L"/>
    <s v="1"/>
    <n v="15.85"/>
    <n v="31.7"/>
    <x v="1"/>
  </r>
  <r>
    <s v="BNQ-88920-567"/>
    <x v="184"/>
    <s v="Dec"/>
    <x v="0"/>
    <x v="200"/>
    <s v="L-D-0.2"/>
    <n v="6"/>
    <x v="200"/>
    <s v="Ilka"/>
    <s v="Gurnee"/>
    <s v="igurnee5z@usnews.com"/>
    <x v="147"/>
    <x v="0"/>
    <s v="L"/>
    <s v="Lib"/>
    <x v="3"/>
    <s v="D"/>
    <s v="0.2"/>
    <n v="3.8849999999999998"/>
    <n v="23.31"/>
    <x v="1"/>
  </r>
  <r>
    <s v="PUX-47906-110"/>
    <x v="185"/>
    <s v="Oct"/>
    <x v="1"/>
    <x v="201"/>
    <s v="L-M-1"/>
    <n v="4"/>
    <x v="201"/>
    <s v="Alfy"/>
    <s v="Snowding"/>
    <s v="asnowding60@comsenz.com"/>
    <x v="45"/>
    <x v="0"/>
    <s v="L"/>
    <s v="Lib"/>
    <x v="3"/>
    <s v="M"/>
    <s v="1"/>
    <n v="14.55"/>
    <n v="58.2"/>
    <x v="0"/>
  </r>
  <r>
    <s v="COL-72079-610"/>
    <x v="186"/>
    <s v="Dec"/>
    <x v="3"/>
    <x v="202"/>
    <s v="E-L-0.5"/>
    <n v="4"/>
    <x v="202"/>
    <s v="Godfry"/>
    <s v="Poinsett"/>
    <s v="gpoinsett61@berkeley.edu"/>
    <x v="148"/>
    <x v="0"/>
    <s v="E"/>
    <s v="Exc"/>
    <x v="1"/>
    <s v="L"/>
    <s v="0.5"/>
    <n v="8.91"/>
    <n v="35.64"/>
    <x v="1"/>
  </r>
  <r>
    <s v="LBC-45686-819"/>
    <x v="187"/>
    <s v="May"/>
    <x v="1"/>
    <x v="203"/>
    <s v="A-M-1"/>
    <n v="5"/>
    <x v="203"/>
    <s v="Rem"/>
    <s v="Furman"/>
    <s v="rfurman62@t.co"/>
    <x v="149"/>
    <x v="1"/>
    <s v="A"/>
    <s v="Ara"/>
    <x v="2"/>
    <s v="M"/>
    <s v="1"/>
    <n v="11.25"/>
    <n v="56.25"/>
    <x v="0"/>
  </r>
  <r>
    <s v="BLQ-03709-265"/>
    <x v="148"/>
    <s v="Aug"/>
    <x v="2"/>
    <x v="204"/>
    <s v="R-L-0.2"/>
    <n v="3"/>
    <x v="204"/>
    <s v="Charis"/>
    <s v="Crosier"/>
    <s v="ccrosier63@xrea.com"/>
    <x v="150"/>
    <x v="0"/>
    <s v="R"/>
    <s v="Rob"/>
    <x v="0"/>
    <s v="L"/>
    <s v="0.2"/>
    <n v="3.5849999999999995"/>
    <n v="10.754999999999999"/>
    <x v="1"/>
  </r>
  <r>
    <s v="BLQ-03709-265"/>
    <x v="148"/>
    <s v="Aug"/>
    <x v="2"/>
    <x v="204"/>
    <s v="R-M-0.2"/>
    <n v="5"/>
    <x v="204"/>
    <s v="Charis"/>
    <s v="Crosier"/>
    <s v="ccrosier63@xrea.com"/>
    <x v="150"/>
    <x v="0"/>
    <s v="R"/>
    <s v="Rob"/>
    <x v="0"/>
    <s v="M"/>
    <s v="0.2"/>
    <n v="2.9849999999999999"/>
    <n v="14.924999999999999"/>
    <x v="1"/>
  </r>
  <r>
    <s v="VFZ-91673-181"/>
    <x v="188"/>
    <s v="Nov"/>
    <x v="1"/>
    <x v="205"/>
    <s v="A-L-1"/>
    <n v="6"/>
    <x v="205"/>
    <s v="Lenka"/>
    <s v="Rushmer"/>
    <s v="lrushmer65@europa.eu"/>
    <x v="151"/>
    <x v="0"/>
    <s v="A"/>
    <s v="Ara"/>
    <x v="2"/>
    <s v="L"/>
    <s v="1"/>
    <n v="12.95"/>
    <n v="77.699999999999989"/>
    <x v="0"/>
  </r>
  <r>
    <s v="WKD-81956-870"/>
    <x v="189"/>
    <s v="Sep"/>
    <x v="3"/>
    <x v="206"/>
    <s v="L-D-0.5"/>
    <n v="3"/>
    <x v="206"/>
    <s v="Waneta"/>
    <s v="Edinborough"/>
    <s v="wedinborough66@github.io"/>
    <x v="152"/>
    <x v="0"/>
    <s v="L"/>
    <s v="Lib"/>
    <x v="3"/>
    <s v="D"/>
    <s v="0.5"/>
    <n v="7.77"/>
    <n v="23.31"/>
    <x v="1"/>
  </r>
  <r>
    <s v="TNI-91067-006"/>
    <x v="190"/>
    <s v="Oct"/>
    <x v="3"/>
    <x v="207"/>
    <s v="E-L-1"/>
    <n v="4"/>
    <x v="207"/>
    <s v="Bobbe"/>
    <s v="Piggott"/>
    <s v=" "/>
    <x v="41"/>
    <x v="0"/>
    <s v="E"/>
    <s v="Exc"/>
    <x v="1"/>
    <s v="L"/>
    <s v="1"/>
    <n v="14.85"/>
    <n v="59.4"/>
    <x v="0"/>
  </r>
  <r>
    <s v="IZA-61469-812"/>
    <x v="191"/>
    <s v="Jan"/>
    <x v="3"/>
    <x v="208"/>
    <s v="L-D-2.5"/>
    <n v="4"/>
    <x v="208"/>
    <s v="Ketty"/>
    <s v="Bromehead"/>
    <s v="kbromehead68@un.org"/>
    <x v="15"/>
    <x v="0"/>
    <s v="L"/>
    <s v="Lib"/>
    <x v="3"/>
    <s v="D"/>
    <s v="2.5"/>
    <n v="29.784999999999997"/>
    <n v="119.13999999999999"/>
    <x v="0"/>
  </r>
  <r>
    <s v="PSS-22466-862"/>
    <x v="192"/>
    <s v="May"/>
    <x v="1"/>
    <x v="209"/>
    <s v="R-L-0.2"/>
    <n v="4"/>
    <x v="209"/>
    <s v="Elsbeth"/>
    <s v="Westerman"/>
    <s v="ewesterman69@si.edu"/>
    <x v="62"/>
    <x v="1"/>
    <s v="R"/>
    <s v="Rob"/>
    <x v="0"/>
    <s v="L"/>
    <s v="0.2"/>
    <n v="3.5849999999999995"/>
    <n v="14.339999999999998"/>
    <x v="1"/>
  </r>
  <r>
    <s v="REH-56504-397"/>
    <x v="193"/>
    <s v="Feb"/>
    <x v="3"/>
    <x v="210"/>
    <s v="A-M-2.5"/>
    <n v="5"/>
    <x v="210"/>
    <s v="Anabelle"/>
    <s v="Hutchens"/>
    <s v="ahutchens6a@amazonaws.com"/>
    <x v="153"/>
    <x v="0"/>
    <s v="A"/>
    <s v="Ara"/>
    <x v="2"/>
    <s v="M"/>
    <s v="2.5"/>
    <n v="25.874999999999996"/>
    <n v="129.37499999999997"/>
    <x v="1"/>
  </r>
  <r>
    <s v="ALA-62598-016"/>
    <x v="194"/>
    <s v="Feb"/>
    <x v="3"/>
    <x v="211"/>
    <s v="R-D-0.2"/>
    <n v="6"/>
    <x v="211"/>
    <s v="Noak"/>
    <s v="Wyvill"/>
    <s v="nwyvill6b@naver.com"/>
    <x v="154"/>
    <x v="2"/>
    <s v="R"/>
    <s v="Rob"/>
    <x v="0"/>
    <s v="D"/>
    <s v="0.2"/>
    <n v="2.6849999999999996"/>
    <n v="16.11"/>
    <x v="0"/>
  </r>
  <r>
    <s v="EYE-70374-835"/>
    <x v="195"/>
    <s v="Jun"/>
    <x v="1"/>
    <x v="212"/>
    <s v="R-L-0.2"/>
    <n v="5"/>
    <x v="212"/>
    <s v="Beltran"/>
    <s v="Mathon"/>
    <s v="bmathon6c@barnesandnoble.com"/>
    <x v="155"/>
    <x v="0"/>
    <s v="R"/>
    <s v="Rob"/>
    <x v="0"/>
    <s v="L"/>
    <s v="0.2"/>
    <n v="3.5849999999999995"/>
    <n v="17.924999999999997"/>
    <x v="1"/>
  </r>
  <r>
    <s v="CCZ-19589-212"/>
    <x v="196"/>
    <s v="Mar"/>
    <x v="1"/>
    <x v="213"/>
    <s v="L-M-0.2"/>
    <n v="2"/>
    <x v="213"/>
    <s v="Kristos"/>
    <s v="Streight"/>
    <s v="kstreight6d@about.com"/>
    <x v="156"/>
    <x v="0"/>
    <s v="L"/>
    <s v="Lib"/>
    <x v="3"/>
    <s v="M"/>
    <s v="0.2"/>
    <n v="4.3650000000000002"/>
    <n v="8.73"/>
    <x v="1"/>
  </r>
  <r>
    <s v="BPT-83989-157"/>
    <x v="197"/>
    <s v="Oct"/>
    <x v="1"/>
    <x v="214"/>
    <s v="A-M-2.5"/>
    <n v="2"/>
    <x v="214"/>
    <s v="Portie"/>
    <s v="Cutchie"/>
    <s v="pcutchie6e@globo.com"/>
    <x v="116"/>
    <x v="0"/>
    <s v="A"/>
    <s v="Ara"/>
    <x v="2"/>
    <s v="M"/>
    <s v="2.5"/>
    <n v="25.874999999999996"/>
    <n v="51.749999999999993"/>
    <x v="1"/>
  </r>
  <r>
    <s v="YFH-87456-208"/>
    <x v="198"/>
    <s v="Jun"/>
    <x v="0"/>
    <x v="215"/>
    <s v="L-M-0.2"/>
    <n v="2"/>
    <x v="215"/>
    <s v="Sinclare"/>
    <s v="Edsell"/>
    <s v=" "/>
    <x v="55"/>
    <x v="0"/>
    <s v="L"/>
    <s v="Lib"/>
    <x v="3"/>
    <s v="M"/>
    <s v="0.2"/>
    <n v="4.3650000000000002"/>
    <n v="8.73"/>
    <x v="0"/>
  </r>
  <r>
    <s v="JLN-14700-924"/>
    <x v="199"/>
    <s v="Jun"/>
    <x v="3"/>
    <x v="216"/>
    <s v="L-L-0.2"/>
    <n v="5"/>
    <x v="216"/>
    <s v="Conny"/>
    <s v="Gheraldi"/>
    <s v="cgheraldi6g@opera.com"/>
    <x v="44"/>
    <x v="2"/>
    <s v="L"/>
    <s v="Lib"/>
    <x v="3"/>
    <s v="L"/>
    <s v="0.2"/>
    <n v="4.7549999999999999"/>
    <n v="23.774999999999999"/>
    <x v="1"/>
  </r>
  <r>
    <s v="JVW-22582-137"/>
    <x v="200"/>
    <s v="Mar"/>
    <x v="1"/>
    <x v="217"/>
    <s v="E-M-0.2"/>
    <n v="5"/>
    <x v="217"/>
    <s v="Beryle"/>
    <s v="Kenwell"/>
    <s v="bkenwell6h@over-blog.com"/>
    <x v="103"/>
    <x v="0"/>
    <s v="E"/>
    <s v="Exc"/>
    <x v="1"/>
    <s v="M"/>
    <s v="0.2"/>
    <n v="4.125"/>
    <n v="20.625"/>
    <x v="1"/>
  </r>
  <r>
    <s v="LAA-41879-001"/>
    <x v="201"/>
    <s v="Feb"/>
    <x v="2"/>
    <x v="218"/>
    <s v="L-L-2.5"/>
    <n v="1"/>
    <x v="218"/>
    <s v="Tomas"/>
    <s v="Sutty"/>
    <s v="tsutty6i@google.es"/>
    <x v="15"/>
    <x v="0"/>
    <s v="L"/>
    <s v="Lib"/>
    <x v="3"/>
    <s v="L"/>
    <s v="2.5"/>
    <n v="36.454999999999998"/>
    <n v="36.454999999999998"/>
    <x v="1"/>
  </r>
  <r>
    <s v="BRV-64870-915"/>
    <x v="202"/>
    <s v="Apr"/>
    <x v="0"/>
    <x v="219"/>
    <s v="L-L-2.5"/>
    <n v="5"/>
    <x v="219"/>
    <s v="Samuele"/>
    <s v="Ales0"/>
    <s v=" "/>
    <x v="157"/>
    <x v="1"/>
    <s v="L"/>
    <s v="Lib"/>
    <x v="3"/>
    <s v="L"/>
    <s v="2.5"/>
    <n v="36.454999999999998"/>
    <n v="182.27499999999998"/>
    <x v="1"/>
  </r>
  <r>
    <s v="RGJ-12544-083"/>
    <x v="203"/>
    <s v="Feb"/>
    <x v="3"/>
    <x v="220"/>
    <s v="L-D-2.5"/>
    <n v="3"/>
    <x v="220"/>
    <s v="Carlie"/>
    <s v="Harce"/>
    <s v="charce6k@cafepress.com"/>
    <x v="158"/>
    <x v="1"/>
    <s v="L"/>
    <s v="Lib"/>
    <x v="3"/>
    <s v="D"/>
    <s v="2.5"/>
    <n v="29.784999999999997"/>
    <n v="89.35499999999999"/>
    <x v="1"/>
  </r>
  <r>
    <s v="JJX-83339-346"/>
    <x v="204"/>
    <s v="Jan"/>
    <x v="2"/>
    <x v="221"/>
    <s v="R-L-0.2"/>
    <n v="1"/>
    <x v="221"/>
    <s v="Craggy"/>
    <s v="Bril"/>
    <s v=" "/>
    <x v="159"/>
    <x v="0"/>
    <s v="R"/>
    <s v="Rob"/>
    <x v="0"/>
    <s v="L"/>
    <s v="0.2"/>
    <n v="3.5849999999999995"/>
    <n v="3.5849999999999995"/>
    <x v="0"/>
  </r>
  <r>
    <s v="BIU-21970-705"/>
    <x v="205"/>
    <s v="Dec"/>
    <x v="3"/>
    <x v="222"/>
    <s v="R-M-2.5"/>
    <n v="2"/>
    <x v="222"/>
    <s v="Friederike"/>
    <s v="Drysdale"/>
    <s v="fdrysdale6m@symantec.com"/>
    <x v="67"/>
    <x v="0"/>
    <s v="R"/>
    <s v="Rob"/>
    <x v="0"/>
    <s v="M"/>
    <s v="2.5"/>
    <n v="22.884999999999998"/>
    <n v="45.769999999999996"/>
    <x v="0"/>
  </r>
  <r>
    <s v="ELJ-87741-745"/>
    <x v="206"/>
    <s v="Feb"/>
    <x v="3"/>
    <x v="223"/>
    <s v="E-L-1"/>
    <n v="4"/>
    <x v="223"/>
    <s v="Devon"/>
    <s v="Magowan"/>
    <s v="dmagowan6n@fc2.com"/>
    <x v="160"/>
    <x v="0"/>
    <s v="E"/>
    <s v="Exc"/>
    <x v="1"/>
    <s v="L"/>
    <s v="1"/>
    <n v="14.85"/>
    <n v="59.4"/>
    <x v="1"/>
  </r>
  <r>
    <s v="SGI-48226-857"/>
    <x v="207"/>
    <s v="Jun"/>
    <x v="3"/>
    <x v="224"/>
    <s v="A-M-2.5"/>
    <n v="6"/>
    <x v="224"/>
    <s v="Codi"/>
    <s v="Littrell"/>
    <s v=" "/>
    <x v="161"/>
    <x v="0"/>
    <s v="A"/>
    <s v="Ara"/>
    <x v="2"/>
    <s v="M"/>
    <s v="2.5"/>
    <n v="25.874999999999996"/>
    <n v="155.24999999999997"/>
    <x v="0"/>
  </r>
  <r>
    <s v="AHV-66988-037"/>
    <x v="208"/>
    <s v="Sep"/>
    <x v="3"/>
    <x v="225"/>
    <s v="R-M-2.5"/>
    <n v="2"/>
    <x v="225"/>
    <s v="Christel"/>
    <s v="Speak"/>
    <s v=" "/>
    <x v="162"/>
    <x v="0"/>
    <s v="R"/>
    <s v="Rob"/>
    <x v="0"/>
    <s v="M"/>
    <s v="2.5"/>
    <n v="22.884999999999998"/>
    <n v="45.769999999999996"/>
    <x v="1"/>
  </r>
  <r>
    <s v="ISK-42066-094"/>
    <x v="209"/>
    <s v="Mar"/>
    <x v="3"/>
    <x v="226"/>
    <s v="E-D-1"/>
    <n v="3"/>
    <x v="226"/>
    <s v="Sibella"/>
    <s v="Rushbrooke"/>
    <s v="srushbrooke6q@youku.com"/>
    <x v="155"/>
    <x v="0"/>
    <s v="E"/>
    <s v="Exc"/>
    <x v="1"/>
    <s v="D"/>
    <s v="1"/>
    <n v="12.15"/>
    <n v="36.450000000000003"/>
    <x v="0"/>
  </r>
  <r>
    <s v="FTC-35822-530"/>
    <x v="210"/>
    <s v="Oct"/>
    <x v="3"/>
    <x v="227"/>
    <s v="E-D-0.5"/>
    <n v="4"/>
    <x v="227"/>
    <s v="Tammie"/>
    <s v="Drynan"/>
    <s v="tdrynan6r@deviantart.com"/>
    <x v="47"/>
    <x v="0"/>
    <s v="E"/>
    <s v="Exc"/>
    <x v="1"/>
    <s v="D"/>
    <s v="0.5"/>
    <n v="7.29"/>
    <n v="29.16"/>
    <x v="0"/>
  </r>
  <r>
    <s v="VSS-56247-688"/>
    <x v="211"/>
    <s v="May"/>
    <x v="2"/>
    <x v="228"/>
    <s v="L-M-2.5"/>
    <n v="4"/>
    <x v="228"/>
    <s v="Effie"/>
    <s v="Yurkov"/>
    <s v="eyurkov6s@hud.gov"/>
    <x v="103"/>
    <x v="0"/>
    <s v="L"/>
    <s v="Lib"/>
    <x v="3"/>
    <s v="M"/>
    <s v="2.5"/>
    <n v="33.464999999999996"/>
    <n v="133.85999999999999"/>
    <x v="1"/>
  </r>
  <r>
    <s v="HVW-25584-144"/>
    <x v="212"/>
    <s v="Apr"/>
    <x v="3"/>
    <x v="229"/>
    <s v="L-L-0.2"/>
    <n v="5"/>
    <x v="229"/>
    <s v="Lexie"/>
    <s v="Mallan"/>
    <s v="lmallan6t@state.gov"/>
    <x v="163"/>
    <x v="0"/>
    <s v="L"/>
    <s v="Lib"/>
    <x v="3"/>
    <s v="L"/>
    <s v="0.2"/>
    <n v="4.7549999999999999"/>
    <n v="23.774999999999999"/>
    <x v="0"/>
  </r>
  <r>
    <s v="MUY-15309-209"/>
    <x v="213"/>
    <s v="Dec"/>
    <x v="1"/>
    <x v="230"/>
    <s v="L-D-1"/>
    <n v="3"/>
    <x v="230"/>
    <s v="Georgena"/>
    <s v="Bentjens"/>
    <s v="gbentjens6u@netlog.com"/>
    <x v="164"/>
    <x v="2"/>
    <s v="L"/>
    <s v="Lib"/>
    <x v="3"/>
    <s v="D"/>
    <s v="1"/>
    <n v="12.95"/>
    <n v="38.849999999999994"/>
    <x v="1"/>
  </r>
  <r>
    <s v="VAJ-44572-469"/>
    <x v="63"/>
    <s v="Oct"/>
    <x v="3"/>
    <x v="231"/>
    <s v="R-L-0.2"/>
    <n v="6"/>
    <x v="231"/>
    <s v="Delmar"/>
    <s v="Beasant"/>
    <s v=" "/>
    <x v="165"/>
    <x v="1"/>
    <s v="R"/>
    <s v="Rob"/>
    <x v="0"/>
    <s v="L"/>
    <s v="0.2"/>
    <n v="3.5849999999999995"/>
    <n v="21.509999999999998"/>
    <x v="0"/>
  </r>
  <r>
    <s v="YJU-84377-606"/>
    <x v="214"/>
    <s v="Jul"/>
    <x v="3"/>
    <x v="232"/>
    <s v="A-D-1"/>
    <n v="1"/>
    <x v="232"/>
    <s v="Lyn"/>
    <s v="Entwistle"/>
    <s v="lentwistle6w@omniture.com"/>
    <x v="30"/>
    <x v="0"/>
    <s v="A"/>
    <s v="Ara"/>
    <x v="2"/>
    <s v="D"/>
    <s v="1"/>
    <n v="9.9499999999999993"/>
    <n v="9.9499999999999993"/>
    <x v="0"/>
  </r>
  <r>
    <s v="VNC-93921-469"/>
    <x v="215"/>
    <s v="Jan"/>
    <x v="3"/>
    <x v="233"/>
    <s v="L-L-1"/>
    <n v="1"/>
    <x v="233"/>
    <s v="Zacharias"/>
    <s v="Kiffe"/>
    <s v="zkiffe74@cyberchimps.com"/>
    <x v="166"/>
    <x v="0"/>
    <s v="L"/>
    <s v="Lib"/>
    <x v="3"/>
    <s v="L"/>
    <s v="1"/>
    <n v="15.85"/>
    <n v="15.85"/>
    <x v="0"/>
  </r>
  <r>
    <s v="OGB-91614-810"/>
    <x v="216"/>
    <s v="Feb"/>
    <x v="3"/>
    <x v="234"/>
    <s v="R-M-0.2"/>
    <n v="1"/>
    <x v="234"/>
    <s v="Mercedes"/>
    <s v="Acott"/>
    <s v="macott6y@pagesperso-orange.fr"/>
    <x v="63"/>
    <x v="0"/>
    <s v="R"/>
    <s v="Rob"/>
    <x v="0"/>
    <s v="M"/>
    <s v="0.2"/>
    <n v="2.9849999999999999"/>
    <n v="2.9849999999999999"/>
    <x v="0"/>
  </r>
  <r>
    <s v="BQI-61647-496"/>
    <x v="217"/>
    <s v="Jun"/>
    <x v="1"/>
    <x v="235"/>
    <s v="E-M-1"/>
    <n v="5"/>
    <x v="235"/>
    <s v="Connor"/>
    <s v="Heaviside"/>
    <s v="cheaviside6z@rediff.com"/>
    <x v="167"/>
    <x v="0"/>
    <s v="E"/>
    <s v="Exc"/>
    <x v="1"/>
    <s v="M"/>
    <s v="1"/>
    <n v="13.75"/>
    <n v="68.75"/>
    <x v="0"/>
  </r>
  <r>
    <s v="IOM-51636-823"/>
    <x v="218"/>
    <s v="Aug"/>
    <x v="2"/>
    <x v="236"/>
    <s v="A-D-1"/>
    <n v="3"/>
    <x v="236"/>
    <s v="Devy"/>
    <s v="Bulbrook"/>
    <s v=" "/>
    <x v="168"/>
    <x v="0"/>
    <s v="A"/>
    <s v="Ara"/>
    <x v="2"/>
    <s v="D"/>
    <s v="1"/>
    <n v="9.9499999999999993"/>
    <n v="29.849999999999998"/>
    <x v="1"/>
  </r>
  <r>
    <s v="GGD-38107-641"/>
    <x v="219"/>
    <s v="Nov"/>
    <x v="1"/>
    <x v="237"/>
    <s v="L-M-1"/>
    <n v="4"/>
    <x v="237"/>
    <s v="Leia"/>
    <s v="Kernan"/>
    <s v="lkernan71@wsj.com"/>
    <x v="169"/>
    <x v="0"/>
    <s v="L"/>
    <s v="Lib"/>
    <x v="3"/>
    <s v="M"/>
    <s v="1"/>
    <n v="14.55"/>
    <n v="58.2"/>
    <x v="1"/>
  </r>
  <r>
    <s v="LTO-95975-728"/>
    <x v="220"/>
    <s v="Oct"/>
    <x v="1"/>
    <x v="238"/>
    <s v="R-L-0.5"/>
    <n v="4"/>
    <x v="238"/>
    <s v="Rosaline"/>
    <s v="McLae"/>
    <s v="rmclae72@dailymotion.com"/>
    <x v="170"/>
    <x v="2"/>
    <s v="R"/>
    <s v="Rob"/>
    <x v="0"/>
    <s v="L"/>
    <s v="0.5"/>
    <n v="7.169999999999999"/>
    <n v="28.679999999999996"/>
    <x v="1"/>
  </r>
  <r>
    <s v="IGM-84664-265"/>
    <x v="114"/>
    <s v="Aug"/>
    <x v="1"/>
    <x v="239"/>
    <s v="R-L-0.5"/>
    <n v="3"/>
    <x v="239"/>
    <s v="Cleve"/>
    <s v="Blowfelde"/>
    <s v="cblowfelde73@ustream.tv"/>
    <x v="31"/>
    <x v="0"/>
    <s v="R"/>
    <s v="Rob"/>
    <x v="0"/>
    <s v="L"/>
    <s v="0.5"/>
    <n v="7.169999999999999"/>
    <n v="21.509999999999998"/>
    <x v="1"/>
  </r>
  <r>
    <s v="SKO-45740-621"/>
    <x v="221"/>
    <s v="Jan"/>
    <x v="3"/>
    <x v="233"/>
    <s v="L-M-0.5"/>
    <n v="2"/>
    <x v="233"/>
    <s v="Zacharias"/>
    <s v="Kiffe"/>
    <s v="zkiffe74@cyberchimps.com"/>
    <x v="166"/>
    <x v="0"/>
    <s v="L"/>
    <s v="Lib"/>
    <x v="3"/>
    <s v="M"/>
    <s v="0.5"/>
    <n v="8.73"/>
    <n v="17.46"/>
    <x v="0"/>
  </r>
  <r>
    <s v="FOJ-02234-063"/>
    <x v="222"/>
    <s v="Apr"/>
    <x v="2"/>
    <x v="240"/>
    <s v="E-D-2.5"/>
    <n v="1"/>
    <x v="240"/>
    <s v="Denyse"/>
    <s v="O'Calleran"/>
    <s v="docalleran75@ucla.edu"/>
    <x v="171"/>
    <x v="0"/>
    <s v="E"/>
    <s v="Exc"/>
    <x v="1"/>
    <s v="D"/>
    <s v="2.5"/>
    <n v="27.945"/>
    <n v="27.945"/>
    <x v="0"/>
  </r>
  <r>
    <s v="MSJ-11909-468"/>
    <x v="188"/>
    <s v="Nov"/>
    <x v="1"/>
    <x v="241"/>
    <s v="E-D-2.5"/>
    <n v="5"/>
    <x v="241"/>
    <s v="Cobby"/>
    <s v="Cromwell"/>
    <s v="ccromwell76@desdev.cn"/>
    <x v="127"/>
    <x v="0"/>
    <s v="E"/>
    <s v="Exc"/>
    <x v="1"/>
    <s v="D"/>
    <s v="2.5"/>
    <n v="27.945"/>
    <n v="139.72499999999999"/>
    <x v="1"/>
  </r>
  <r>
    <s v="DKB-78053-329"/>
    <x v="223"/>
    <s v="Jun"/>
    <x v="1"/>
    <x v="242"/>
    <s v="R-M-0.2"/>
    <n v="2"/>
    <x v="242"/>
    <s v="Irv"/>
    <s v="Hay"/>
    <s v="ihay77@lulu.com"/>
    <x v="172"/>
    <x v="2"/>
    <s v="R"/>
    <s v="Rob"/>
    <x v="0"/>
    <s v="M"/>
    <s v="0.2"/>
    <n v="2.9849999999999999"/>
    <n v="5.97"/>
    <x v="1"/>
  </r>
  <r>
    <s v="DFZ-45083-941"/>
    <x v="224"/>
    <s v="Nov"/>
    <x v="3"/>
    <x v="243"/>
    <s v="R-L-2.5"/>
    <n v="1"/>
    <x v="243"/>
    <s v="Tani"/>
    <s v="Taffarello"/>
    <s v="ttaffarello78@sciencedaily.com"/>
    <x v="10"/>
    <x v="0"/>
    <s v="R"/>
    <s v="Rob"/>
    <x v="0"/>
    <s v="L"/>
    <s v="2.5"/>
    <n v="27.484999999999996"/>
    <n v="27.484999999999996"/>
    <x v="0"/>
  </r>
  <r>
    <s v="OTA-40969-710"/>
    <x v="83"/>
    <s v="Mar"/>
    <x v="0"/>
    <x v="244"/>
    <s v="R-L-1"/>
    <n v="5"/>
    <x v="244"/>
    <s v="Monique"/>
    <s v="Canty"/>
    <s v="mcanty79@jigsy.com"/>
    <x v="173"/>
    <x v="0"/>
    <s v="R"/>
    <s v="Rob"/>
    <x v="0"/>
    <s v="L"/>
    <s v="1"/>
    <n v="11.95"/>
    <n v="59.75"/>
    <x v="0"/>
  </r>
  <r>
    <s v="GRH-45571-667"/>
    <x v="104"/>
    <s v="Aug"/>
    <x v="0"/>
    <x v="245"/>
    <s v="E-M-1"/>
    <n v="3"/>
    <x v="245"/>
    <s v="Javier"/>
    <s v="Kopke"/>
    <s v="jkopke7a@auda.org.au"/>
    <x v="174"/>
    <x v="0"/>
    <s v="E"/>
    <s v="Exc"/>
    <x v="1"/>
    <s v="M"/>
    <s v="1"/>
    <n v="13.75"/>
    <n v="41.25"/>
    <x v="1"/>
  </r>
  <r>
    <s v="NXV-05302-067"/>
    <x v="225"/>
    <s v="Apr"/>
    <x v="0"/>
    <x v="246"/>
    <s v="L-M-2.5"/>
    <n v="4"/>
    <x v="246"/>
    <s v="Mar"/>
    <s v="McIver"/>
    <s v=" "/>
    <x v="8"/>
    <x v="0"/>
    <s v="L"/>
    <s v="Lib"/>
    <x v="3"/>
    <s v="M"/>
    <s v="2.5"/>
    <n v="33.464999999999996"/>
    <n v="133.85999999999999"/>
    <x v="1"/>
  </r>
  <r>
    <s v="VZH-86274-142"/>
    <x v="226"/>
    <s v="May"/>
    <x v="2"/>
    <x v="247"/>
    <s v="R-L-1"/>
    <n v="5"/>
    <x v="247"/>
    <s v="Arabella"/>
    <s v="Fransewich"/>
    <s v=" "/>
    <x v="175"/>
    <x v="1"/>
    <s v="R"/>
    <s v="Rob"/>
    <x v="0"/>
    <s v="L"/>
    <s v="1"/>
    <n v="11.95"/>
    <n v="59.75"/>
    <x v="0"/>
  </r>
  <r>
    <s v="KIX-93248-135"/>
    <x v="227"/>
    <s v="Feb"/>
    <x v="3"/>
    <x v="248"/>
    <s v="A-D-0.5"/>
    <n v="1"/>
    <x v="248"/>
    <s v="Violette"/>
    <s v="Hellmore"/>
    <s v="vhellmore7d@bbc.co.uk"/>
    <x v="28"/>
    <x v="0"/>
    <s v="A"/>
    <s v="Ara"/>
    <x v="2"/>
    <s v="D"/>
    <s v="0.5"/>
    <n v="5.97"/>
    <n v="5.97"/>
    <x v="0"/>
  </r>
  <r>
    <s v="AXR-10962-010"/>
    <x v="180"/>
    <s v="Mar"/>
    <x v="1"/>
    <x v="249"/>
    <s v="E-D-1"/>
    <n v="2"/>
    <x v="249"/>
    <s v="Myles"/>
    <s v="Seawright"/>
    <s v="mseawright7e@nbcnews.com"/>
    <x v="176"/>
    <x v="2"/>
    <s v="E"/>
    <s v="Exc"/>
    <x v="1"/>
    <s v="D"/>
    <s v="1"/>
    <n v="12.15"/>
    <n v="24.3"/>
    <x v="1"/>
  </r>
  <r>
    <s v="IHS-71573-008"/>
    <x v="228"/>
    <s v="May"/>
    <x v="1"/>
    <x v="250"/>
    <s v="E-D-0.2"/>
    <n v="6"/>
    <x v="250"/>
    <s v="Silvana"/>
    <s v="Northeast"/>
    <s v="snortheast7f@mashable.com"/>
    <x v="125"/>
    <x v="0"/>
    <s v="E"/>
    <s v="Exc"/>
    <x v="1"/>
    <s v="D"/>
    <s v="0.2"/>
    <n v="3.645"/>
    <n v="21.87"/>
    <x v="0"/>
  </r>
  <r>
    <s v="QTR-19001-114"/>
    <x v="229"/>
    <s v="Nov"/>
    <x v="0"/>
    <x v="195"/>
    <s v="A-D-1"/>
    <n v="2"/>
    <x v="195"/>
    <s v="Anselma"/>
    <s v="Attwater"/>
    <s v="aattwater5u@wikia.com"/>
    <x v="131"/>
    <x v="0"/>
    <s v="A"/>
    <s v="Ara"/>
    <x v="2"/>
    <s v="D"/>
    <s v="1"/>
    <n v="9.9499999999999993"/>
    <n v="19.899999999999999"/>
    <x v="0"/>
  </r>
  <r>
    <s v="WBK-62297-910"/>
    <x v="230"/>
    <s v="May"/>
    <x v="1"/>
    <x v="251"/>
    <s v="A-D-0.2"/>
    <n v="2"/>
    <x v="251"/>
    <s v="Monica"/>
    <s v="Fearon"/>
    <s v="mfearon7h@reverbnation.com"/>
    <x v="177"/>
    <x v="0"/>
    <s v="A"/>
    <s v="Ara"/>
    <x v="2"/>
    <s v="D"/>
    <s v="0.2"/>
    <n v="2.9849999999999999"/>
    <n v="5.97"/>
    <x v="1"/>
  </r>
  <r>
    <s v="OGY-19377-175"/>
    <x v="231"/>
    <s v="Jul"/>
    <x v="0"/>
    <x v="252"/>
    <s v="E-D-0.5"/>
    <n v="1"/>
    <x v="252"/>
    <s v="Barney"/>
    <s v="Chisnell"/>
    <s v=" "/>
    <x v="178"/>
    <x v="1"/>
    <s v="E"/>
    <s v="Exc"/>
    <x v="1"/>
    <s v="D"/>
    <s v="0.5"/>
    <n v="7.29"/>
    <n v="7.29"/>
    <x v="0"/>
  </r>
  <r>
    <s v="ESR-66651-814"/>
    <x v="80"/>
    <s v="May"/>
    <x v="3"/>
    <x v="253"/>
    <s v="A-D-0.2"/>
    <n v="4"/>
    <x v="253"/>
    <s v="Jasper"/>
    <s v="Sisneros"/>
    <s v="jsisneros7j@a8.net"/>
    <x v="179"/>
    <x v="0"/>
    <s v="A"/>
    <s v="Ara"/>
    <x v="2"/>
    <s v="D"/>
    <s v="0.2"/>
    <n v="2.9849999999999999"/>
    <n v="11.94"/>
    <x v="0"/>
  </r>
  <r>
    <s v="CPX-46916-770"/>
    <x v="232"/>
    <s v="Aug"/>
    <x v="1"/>
    <x v="254"/>
    <s v="R-L-1"/>
    <n v="6"/>
    <x v="254"/>
    <s v="Zachariah"/>
    <s v="Carlson"/>
    <s v="zcarlson7k@bigcartel.com"/>
    <x v="180"/>
    <x v="1"/>
    <s v="R"/>
    <s v="Rob"/>
    <x v="0"/>
    <s v="L"/>
    <s v="1"/>
    <n v="11.95"/>
    <n v="71.699999999999989"/>
    <x v="0"/>
  </r>
  <r>
    <s v="MDC-03318-645"/>
    <x v="233"/>
    <s v="Apr"/>
    <x v="2"/>
    <x v="255"/>
    <s v="A-L-0.2"/>
    <n v="2"/>
    <x v="255"/>
    <s v="Warner"/>
    <s v="Maddox"/>
    <s v="wmaddox7l@timesonline.co.uk"/>
    <x v="15"/>
    <x v="0"/>
    <s v="A"/>
    <s v="Ara"/>
    <x v="2"/>
    <s v="L"/>
    <s v="0.2"/>
    <n v="3.8849999999999998"/>
    <n v="7.77"/>
    <x v="1"/>
  </r>
  <r>
    <s v="SFF-86059-407"/>
    <x v="234"/>
    <s v="Jun"/>
    <x v="3"/>
    <x v="256"/>
    <s v="A-M-2.5"/>
    <n v="1"/>
    <x v="256"/>
    <s v="Donnie"/>
    <s v="Hedlestone"/>
    <s v="dhedlestone7m@craigslist.org"/>
    <x v="94"/>
    <x v="0"/>
    <s v="A"/>
    <s v="Ara"/>
    <x v="2"/>
    <s v="M"/>
    <s v="2.5"/>
    <n v="25.874999999999996"/>
    <n v="25.874999999999996"/>
    <x v="1"/>
  </r>
  <r>
    <s v="SCL-94540-788"/>
    <x v="235"/>
    <s v="Jun"/>
    <x v="2"/>
    <x v="257"/>
    <s v="E-L-2.5"/>
    <n v="6"/>
    <x v="257"/>
    <s v="Teddi"/>
    <s v="Crowthe"/>
    <s v="tcrowthe7n@europa.eu"/>
    <x v="45"/>
    <x v="0"/>
    <s v="E"/>
    <s v="Exc"/>
    <x v="1"/>
    <s v="L"/>
    <s v="2.5"/>
    <n v="34.154999999999994"/>
    <n v="204.92999999999995"/>
    <x v="1"/>
  </r>
  <r>
    <s v="HVU-21634-076"/>
    <x v="236"/>
    <s v="Jun"/>
    <x v="3"/>
    <x v="258"/>
    <s v="R-L-2.5"/>
    <n v="4"/>
    <x v="258"/>
    <s v="Dorelia"/>
    <s v="Bury"/>
    <s v="dbury7o@tinyurl.com"/>
    <x v="181"/>
    <x v="1"/>
    <s v="R"/>
    <s v="Rob"/>
    <x v="0"/>
    <s v="L"/>
    <s v="2.5"/>
    <n v="27.484999999999996"/>
    <n v="109.93999999999998"/>
    <x v="0"/>
  </r>
  <r>
    <s v="XUS-73326-418"/>
    <x v="237"/>
    <s v="Dec"/>
    <x v="3"/>
    <x v="259"/>
    <s v="E-L-1"/>
    <n v="6"/>
    <x v="259"/>
    <s v="Gussy"/>
    <s v="Broadbear"/>
    <s v="gbroadbear7p@omniture.com"/>
    <x v="182"/>
    <x v="0"/>
    <s v="E"/>
    <s v="Exc"/>
    <x v="1"/>
    <s v="L"/>
    <s v="1"/>
    <n v="14.85"/>
    <n v="89.1"/>
    <x v="1"/>
  </r>
  <r>
    <s v="XWD-18933-006"/>
    <x v="238"/>
    <s v="Aug"/>
    <x v="0"/>
    <x v="260"/>
    <s v="A-L-0.2"/>
    <n v="2"/>
    <x v="260"/>
    <s v="Emlynne"/>
    <s v="Palfrey"/>
    <s v="epalfrey7q@devhub.com"/>
    <x v="51"/>
    <x v="0"/>
    <s v="A"/>
    <s v="Ara"/>
    <x v="2"/>
    <s v="L"/>
    <s v="0.2"/>
    <n v="3.8849999999999998"/>
    <n v="7.77"/>
    <x v="0"/>
  </r>
  <r>
    <s v="HPD-65272-772"/>
    <x v="52"/>
    <s v="Feb"/>
    <x v="0"/>
    <x v="261"/>
    <s v="L-M-2.5"/>
    <n v="1"/>
    <x v="261"/>
    <s v="Parsifal"/>
    <s v="Metrick"/>
    <s v="pmetrick7r@rakuten.co.jp"/>
    <x v="10"/>
    <x v="0"/>
    <s v="L"/>
    <s v="Lib"/>
    <x v="3"/>
    <s v="M"/>
    <s v="2.5"/>
    <n v="33.464999999999996"/>
    <n v="33.464999999999996"/>
    <x v="0"/>
  </r>
  <r>
    <s v="JEG-93140-224"/>
    <x v="146"/>
    <s v="Feb"/>
    <x v="1"/>
    <x v="262"/>
    <s v="E-M-0.5"/>
    <n v="5"/>
    <x v="262"/>
    <s v="Christopher"/>
    <s v="Grieveson"/>
    <s v=" "/>
    <x v="12"/>
    <x v="0"/>
    <s v="E"/>
    <s v="Exc"/>
    <x v="1"/>
    <s v="M"/>
    <s v="0.5"/>
    <n v="8.25"/>
    <n v="41.25"/>
    <x v="0"/>
  </r>
  <r>
    <s v="NNH-62058-950"/>
    <x v="239"/>
    <s v="Jan"/>
    <x v="1"/>
    <x v="263"/>
    <s v="E-L-1"/>
    <n v="4"/>
    <x v="263"/>
    <s v="Karlan"/>
    <s v="Karby"/>
    <s v="kkarby7t@sbwire.com"/>
    <x v="183"/>
    <x v="0"/>
    <s v="E"/>
    <s v="Exc"/>
    <x v="1"/>
    <s v="L"/>
    <s v="1"/>
    <n v="14.85"/>
    <n v="59.4"/>
    <x v="0"/>
  </r>
  <r>
    <s v="LTD-71429-845"/>
    <x v="240"/>
    <s v="Feb"/>
    <x v="0"/>
    <x v="264"/>
    <s v="A-L-0.5"/>
    <n v="1"/>
    <x v="264"/>
    <s v="Flory"/>
    <s v="Crumpe"/>
    <s v="fcrumpe7u@ftc.gov"/>
    <x v="184"/>
    <x v="2"/>
    <s v="A"/>
    <s v="Ara"/>
    <x v="2"/>
    <s v="L"/>
    <s v="0.5"/>
    <n v="7.77"/>
    <n v="7.77"/>
    <x v="1"/>
  </r>
  <r>
    <s v="MPV-26985-215"/>
    <x v="241"/>
    <s v="Jun"/>
    <x v="0"/>
    <x v="265"/>
    <s v="R-D-0.5"/>
    <n v="1"/>
    <x v="265"/>
    <s v="Amity"/>
    <s v="Chatto"/>
    <s v="achatto7v@sakura.ne.jp"/>
    <x v="172"/>
    <x v="2"/>
    <s v="R"/>
    <s v="Rob"/>
    <x v="0"/>
    <s v="D"/>
    <s v="0.5"/>
    <n v="5.3699999999999992"/>
    <n v="5.3699999999999992"/>
    <x v="0"/>
  </r>
  <r>
    <s v="IYO-10245-081"/>
    <x v="242"/>
    <s v="May"/>
    <x v="3"/>
    <x v="266"/>
    <s v="E-M-2.5"/>
    <n v="3"/>
    <x v="266"/>
    <s v="Nanine"/>
    <s v="McCarthy"/>
    <s v=" "/>
    <x v="185"/>
    <x v="0"/>
    <s v="E"/>
    <s v="Exc"/>
    <x v="1"/>
    <s v="M"/>
    <s v="2.5"/>
    <n v="31.624999999999996"/>
    <n v="94.874999999999986"/>
    <x v="1"/>
  </r>
  <r>
    <s v="BYZ-39669-954"/>
    <x v="243"/>
    <s v="Jul"/>
    <x v="3"/>
    <x v="267"/>
    <s v="L-L-2.5"/>
    <n v="1"/>
    <x v="267"/>
    <s v="Lyndsey"/>
    <s v="Megany"/>
    <s v=" "/>
    <x v="73"/>
    <x v="0"/>
    <s v="L"/>
    <s v="Lib"/>
    <x v="3"/>
    <s v="L"/>
    <s v="2.5"/>
    <n v="36.454999999999998"/>
    <n v="36.454999999999998"/>
    <x v="1"/>
  </r>
  <r>
    <s v="EFB-72860-209"/>
    <x v="244"/>
    <s v="Oct"/>
    <x v="0"/>
    <x v="268"/>
    <s v="A-M-0.2"/>
    <n v="4"/>
    <x v="268"/>
    <s v="Byram"/>
    <s v="Mergue"/>
    <s v="bmergue7y@umn.edu"/>
    <x v="186"/>
    <x v="0"/>
    <s v="A"/>
    <s v="Ara"/>
    <x v="2"/>
    <s v="M"/>
    <s v="0.2"/>
    <n v="3.375"/>
    <n v="13.5"/>
    <x v="0"/>
  </r>
  <r>
    <s v="GMM-72397-378"/>
    <x v="245"/>
    <s v="May"/>
    <x v="2"/>
    <x v="269"/>
    <s v="R-L-0.2"/>
    <n v="4"/>
    <x v="269"/>
    <s v="Kerr"/>
    <s v="Patise"/>
    <s v="kpatise7z@jigsy.com"/>
    <x v="35"/>
    <x v="0"/>
    <s v="R"/>
    <s v="Rob"/>
    <x v="0"/>
    <s v="L"/>
    <s v="0.2"/>
    <n v="3.5849999999999995"/>
    <n v="14.339999999999998"/>
    <x v="1"/>
  </r>
  <r>
    <s v="LYP-52345-883"/>
    <x v="246"/>
    <s v="Mar"/>
    <x v="1"/>
    <x v="270"/>
    <s v="E-M-0.5"/>
    <n v="1"/>
    <x v="270"/>
    <s v="Mathew"/>
    <s v="Goulter"/>
    <s v=" "/>
    <x v="187"/>
    <x v="1"/>
    <s v="E"/>
    <s v="Exc"/>
    <x v="1"/>
    <s v="M"/>
    <s v="0.5"/>
    <n v="8.25"/>
    <n v="8.25"/>
    <x v="0"/>
  </r>
  <r>
    <s v="DFK-35846-692"/>
    <x v="247"/>
    <s v="Nov"/>
    <x v="0"/>
    <x v="271"/>
    <s v="R-D-0.2"/>
    <n v="5"/>
    <x v="271"/>
    <s v="Marris"/>
    <s v="Grcic"/>
    <s v=" "/>
    <x v="188"/>
    <x v="0"/>
    <s v="R"/>
    <s v="Rob"/>
    <x v="0"/>
    <s v="D"/>
    <s v="0.2"/>
    <n v="2.6849999999999996"/>
    <n v="13.424999999999997"/>
    <x v="0"/>
  </r>
  <r>
    <s v="XAH-93337-609"/>
    <x v="248"/>
    <s v="Oct"/>
    <x v="1"/>
    <x v="272"/>
    <s v="A-D-1"/>
    <n v="5"/>
    <x v="272"/>
    <s v="Domeniga"/>
    <s v="Duke"/>
    <s v="dduke82@vkontakte.ru"/>
    <x v="6"/>
    <x v="0"/>
    <s v="A"/>
    <s v="Ara"/>
    <x v="2"/>
    <s v="D"/>
    <s v="1"/>
    <n v="9.9499999999999993"/>
    <n v="49.75"/>
    <x v="1"/>
  </r>
  <r>
    <s v="QKA-72582-644"/>
    <x v="249"/>
    <s v="Dec"/>
    <x v="3"/>
    <x v="273"/>
    <s v="E-M-0.5"/>
    <n v="2"/>
    <x v="273"/>
    <s v="Violante"/>
    <s v="Skouling"/>
    <s v=" "/>
    <x v="96"/>
    <x v="1"/>
    <s v="E"/>
    <s v="Exc"/>
    <x v="1"/>
    <s v="M"/>
    <s v="0.5"/>
    <n v="8.25"/>
    <n v="16.5"/>
    <x v="1"/>
  </r>
  <r>
    <s v="ZDK-84567-102"/>
    <x v="250"/>
    <s v="Nov"/>
    <x v="1"/>
    <x v="274"/>
    <s v="A-D-0.5"/>
    <n v="3"/>
    <x v="274"/>
    <s v="Isidore"/>
    <s v="Hussey"/>
    <s v="ihussey84@mapy.cz"/>
    <x v="38"/>
    <x v="0"/>
    <s v="A"/>
    <s v="Ara"/>
    <x v="2"/>
    <s v="D"/>
    <s v="0.5"/>
    <n v="5.97"/>
    <n v="17.91"/>
    <x v="1"/>
  </r>
  <r>
    <s v="WAV-38301-984"/>
    <x v="251"/>
    <s v="Mar"/>
    <x v="1"/>
    <x v="275"/>
    <s v="A-D-0.5"/>
    <n v="5"/>
    <x v="275"/>
    <s v="Cassie"/>
    <s v="Pinkerton"/>
    <s v="cpinkerton85@upenn.edu"/>
    <x v="117"/>
    <x v="0"/>
    <s v="A"/>
    <s v="Ara"/>
    <x v="2"/>
    <s v="D"/>
    <s v="0.5"/>
    <n v="5.97"/>
    <n v="29.849999999999998"/>
    <x v="1"/>
  </r>
  <r>
    <s v="KZR-33023-209"/>
    <x v="177"/>
    <s v="Apr"/>
    <x v="2"/>
    <x v="276"/>
    <s v="E-L-1"/>
    <n v="3"/>
    <x v="276"/>
    <s v="Micki"/>
    <s v="Fero"/>
    <s v=" "/>
    <x v="189"/>
    <x v="0"/>
    <s v="E"/>
    <s v="Exc"/>
    <x v="1"/>
    <s v="L"/>
    <s v="1"/>
    <n v="14.85"/>
    <n v="44.55"/>
    <x v="1"/>
  </r>
  <r>
    <s v="ULM-49433-003"/>
    <x v="252"/>
    <s v="Aug"/>
    <x v="3"/>
    <x v="277"/>
    <s v="E-M-1"/>
    <n v="2"/>
    <x v="277"/>
    <s v="Cybill"/>
    <s v="Graddell"/>
    <s v=" "/>
    <x v="140"/>
    <x v="0"/>
    <s v="E"/>
    <s v="Exc"/>
    <x v="1"/>
    <s v="M"/>
    <s v="1"/>
    <n v="13.75"/>
    <n v="27.5"/>
    <x v="1"/>
  </r>
  <r>
    <s v="SIB-83254-136"/>
    <x v="253"/>
    <s v="May"/>
    <x v="0"/>
    <x v="278"/>
    <s v="R-M-0.5"/>
    <n v="6"/>
    <x v="278"/>
    <s v="Dorian"/>
    <s v="Vizor"/>
    <s v="dvizor88@furl.net"/>
    <x v="53"/>
    <x v="0"/>
    <s v="R"/>
    <s v="Rob"/>
    <x v="0"/>
    <s v="M"/>
    <s v="0.5"/>
    <n v="5.97"/>
    <n v="35.82"/>
    <x v="0"/>
  </r>
  <r>
    <s v="NOK-50349-551"/>
    <x v="254"/>
    <s v="Mar"/>
    <x v="1"/>
    <x v="279"/>
    <s v="R-D-0.5"/>
    <n v="3"/>
    <x v="279"/>
    <s v="Eddi"/>
    <s v="Sedgebeer"/>
    <s v="esedgebeer89@oaic.gov.au"/>
    <x v="190"/>
    <x v="0"/>
    <s v="R"/>
    <s v="Rob"/>
    <x v="0"/>
    <s v="D"/>
    <s v="0.5"/>
    <n v="5.3699999999999992"/>
    <n v="16.11"/>
    <x v="0"/>
  </r>
  <r>
    <s v="YIS-96268-844"/>
    <x v="227"/>
    <s v="Feb"/>
    <x v="3"/>
    <x v="280"/>
    <s v="E-L-0.2"/>
    <n v="6"/>
    <x v="280"/>
    <s v="Ken"/>
    <s v="Lestrange"/>
    <s v="klestrange8a@lulu.com"/>
    <x v="161"/>
    <x v="0"/>
    <s v="E"/>
    <s v="Exc"/>
    <x v="1"/>
    <s v="L"/>
    <s v="0.2"/>
    <n v="4.4550000000000001"/>
    <n v="26.73"/>
    <x v="0"/>
  </r>
  <r>
    <s v="CXI-04933-855"/>
    <x v="110"/>
    <s v="Apr"/>
    <x v="0"/>
    <x v="281"/>
    <s v="E-L-2.5"/>
    <n v="6"/>
    <x v="281"/>
    <s v="Lacee"/>
    <s v="Tanti"/>
    <s v="ltanti8b@techcrunch.com"/>
    <x v="191"/>
    <x v="0"/>
    <s v="E"/>
    <s v="Exc"/>
    <x v="1"/>
    <s v="L"/>
    <s v="2.5"/>
    <n v="34.154999999999994"/>
    <n v="204.92999999999995"/>
    <x v="0"/>
  </r>
  <r>
    <s v="IZU-90429-382"/>
    <x v="182"/>
    <s v="Mar"/>
    <x v="2"/>
    <x v="282"/>
    <s v="A-L-1"/>
    <n v="3"/>
    <x v="282"/>
    <s v="Arel"/>
    <s v="De Lasci"/>
    <s v="ade8c@1und1.de"/>
    <x v="103"/>
    <x v="0"/>
    <s v="A"/>
    <s v="Ara"/>
    <x v="2"/>
    <s v="L"/>
    <s v="1"/>
    <n v="12.95"/>
    <n v="38.849999999999994"/>
    <x v="0"/>
  </r>
  <r>
    <s v="WIT-40912-783"/>
    <x v="255"/>
    <s v="Sep"/>
    <x v="3"/>
    <x v="283"/>
    <s v="L-D-0.2"/>
    <n v="4"/>
    <x v="283"/>
    <s v="Trescha"/>
    <s v="Jedrachowicz"/>
    <s v="tjedrachowicz8d@acquirethisname.com"/>
    <x v="79"/>
    <x v="0"/>
    <s v="L"/>
    <s v="Lib"/>
    <x v="3"/>
    <s v="D"/>
    <s v="0.2"/>
    <n v="3.8849999999999998"/>
    <n v="15.54"/>
    <x v="0"/>
  </r>
  <r>
    <s v="PSD-57291-590"/>
    <x v="256"/>
    <s v="Oct"/>
    <x v="0"/>
    <x v="284"/>
    <s v="A-M-0.5"/>
    <n v="1"/>
    <x v="284"/>
    <s v="Perkin"/>
    <s v="Stonner"/>
    <s v="pstonner8e@moonfruit.com"/>
    <x v="192"/>
    <x v="0"/>
    <s v="A"/>
    <s v="Ara"/>
    <x v="2"/>
    <s v="M"/>
    <s v="0.5"/>
    <n v="6.75"/>
    <n v="6.75"/>
    <x v="1"/>
  </r>
  <r>
    <s v="GOI-41472-677"/>
    <x v="3"/>
    <s v="Aug"/>
    <x v="1"/>
    <x v="285"/>
    <s v="E-D-2.5"/>
    <n v="4"/>
    <x v="285"/>
    <s v="Darrin"/>
    <s v="Tingly"/>
    <s v="dtingly8f@goo.ne.jp"/>
    <x v="193"/>
    <x v="0"/>
    <s v="E"/>
    <s v="Exc"/>
    <x v="1"/>
    <s v="D"/>
    <s v="2.5"/>
    <n v="27.945"/>
    <n v="111.78"/>
    <x v="0"/>
  </r>
  <r>
    <s v="KTX-17944-494"/>
    <x v="257"/>
    <s v="Dec"/>
    <x v="0"/>
    <x v="286"/>
    <s v="A-L-0.2"/>
    <n v="1"/>
    <x v="286"/>
    <s v="Claudetta"/>
    <s v="Rushe"/>
    <s v="crushe8n@about.me"/>
    <x v="63"/>
    <x v="0"/>
    <s v="A"/>
    <s v="Ara"/>
    <x v="2"/>
    <s v="L"/>
    <s v="0.2"/>
    <n v="3.8849999999999998"/>
    <n v="3.8849999999999998"/>
    <x v="0"/>
  </r>
  <r>
    <s v="RDM-99811-230"/>
    <x v="258"/>
    <s v="Nov"/>
    <x v="0"/>
    <x v="287"/>
    <s v="L-M-0.2"/>
    <n v="5"/>
    <x v="287"/>
    <s v="Benn"/>
    <s v="Checci"/>
    <s v="bchecci8h@usa.gov"/>
    <x v="194"/>
    <x v="2"/>
    <s v="L"/>
    <s v="Lib"/>
    <x v="3"/>
    <s v="M"/>
    <s v="0.2"/>
    <n v="4.3650000000000002"/>
    <n v="21.825000000000003"/>
    <x v="1"/>
  </r>
  <r>
    <s v="JTU-55897-581"/>
    <x v="259"/>
    <s v="Feb"/>
    <x v="3"/>
    <x v="288"/>
    <s v="R-M-0.2"/>
    <n v="5"/>
    <x v="288"/>
    <s v="Janifer"/>
    <s v="Bagot"/>
    <s v="jbagot8i@mac.com"/>
    <x v="195"/>
    <x v="0"/>
    <s v="R"/>
    <s v="Rob"/>
    <x v="0"/>
    <s v="M"/>
    <s v="0.2"/>
    <n v="2.9849999999999999"/>
    <n v="14.924999999999999"/>
    <x v="1"/>
  </r>
  <r>
    <s v="CRK-07584-240"/>
    <x v="260"/>
    <s v="Jan"/>
    <x v="1"/>
    <x v="289"/>
    <s v="A-M-1"/>
    <n v="3"/>
    <x v="289"/>
    <s v="Ermin"/>
    <s v="Beeble"/>
    <s v="ebeeble8j@soundcloud.com"/>
    <x v="159"/>
    <x v="0"/>
    <s v="A"/>
    <s v="Ara"/>
    <x v="2"/>
    <s v="M"/>
    <s v="1"/>
    <n v="11.25"/>
    <n v="33.75"/>
    <x v="0"/>
  </r>
  <r>
    <s v="MKE-75518-399"/>
    <x v="261"/>
    <s v="Jun"/>
    <x v="2"/>
    <x v="290"/>
    <s v="A-M-1"/>
    <n v="3"/>
    <x v="290"/>
    <s v="Cos"/>
    <s v="Fluin"/>
    <s v="cfluin8k@flickr.com"/>
    <x v="172"/>
    <x v="2"/>
    <s v="A"/>
    <s v="Ara"/>
    <x v="2"/>
    <s v="M"/>
    <s v="1"/>
    <n v="11.25"/>
    <n v="33.75"/>
    <x v="1"/>
  </r>
  <r>
    <s v="AEL-51169-725"/>
    <x v="262"/>
    <s v="Feb"/>
    <x v="3"/>
    <x v="291"/>
    <s v="L-M-0.2"/>
    <n v="6"/>
    <x v="291"/>
    <s v="Eveleen"/>
    <s v="Bletsor"/>
    <s v="ebletsor8l@vinaora.com"/>
    <x v="196"/>
    <x v="0"/>
    <s v="L"/>
    <s v="Lib"/>
    <x v="3"/>
    <s v="M"/>
    <s v="0.2"/>
    <n v="4.3650000000000002"/>
    <n v="26.19"/>
    <x v="0"/>
  </r>
  <r>
    <s v="ZGM-83108-823"/>
    <x v="263"/>
    <s v="Jan"/>
    <x v="2"/>
    <x v="292"/>
    <s v="E-L-1"/>
    <n v="1"/>
    <x v="292"/>
    <s v="Paola"/>
    <s v="Brydell"/>
    <s v="pbrydell8m@bloglovin.com"/>
    <x v="65"/>
    <x v="1"/>
    <s v="E"/>
    <s v="Exc"/>
    <x v="1"/>
    <s v="L"/>
    <s v="1"/>
    <n v="14.85"/>
    <n v="14.85"/>
    <x v="1"/>
  </r>
  <r>
    <s v="JBP-78754-392"/>
    <x v="212"/>
    <s v="Apr"/>
    <x v="3"/>
    <x v="286"/>
    <s v="E-M-2.5"/>
    <n v="6"/>
    <x v="286"/>
    <s v="Claudetta"/>
    <s v="Rushe"/>
    <s v="crushe8n@about.me"/>
    <x v="63"/>
    <x v="0"/>
    <s v="E"/>
    <s v="Exc"/>
    <x v="1"/>
    <s v="M"/>
    <s v="2.5"/>
    <n v="31.624999999999996"/>
    <n v="189.74999999999997"/>
    <x v="0"/>
  </r>
  <r>
    <s v="RNH-54912-747"/>
    <x v="187"/>
    <s v="May"/>
    <x v="1"/>
    <x v="293"/>
    <s v="R-M-0.5"/>
    <n v="1"/>
    <x v="293"/>
    <s v="Natka"/>
    <s v="Leethem"/>
    <s v="nleethem8o@mac.com"/>
    <x v="117"/>
    <x v="0"/>
    <s v="R"/>
    <s v="Rob"/>
    <x v="0"/>
    <s v="M"/>
    <s v="0.5"/>
    <n v="5.97"/>
    <n v="5.97"/>
    <x v="0"/>
  </r>
  <r>
    <s v="JDS-33440-914"/>
    <x v="248"/>
    <s v="Oct"/>
    <x v="1"/>
    <x v="294"/>
    <s v="R-M-1"/>
    <n v="3"/>
    <x v="294"/>
    <s v="Ailene"/>
    <s v="Nesfield"/>
    <s v="anesfield8p@people.com.cn"/>
    <x v="197"/>
    <x v="2"/>
    <s v="R"/>
    <s v="Rob"/>
    <x v="0"/>
    <s v="M"/>
    <s v="1"/>
    <n v="9.9499999999999993"/>
    <n v="29.849999999999998"/>
    <x v="0"/>
  </r>
  <r>
    <s v="SYX-48878-182"/>
    <x v="264"/>
    <s v="Aug"/>
    <x v="1"/>
    <x v="295"/>
    <s v="R-D-1"/>
    <n v="5"/>
    <x v="295"/>
    <s v="Stacy"/>
    <s v="Pickworth"/>
    <s v=" "/>
    <x v="198"/>
    <x v="0"/>
    <s v="R"/>
    <s v="Rob"/>
    <x v="0"/>
    <s v="D"/>
    <s v="1"/>
    <n v="8.9499999999999993"/>
    <n v="44.75"/>
    <x v="1"/>
  </r>
  <r>
    <s v="ZGD-94763-868"/>
    <x v="265"/>
    <s v="Dec"/>
    <x v="0"/>
    <x v="296"/>
    <s v="E-L-2.5"/>
    <n v="1"/>
    <x v="296"/>
    <s v="Melli"/>
    <s v="Brockway"/>
    <s v="mbrockway8r@ibm.com"/>
    <x v="111"/>
    <x v="0"/>
    <s v="E"/>
    <s v="Exc"/>
    <x v="1"/>
    <s v="L"/>
    <s v="2.5"/>
    <n v="34.154999999999994"/>
    <n v="34.154999999999994"/>
    <x v="0"/>
  </r>
  <r>
    <s v="CZY-70361-485"/>
    <x v="266"/>
    <s v="Jun"/>
    <x v="0"/>
    <x v="297"/>
    <s v="E-L-2.5"/>
    <n v="6"/>
    <x v="297"/>
    <s v="Nanny"/>
    <s v="Lush"/>
    <s v="nlush8s@dedecms.com"/>
    <x v="104"/>
    <x v="1"/>
    <s v="E"/>
    <s v="Exc"/>
    <x v="1"/>
    <s v="L"/>
    <s v="2.5"/>
    <n v="34.154999999999994"/>
    <n v="204.92999999999995"/>
    <x v="1"/>
  </r>
  <r>
    <s v="RJR-12175-899"/>
    <x v="267"/>
    <s v="Mar"/>
    <x v="0"/>
    <x v="298"/>
    <s v="E-D-0.5"/>
    <n v="3"/>
    <x v="298"/>
    <s v="Selma"/>
    <s v="McMillian"/>
    <s v="smcmillian8t@csmonitor.com"/>
    <x v="199"/>
    <x v="0"/>
    <s v="E"/>
    <s v="Exc"/>
    <x v="1"/>
    <s v="D"/>
    <s v="0.5"/>
    <n v="7.29"/>
    <n v="21.87"/>
    <x v="1"/>
  </r>
  <r>
    <s v="ELB-07929-407"/>
    <x v="204"/>
    <s v="Jan"/>
    <x v="2"/>
    <x v="299"/>
    <s v="A-M-2.5"/>
    <n v="2"/>
    <x v="299"/>
    <s v="Tess"/>
    <s v="Bennison"/>
    <s v="tbennison8u@google.cn"/>
    <x v="200"/>
    <x v="0"/>
    <s v="A"/>
    <s v="Ara"/>
    <x v="2"/>
    <s v="M"/>
    <s v="2.5"/>
    <n v="25.874999999999996"/>
    <n v="51.749999999999993"/>
    <x v="0"/>
  </r>
  <r>
    <s v="UJQ-54441-340"/>
    <x v="268"/>
    <s v="Jul"/>
    <x v="0"/>
    <x v="300"/>
    <s v="E-M-0.2"/>
    <n v="2"/>
    <x v="300"/>
    <s v="Gabie"/>
    <s v="Tweed"/>
    <s v="gtweed8v@yolasite.com"/>
    <x v="74"/>
    <x v="0"/>
    <s v="E"/>
    <s v="Exc"/>
    <x v="1"/>
    <s v="M"/>
    <s v="0.2"/>
    <n v="4.125"/>
    <n v="8.25"/>
    <x v="0"/>
  </r>
  <r>
    <s v="UJQ-54441-340"/>
    <x v="268"/>
    <s v="Jul"/>
    <x v="0"/>
    <x v="300"/>
    <s v="A-L-0.2"/>
    <n v="5"/>
    <x v="300"/>
    <s v="Gabie"/>
    <s v="Tweed"/>
    <s v="gtweed8v@yolasite.com"/>
    <x v="74"/>
    <x v="0"/>
    <s v="A"/>
    <s v="Ara"/>
    <x v="2"/>
    <s v="L"/>
    <s v="0.2"/>
    <n v="3.8849999999999998"/>
    <n v="19.424999999999997"/>
    <x v="0"/>
  </r>
  <r>
    <s v="OWY-43108-475"/>
    <x v="269"/>
    <s v="Dec"/>
    <x v="3"/>
    <x v="301"/>
    <s v="A-M-0.2"/>
    <n v="6"/>
    <x v="301"/>
    <s v="Gaile"/>
    <s v="Goggin"/>
    <s v="ggoggin8x@wix.com"/>
    <x v="201"/>
    <x v="1"/>
    <s v="A"/>
    <s v="Ara"/>
    <x v="2"/>
    <s v="M"/>
    <s v="0.2"/>
    <n v="3.375"/>
    <n v="20.25"/>
    <x v="0"/>
  </r>
  <r>
    <s v="GNO-91911-159"/>
    <x v="145"/>
    <s v="Dec"/>
    <x v="3"/>
    <x v="302"/>
    <s v="L-D-0.5"/>
    <n v="3"/>
    <x v="302"/>
    <s v="Skylar"/>
    <s v="Jeyness"/>
    <s v="sjeyness8y@biglobe.ne.jp"/>
    <x v="202"/>
    <x v="1"/>
    <s v="L"/>
    <s v="Lib"/>
    <x v="3"/>
    <s v="D"/>
    <s v="0.5"/>
    <n v="7.77"/>
    <n v="23.31"/>
    <x v="1"/>
  </r>
  <r>
    <s v="CNY-06284-066"/>
    <x v="270"/>
    <s v="Jun"/>
    <x v="1"/>
    <x v="303"/>
    <s v="E-D-0.2"/>
    <n v="5"/>
    <x v="303"/>
    <s v="Donica"/>
    <s v="Bonhome"/>
    <s v="dbonhome8z@shinystat.com"/>
    <x v="203"/>
    <x v="0"/>
    <s v="E"/>
    <s v="Exc"/>
    <x v="1"/>
    <s v="D"/>
    <s v="0.2"/>
    <n v="3.645"/>
    <n v="18.225000000000001"/>
    <x v="0"/>
  </r>
  <r>
    <s v="OQS-46321-904"/>
    <x v="271"/>
    <s v="Jul"/>
    <x v="0"/>
    <x v="304"/>
    <s v="E-M-1"/>
    <n v="1"/>
    <x v="304"/>
    <s v="Diena"/>
    <s v="Peetermann"/>
    <s v=" "/>
    <x v="153"/>
    <x v="0"/>
    <s v="E"/>
    <s v="Exc"/>
    <x v="1"/>
    <s v="M"/>
    <s v="1"/>
    <n v="13.75"/>
    <n v="13.75"/>
    <x v="1"/>
  </r>
  <r>
    <s v="IBW-87442-480"/>
    <x v="272"/>
    <s v="Jul"/>
    <x v="2"/>
    <x v="305"/>
    <s v="A-L-2.5"/>
    <n v="1"/>
    <x v="305"/>
    <s v="Trina"/>
    <s v="Le Sarr"/>
    <s v="tle91@epa.gov"/>
    <x v="204"/>
    <x v="0"/>
    <s v="A"/>
    <s v="Ara"/>
    <x v="2"/>
    <s v="L"/>
    <s v="2.5"/>
    <n v="29.784999999999997"/>
    <n v="29.784999999999997"/>
    <x v="0"/>
  </r>
  <r>
    <s v="DGZ-82537-477"/>
    <x v="252"/>
    <s v="Aug"/>
    <x v="3"/>
    <x v="306"/>
    <s v="R-D-1"/>
    <n v="5"/>
    <x v="306"/>
    <s v="Flynn"/>
    <s v="Antony"/>
    <s v=" "/>
    <x v="38"/>
    <x v="0"/>
    <s v="R"/>
    <s v="Rob"/>
    <x v="0"/>
    <s v="D"/>
    <s v="1"/>
    <n v="8.9499999999999993"/>
    <n v="44.75"/>
    <x v="1"/>
  </r>
  <r>
    <s v="LPS-39089-432"/>
    <x v="273"/>
    <s v="Apr"/>
    <x v="0"/>
    <x v="307"/>
    <s v="R-D-1"/>
    <n v="5"/>
    <x v="307"/>
    <s v="Baudoin"/>
    <s v="Alldridge"/>
    <s v="balldridge93@yandex.ru"/>
    <x v="130"/>
    <x v="0"/>
    <s v="R"/>
    <s v="Rob"/>
    <x v="0"/>
    <s v="D"/>
    <s v="1"/>
    <n v="8.9499999999999993"/>
    <n v="44.75"/>
    <x v="0"/>
  </r>
  <r>
    <s v="MQU-86100-929"/>
    <x v="274"/>
    <s v="Jun"/>
    <x v="0"/>
    <x v="308"/>
    <s v="L-L-0.5"/>
    <n v="4"/>
    <x v="308"/>
    <s v="Homer"/>
    <s v="Dulany"/>
    <s v=" "/>
    <x v="87"/>
    <x v="0"/>
    <s v="L"/>
    <s v="Lib"/>
    <x v="3"/>
    <s v="L"/>
    <s v="0.5"/>
    <n v="9.51"/>
    <n v="38.04"/>
    <x v="0"/>
  </r>
  <r>
    <s v="XUR-14132-391"/>
    <x v="275"/>
    <s v="Aug"/>
    <x v="2"/>
    <x v="309"/>
    <s v="R-D-0.5"/>
    <n v="4"/>
    <x v="309"/>
    <s v="Lisa"/>
    <s v="Goodger"/>
    <s v="lgoodger95@guardian.co.uk"/>
    <x v="155"/>
    <x v="0"/>
    <s v="R"/>
    <s v="Rob"/>
    <x v="0"/>
    <s v="D"/>
    <s v="0.5"/>
    <n v="5.3699999999999992"/>
    <n v="21.479999999999997"/>
    <x v="0"/>
  </r>
  <r>
    <s v="OVI-27064-381"/>
    <x v="276"/>
    <s v="Nov"/>
    <x v="0"/>
    <x v="298"/>
    <s v="R-D-0.5"/>
    <n v="3"/>
    <x v="298"/>
    <s v="Selma"/>
    <s v="McMillian"/>
    <s v="smcmillian8t@csmonitor.com"/>
    <x v="199"/>
    <x v="0"/>
    <s v="R"/>
    <s v="Rob"/>
    <x v="0"/>
    <s v="D"/>
    <s v="0.5"/>
    <n v="5.3699999999999992"/>
    <n v="16.11"/>
    <x v="1"/>
  </r>
  <r>
    <s v="SHP-17012-870"/>
    <x v="277"/>
    <s v="Jun"/>
    <x v="3"/>
    <x v="310"/>
    <s v="R-M-2.5"/>
    <n v="1"/>
    <x v="310"/>
    <s v="Corine"/>
    <s v="Drewett"/>
    <s v="cdrewett97@wikipedia.org"/>
    <x v="205"/>
    <x v="0"/>
    <s v="R"/>
    <s v="Rob"/>
    <x v="0"/>
    <s v="M"/>
    <s v="2.5"/>
    <n v="22.884999999999998"/>
    <n v="22.884999999999998"/>
    <x v="0"/>
  </r>
  <r>
    <s v="FDY-03414-903"/>
    <x v="278"/>
    <s v="Aug"/>
    <x v="0"/>
    <x v="311"/>
    <s v="A-D-0.5"/>
    <n v="3"/>
    <x v="311"/>
    <s v="Quinn"/>
    <s v="Parsons"/>
    <s v="qparsons98@blogtalkradio.com"/>
    <x v="6"/>
    <x v="0"/>
    <s v="A"/>
    <s v="Ara"/>
    <x v="2"/>
    <s v="D"/>
    <s v="0.5"/>
    <n v="5.97"/>
    <n v="17.91"/>
    <x v="0"/>
  </r>
  <r>
    <s v="WXT-85291-143"/>
    <x v="279"/>
    <s v="Sep"/>
    <x v="0"/>
    <x v="312"/>
    <s v="R-M-0.5"/>
    <n v="4"/>
    <x v="312"/>
    <s v="Vivyan"/>
    <s v="Ceely"/>
    <s v="vceely99@auda.org.au"/>
    <x v="192"/>
    <x v="0"/>
    <s v="R"/>
    <s v="Rob"/>
    <x v="0"/>
    <s v="M"/>
    <s v="0.5"/>
    <n v="5.97"/>
    <n v="23.88"/>
    <x v="0"/>
  </r>
  <r>
    <s v="QNP-18893-547"/>
    <x v="280"/>
    <s v="Oct"/>
    <x v="0"/>
    <x v="313"/>
    <s v="R-L-1"/>
    <n v="5"/>
    <x v="313"/>
    <s v="Elonore"/>
    <s v="Goodings"/>
    <s v=" "/>
    <x v="147"/>
    <x v="0"/>
    <s v="R"/>
    <s v="Rob"/>
    <x v="0"/>
    <s v="L"/>
    <s v="1"/>
    <n v="11.95"/>
    <n v="59.75"/>
    <x v="1"/>
  </r>
  <r>
    <s v="DOH-92927-530"/>
    <x v="281"/>
    <s v="Feb"/>
    <x v="3"/>
    <x v="314"/>
    <s v="L-L-0.2"/>
    <n v="6"/>
    <x v="314"/>
    <s v="Clement"/>
    <s v="Vasiliev"/>
    <s v="cvasiliev9b@discuz.net"/>
    <x v="132"/>
    <x v="0"/>
    <s v="L"/>
    <s v="Lib"/>
    <x v="3"/>
    <s v="L"/>
    <s v="0.2"/>
    <n v="4.7549999999999999"/>
    <n v="28.53"/>
    <x v="0"/>
  </r>
  <r>
    <s v="HGJ-82768-173"/>
    <x v="282"/>
    <s v="Aug"/>
    <x v="1"/>
    <x v="315"/>
    <s v="A-M-1"/>
    <n v="4"/>
    <x v="315"/>
    <s v="Terencio"/>
    <s v="O'Moylan"/>
    <s v="tomoylan9c@liveinternet.ru"/>
    <x v="206"/>
    <x v="2"/>
    <s v="A"/>
    <s v="Ara"/>
    <x v="2"/>
    <s v="M"/>
    <s v="1"/>
    <n v="11.25"/>
    <n v="45"/>
    <x v="1"/>
  </r>
  <r>
    <s v="YPT-95383-088"/>
    <x v="283"/>
    <s v="Oct"/>
    <x v="1"/>
    <x v="306"/>
    <s v="E-D-2.5"/>
    <n v="2"/>
    <x v="306"/>
    <s v="Flynn"/>
    <s v="Antony"/>
    <s v=" "/>
    <x v="38"/>
    <x v="0"/>
    <s v="E"/>
    <s v="Exc"/>
    <x v="1"/>
    <s v="D"/>
    <s v="2.5"/>
    <n v="27.945"/>
    <n v="55.89"/>
    <x v="1"/>
  </r>
  <r>
    <s v="OYH-16533-767"/>
    <x v="284"/>
    <s v="Jun"/>
    <x v="3"/>
    <x v="316"/>
    <s v="E-L-1"/>
    <n v="4"/>
    <x v="316"/>
    <s v="Wyatan"/>
    <s v="Fetherston"/>
    <s v="wfetherston9e@constantcontact.com"/>
    <x v="15"/>
    <x v="0"/>
    <s v="E"/>
    <s v="Exc"/>
    <x v="1"/>
    <s v="L"/>
    <s v="1"/>
    <n v="14.85"/>
    <n v="59.4"/>
    <x v="1"/>
  </r>
  <r>
    <s v="DWW-28642-549"/>
    <x v="285"/>
    <s v="Mar"/>
    <x v="1"/>
    <x v="317"/>
    <s v="E-D-0.2"/>
    <n v="2"/>
    <x v="317"/>
    <s v="Emmaline"/>
    <s v="Rasmus"/>
    <s v="erasmus9f@techcrunch.com"/>
    <x v="35"/>
    <x v="0"/>
    <s v="E"/>
    <s v="Exc"/>
    <x v="1"/>
    <s v="D"/>
    <s v="0.2"/>
    <n v="3.645"/>
    <n v="7.29"/>
    <x v="0"/>
  </r>
  <r>
    <s v="CGO-79583-871"/>
    <x v="286"/>
    <s v="Mar"/>
    <x v="0"/>
    <x v="318"/>
    <s v="E-D-0.5"/>
    <n v="1"/>
    <x v="318"/>
    <s v="Wesley"/>
    <s v="Giorgioni"/>
    <s v="wgiorgioni9g@wikipedia.org"/>
    <x v="204"/>
    <x v="0"/>
    <s v="E"/>
    <s v="Exc"/>
    <x v="1"/>
    <s v="D"/>
    <s v="0.5"/>
    <n v="7.29"/>
    <n v="7.29"/>
    <x v="0"/>
  </r>
  <r>
    <s v="TFY-52090-386"/>
    <x v="287"/>
    <s v="Oct"/>
    <x v="0"/>
    <x v="319"/>
    <s v="E-L-0.5"/>
    <n v="2"/>
    <x v="319"/>
    <s v="Lucienne"/>
    <s v="Scargle"/>
    <s v="lscargle9h@myspace.com"/>
    <x v="207"/>
    <x v="0"/>
    <s v="E"/>
    <s v="Exc"/>
    <x v="1"/>
    <s v="L"/>
    <s v="0.5"/>
    <n v="8.91"/>
    <n v="17.82"/>
    <x v="1"/>
  </r>
  <r>
    <s v="TFY-52090-386"/>
    <x v="287"/>
    <s v="Oct"/>
    <x v="0"/>
    <x v="319"/>
    <s v="L-D-0.5"/>
    <n v="5"/>
    <x v="319"/>
    <s v="Lucienne"/>
    <s v="Scargle"/>
    <s v="lscargle9h@myspace.com"/>
    <x v="207"/>
    <x v="0"/>
    <s v="L"/>
    <s v="Lib"/>
    <x v="3"/>
    <s v="D"/>
    <s v="0.5"/>
    <n v="7.77"/>
    <n v="38.849999999999994"/>
    <x v="1"/>
  </r>
  <r>
    <s v="NYY-73968-094"/>
    <x v="288"/>
    <s v="Aug"/>
    <x v="0"/>
    <x v="320"/>
    <s v="R-D-0.5"/>
    <n v="6"/>
    <x v="320"/>
    <s v="Noam"/>
    <s v="Climance"/>
    <s v="nclimance9j@europa.eu"/>
    <x v="208"/>
    <x v="0"/>
    <s v="R"/>
    <s v="Rob"/>
    <x v="0"/>
    <s v="D"/>
    <s v="0.5"/>
    <n v="5.3699999999999992"/>
    <n v="32.22"/>
    <x v="1"/>
  </r>
  <r>
    <s v="QEY-71761-460"/>
    <x v="250"/>
    <s v="Nov"/>
    <x v="1"/>
    <x v="321"/>
    <s v="R-M-1"/>
    <n v="2"/>
    <x v="321"/>
    <s v="Catarina"/>
    <s v="Donn"/>
    <s v=" "/>
    <x v="209"/>
    <x v="1"/>
    <s v="R"/>
    <s v="Rob"/>
    <x v="0"/>
    <s v="M"/>
    <s v="1"/>
    <n v="9.9499999999999993"/>
    <n v="19.899999999999999"/>
    <x v="0"/>
  </r>
  <r>
    <s v="GKQ-82603-910"/>
    <x v="289"/>
    <s v="Jan"/>
    <x v="3"/>
    <x v="322"/>
    <s v="R-L-1"/>
    <n v="5"/>
    <x v="322"/>
    <s v="Ameline"/>
    <s v="Snazle"/>
    <s v="asnazle9l@oracle.com"/>
    <x v="124"/>
    <x v="0"/>
    <s v="R"/>
    <s v="Rob"/>
    <x v="0"/>
    <s v="L"/>
    <s v="1"/>
    <n v="11.95"/>
    <n v="59.75"/>
    <x v="1"/>
  </r>
  <r>
    <s v="IOB-32673-745"/>
    <x v="290"/>
    <s v="May"/>
    <x v="1"/>
    <x v="323"/>
    <s v="A-L-0.5"/>
    <n v="3"/>
    <x v="323"/>
    <s v="Rebeka"/>
    <s v="Worg"/>
    <s v="rworg9m@arstechnica.com"/>
    <x v="68"/>
    <x v="0"/>
    <s v="A"/>
    <s v="Ara"/>
    <x v="2"/>
    <s v="L"/>
    <s v="0.5"/>
    <n v="7.77"/>
    <n v="23.31"/>
    <x v="0"/>
  </r>
  <r>
    <s v="YAU-98893-150"/>
    <x v="291"/>
    <s v="Jan"/>
    <x v="2"/>
    <x v="324"/>
    <s v="L-M-1"/>
    <n v="3"/>
    <x v="324"/>
    <s v="Lewes"/>
    <s v="Danes"/>
    <s v="ldanes9n@umn.edu"/>
    <x v="210"/>
    <x v="0"/>
    <s v="L"/>
    <s v="Lib"/>
    <x v="3"/>
    <s v="M"/>
    <s v="1"/>
    <n v="14.55"/>
    <n v="43.650000000000006"/>
    <x v="1"/>
  </r>
  <r>
    <s v="XNM-14163-951"/>
    <x v="292"/>
    <s v="Dec"/>
    <x v="0"/>
    <x v="325"/>
    <s v="E-L-2.5"/>
    <n v="6"/>
    <x v="325"/>
    <s v="Shelli"/>
    <s v="Keynd"/>
    <s v="skeynd9o@narod.ru"/>
    <x v="211"/>
    <x v="0"/>
    <s v="E"/>
    <s v="Exc"/>
    <x v="1"/>
    <s v="L"/>
    <s v="2.5"/>
    <n v="34.154999999999994"/>
    <n v="204.92999999999995"/>
    <x v="1"/>
  </r>
  <r>
    <s v="JPB-45297-000"/>
    <x v="293"/>
    <s v="Jul"/>
    <x v="2"/>
    <x v="326"/>
    <s v="R-L-0.2"/>
    <n v="4"/>
    <x v="326"/>
    <s v="Dell"/>
    <s v="Daveridge"/>
    <s v="ddaveridge9p@arstechnica.com"/>
    <x v="6"/>
    <x v="0"/>
    <s v="R"/>
    <s v="Rob"/>
    <x v="0"/>
    <s v="L"/>
    <s v="0.2"/>
    <n v="3.5849999999999995"/>
    <n v="14.339999999999998"/>
    <x v="1"/>
  </r>
  <r>
    <s v="MOU-74341-266"/>
    <x v="294"/>
    <s v="May"/>
    <x v="0"/>
    <x v="327"/>
    <s v="A-D-0.5"/>
    <n v="4"/>
    <x v="327"/>
    <s v="Joshuah"/>
    <s v="Awdry"/>
    <s v="jawdry9q@utexas.edu"/>
    <x v="212"/>
    <x v="0"/>
    <s v="A"/>
    <s v="Ara"/>
    <x v="2"/>
    <s v="D"/>
    <s v="0.5"/>
    <n v="5.97"/>
    <n v="23.88"/>
    <x v="1"/>
  </r>
  <r>
    <s v="DHJ-87461-571"/>
    <x v="295"/>
    <s v="Aug"/>
    <x v="3"/>
    <x v="328"/>
    <s v="A-M-1"/>
    <n v="2"/>
    <x v="328"/>
    <s v="Ethel"/>
    <s v="Ryles"/>
    <s v="eryles9r@fastcompany.com"/>
    <x v="213"/>
    <x v="0"/>
    <s v="A"/>
    <s v="Ara"/>
    <x v="2"/>
    <s v="M"/>
    <s v="1"/>
    <n v="11.25"/>
    <n v="22.5"/>
    <x v="1"/>
  </r>
  <r>
    <s v="DKM-97676-850"/>
    <x v="296"/>
    <s v="Jun"/>
    <x v="3"/>
    <x v="306"/>
    <s v="E-D-0.5"/>
    <n v="5"/>
    <x v="306"/>
    <s v="Flynn"/>
    <s v="Antony"/>
    <s v=" "/>
    <x v="38"/>
    <x v="0"/>
    <s v="E"/>
    <s v="Exc"/>
    <x v="1"/>
    <s v="D"/>
    <s v="0.5"/>
    <n v="7.29"/>
    <n v="36.450000000000003"/>
    <x v="1"/>
  </r>
  <r>
    <s v="UEB-09112-118"/>
    <x v="297"/>
    <s v="Jan"/>
    <x v="3"/>
    <x v="329"/>
    <s v="A-M-0.5"/>
    <n v="4"/>
    <x v="329"/>
    <s v="Maitilde"/>
    <s v="Boxill"/>
    <s v=" "/>
    <x v="124"/>
    <x v="0"/>
    <s v="A"/>
    <s v="Ara"/>
    <x v="2"/>
    <s v="M"/>
    <s v="0.5"/>
    <n v="6.75"/>
    <n v="27"/>
    <x v="0"/>
  </r>
  <r>
    <s v="ORZ-67699-748"/>
    <x v="298"/>
    <s v="Feb"/>
    <x v="3"/>
    <x v="330"/>
    <s v="A-M-2.5"/>
    <n v="6"/>
    <x v="330"/>
    <s v="Jodee"/>
    <s v="Caldicott"/>
    <s v="jcaldicott9u@usda.gov"/>
    <x v="214"/>
    <x v="0"/>
    <s v="A"/>
    <s v="Ara"/>
    <x v="2"/>
    <s v="M"/>
    <s v="2.5"/>
    <n v="25.874999999999996"/>
    <n v="155.24999999999997"/>
    <x v="1"/>
  </r>
  <r>
    <s v="JXP-28398-485"/>
    <x v="299"/>
    <s v="Jun"/>
    <x v="1"/>
    <x v="331"/>
    <s v="A-D-2.5"/>
    <n v="5"/>
    <x v="331"/>
    <s v="Marianna"/>
    <s v="Vedmore"/>
    <s v="mvedmore9v@a8.net"/>
    <x v="116"/>
    <x v="0"/>
    <s v="A"/>
    <s v="Ara"/>
    <x v="2"/>
    <s v="D"/>
    <s v="2.5"/>
    <n v="22.884999999999998"/>
    <n v="114.42499999999998"/>
    <x v="0"/>
  </r>
  <r>
    <s v="WWH-92259-198"/>
    <x v="300"/>
    <s v="Mar"/>
    <x v="2"/>
    <x v="332"/>
    <s v="L-D-1"/>
    <n v="4"/>
    <x v="332"/>
    <s v="Willey"/>
    <s v="Romao"/>
    <s v="wromao9w@chronoengine.com"/>
    <x v="155"/>
    <x v="0"/>
    <s v="L"/>
    <s v="Lib"/>
    <x v="3"/>
    <s v="D"/>
    <s v="1"/>
    <n v="12.95"/>
    <n v="51.8"/>
    <x v="0"/>
  </r>
  <r>
    <s v="FLR-82914-153"/>
    <x v="301"/>
    <s v="Sep"/>
    <x v="1"/>
    <x v="333"/>
    <s v="A-M-2.5"/>
    <n v="6"/>
    <x v="333"/>
    <s v="Enriqueta"/>
    <s v="Ixor"/>
    <s v=" "/>
    <x v="215"/>
    <x v="0"/>
    <s v="A"/>
    <s v="Ara"/>
    <x v="2"/>
    <s v="M"/>
    <s v="2.5"/>
    <n v="25.874999999999996"/>
    <n v="155.24999999999997"/>
    <x v="1"/>
  </r>
  <r>
    <s v="AMB-93600-000"/>
    <x v="302"/>
    <s v="May"/>
    <x v="0"/>
    <x v="334"/>
    <s v="A-L-2.5"/>
    <n v="1"/>
    <x v="334"/>
    <s v="Tomasina"/>
    <s v="Cotmore"/>
    <s v="tcotmore9y@amazonaws.com"/>
    <x v="216"/>
    <x v="0"/>
    <s v="A"/>
    <s v="Ara"/>
    <x v="2"/>
    <s v="L"/>
    <s v="2.5"/>
    <n v="29.784999999999997"/>
    <n v="29.784999999999997"/>
    <x v="1"/>
  </r>
  <r>
    <s v="FEP-36895-658"/>
    <x v="303"/>
    <s v="Apr"/>
    <x v="0"/>
    <x v="335"/>
    <s v="R-L-0.2"/>
    <n v="6"/>
    <x v="335"/>
    <s v="Yuma"/>
    <s v="Skipsey"/>
    <s v="yskipsey9z@spotify.com"/>
    <x v="217"/>
    <x v="2"/>
    <s v="R"/>
    <s v="Rob"/>
    <x v="0"/>
    <s v="L"/>
    <s v="0.2"/>
    <n v="3.5849999999999995"/>
    <n v="21.509999999999998"/>
    <x v="1"/>
  </r>
  <r>
    <s v="RXW-91413-276"/>
    <x v="304"/>
    <s v="Aug"/>
    <x v="3"/>
    <x v="336"/>
    <s v="R-D-2.5"/>
    <n v="2"/>
    <x v="336"/>
    <s v="Nicko"/>
    <s v="Corps"/>
    <s v="ncorpsa0@gmpg.org"/>
    <x v="182"/>
    <x v="0"/>
    <s v="R"/>
    <s v="Rob"/>
    <x v="0"/>
    <s v="D"/>
    <s v="2.5"/>
    <n v="20.584999999999997"/>
    <n v="41.169999999999995"/>
    <x v="1"/>
  </r>
  <r>
    <s v="RXW-91413-276"/>
    <x v="304"/>
    <s v="Aug"/>
    <x v="3"/>
    <x v="336"/>
    <s v="R-M-0.5"/>
    <n v="1"/>
    <x v="336"/>
    <s v="Nicko"/>
    <s v="Corps"/>
    <s v="ncorpsa0@gmpg.org"/>
    <x v="182"/>
    <x v="0"/>
    <s v="R"/>
    <s v="Rob"/>
    <x v="0"/>
    <s v="M"/>
    <s v="0.5"/>
    <n v="5.97"/>
    <n v="5.97"/>
    <x v="1"/>
  </r>
  <r>
    <s v="SDB-77492-188"/>
    <x v="305"/>
    <s v="May"/>
    <x v="2"/>
    <x v="337"/>
    <s v="E-L-1"/>
    <n v="5"/>
    <x v="337"/>
    <s v="Feliks"/>
    <s v="Babber"/>
    <s v="fbabbera2@stanford.edu"/>
    <x v="167"/>
    <x v="0"/>
    <s v="E"/>
    <s v="Exc"/>
    <x v="1"/>
    <s v="L"/>
    <s v="1"/>
    <n v="14.85"/>
    <n v="74.25"/>
    <x v="0"/>
  </r>
  <r>
    <s v="RZN-65182-395"/>
    <x v="196"/>
    <s v="Mar"/>
    <x v="1"/>
    <x v="338"/>
    <s v="L-M-1"/>
    <n v="6"/>
    <x v="338"/>
    <s v="Kaja"/>
    <s v="Loxton"/>
    <s v="kloxtona3@opensource.org"/>
    <x v="218"/>
    <x v="0"/>
    <s v="L"/>
    <s v="Lib"/>
    <x v="3"/>
    <s v="M"/>
    <s v="1"/>
    <n v="14.55"/>
    <n v="87.300000000000011"/>
    <x v="1"/>
  </r>
  <r>
    <s v="HDQ-86094-507"/>
    <x v="110"/>
    <s v="Apr"/>
    <x v="0"/>
    <x v="339"/>
    <s v="E-D-1"/>
    <n v="6"/>
    <x v="339"/>
    <s v="Parker"/>
    <s v="Tofful"/>
    <s v="ptoffula4@posterous.com"/>
    <x v="74"/>
    <x v="0"/>
    <s v="E"/>
    <s v="Exc"/>
    <x v="1"/>
    <s v="D"/>
    <s v="1"/>
    <n v="12.15"/>
    <n v="72.900000000000006"/>
    <x v="0"/>
  </r>
  <r>
    <s v="YXO-79631-417"/>
    <x v="24"/>
    <s v="Sep"/>
    <x v="1"/>
    <x v="340"/>
    <s v="L-D-0.5"/>
    <n v="1"/>
    <x v="340"/>
    <s v="Casi"/>
    <s v="Gwinnett"/>
    <s v="cgwinnetta5@behance.net"/>
    <x v="219"/>
    <x v="0"/>
    <s v="L"/>
    <s v="Lib"/>
    <x v="3"/>
    <s v="D"/>
    <s v="0.5"/>
    <n v="7.77"/>
    <n v="7.77"/>
    <x v="1"/>
  </r>
  <r>
    <s v="SNF-57032-096"/>
    <x v="306"/>
    <s v="Feb"/>
    <x v="3"/>
    <x v="341"/>
    <s v="E-D-0.5"/>
    <n v="6"/>
    <x v="341"/>
    <s v="Saree"/>
    <s v="Ellesworth"/>
    <s v=" "/>
    <x v="95"/>
    <x v="0"/>
    <s v="E"/>
    <s v="Exc"/>
    <x v="1"/>
    <s v="D"/>
    <s v="0.5"/>
    <n v="7.29"/>
    <n v="43.74"/>
    <x v="1"/>
  </r>
  <r>
    <s v="DGL-29648-995"/>
    <x v="307"/>
    <s v="Jul"/>
    <x v="1"/>
    <x v="342"/>
    <s v="L-M-0.2"/>
    <n v="2"/>
    <x v="342"/>
    <s v="Silvio"/>
    <s v="Iorizzi"/>
    <s v=" "/>
    <x v="141"/>
    <x v="0"/>
    <s v="L"/>
    <s v="Lib"/>
    <x v="3"/>
    <s v="M"/>
    <s v="0.2"/>
    <n v="4.3650000000000002"/>
    <n v="8.73"/>
    <x v="0"/>
  </r>
  <r>
    <s v="GPU-65651-504"/>
    <x v="308"/>
    <s v="May"/>
    <x v="2"/>
    <x v="343"/>
    <s v="E-M-2.5"/>
    <n v="2"/>
    <x v="343"/>
    <s v="Leesa"/>
    <s v="Flaonier"/>
    <s v="lflaoniera8@wordpress.org"/>
    <x v="142"/>
    <x v="0"/>
    <s v="E"/>
    <s v="Exc"/>
    <x v="1"/>
    <s v="M"/>
    <s v="2.5"/>
    <n v="31.624999999999996"/>
    <n v="63.249999999999993"/>
    <x v="1"/>
  </r>
  <r>
    <s v="OJU-34452-896"/>
    <x v="309"/>
    <s v="Feb"/>
    <x v="0"/>
    <x v="344"/>
    <s v="E-L-0.5"/>
    <n v="1"/>
    <x v="344"/>
    <s v="Abba"/>
    <s v="Pummell"/>
    <s v=" "/>
    <x v="198"/>
    <x v="0"/>
    <s v="E"/>
    <s v="Exc"/>
    <x v="1"/>
    <s v="L"/>
    <s v="0.5"/>
    <n v="8.91"/>
    <n v="8.91"/>
    <x v="0"/>
  </r>
  <r>
    <s v="GZS-50547-887"/>
    <x v="310"/>
    <s v="Feb"/>
    <x v="0"/>
    <x v="345"/>
    <s v="E-D-1"/>
    <n v="2"/>
    <x v="345"/>
    <s v="Corinna"/>
    <s v="Catcheside"/>
    <s v="ccatchesideaa@macromedia.com"/>
    <x v="147"/>
    <x v="0"/>
    <s v="E"/>
    <s v="Exc"/>
    <x v="1"/>
    <s v="D"/>
    <s v="1"/>
    <n v="12.15"/>
    <n v="24.3"/>
    <x v="0"/>
  </r>
  <r>
    <s v="ESR-54041-053"/>
    <x v="311"/>
    <s v="May"/>
    <x v="2"/>
    <x v="346"/>
    <s v="A-L-0.5"/>
    <n v="6"/>
    <x v="346"/>
    <s v="Cortney"/>
    <s v="Gibbonson"/>
    <s v="cgibbonsonab@accuweather.com"/>
    <x v="208"/>
    <x v="0"/>
    <s v="A"/>
    <s v="Ara"/>
    <x v="2"/>
    <s v="L"/>
    <s v="0.5"/>
    <n v="7.77"/>
    <n v="46.62"/>
    <x v="0"/>
  </r>
  <r>
    <s v="OGD-10781-526"/>
    <x v="132"/>
    <s v="Oct"/>
    <x v="3"/>
    <x v="347"/>
    <s v="R-L-0.5"/>
    <n v="6"/>
    <x v="347"/>
    <s v="Terri"/>
    <s v="Farra"/>
    <s v="tfarraac@behance.net"/>
    <x v="220"/>
    <x v="0"/>
    <s v="R"/>
    <s v="Rob"/>
    <x v="0"/>
    <s v="L"/>
    <s v="0.5"/>
    <n v="7.169999999999999"/>
    <n v="43.019999999999996"/>
    <x v="1"/>
  </r>
  <r>
    <s v="FVH-29271-315"/>
    <x v="312"/>
    <s v="Jun"/>
    <x v="2"/>
    <x v="348"/>
    <s v="A-D-0.5"/>
    <n v="3"/>
    <x v="348"/>
    <s v="Corney"/>
    <s v="Curme"/>
    <s v=" "/>
    <x v="221"/>
    <x v="1"/>
    <s v="A"/>
    <s v="Ara"/>
    <x v="2"/>
    <s v="D"/>
    <s v="0.5"/>
    <n v="5.97"/>
    <n v="17.91"/>
    <x v="0"/>
  </r>
  <r>
    <s v="BNZ-20544-633"/>
    <x v="313"/>
    <s v="Oct"/>
    <x v="3"/>
    <x v="349"/>
    <s v="L-L-0.5"/>
    <n v="4"/>
    <x v="349"/>
    <s v="Gothart"/>
    <s v="Bamfield"/>
    <s v="gbamfieldae@yellowpages.com"/>
    <x v="222"/>
    <x v="0"/>
    <s v="L"/>
    <s v="Lib"/>
    <x v="3"/>
    <s v="L"/>
    <s v="0.5"/>
    <n v="9.51"/>
    <n v="38.04"/>
    <x v="0"/>
  </r>
  <r>
    <s v="FUX-85791-078"/>
    <x v="156"/>
    <s v="Oct"/>
    <x v="3"/>
    <x v="350"/>
    <s v="A-M-0.2"/>
    <n v="2"/>
    <x v="350"/>
    <s v="Waylin"/>
    <s v="Hollingdale"/>
    <s v="whollingdaleaf@about.me"/>
    <x v="4"/>
    <x v="0"/>
    <s v="A"/>
    <s v="Ara"/>
    <x v="2"/>
    <s v="M"/>
    <s v="0.2"/>
    <n v="3.375"/>
    <n v="6.75"/>
    <x v="0"/>
  </r>
  <r>
    <s v="YXP-20078-116"/>
    <x v="314"/>
    <s v="Sep"/>
    <x v="3"/>
    <x v="351"/>
    <s v="R-M-0.5"/>
    <n v="1"/>
    <x v="351"/>
    <s v="Judd"/>
    <s v="De Leek"/>
    <s v="jdeag@xrea.com"/>
    <x v="16"/>
    <x v="0"/>
    <s v="R"/>
    <s v="Rob"/>
    <x v="0"/>
    <s v="M"/>
    <s v="0.5"/>
    <n v="5.97"/>
    <n v="5.97"/>
    <x v="0"/>
  </r>
  <r>
    <s v="VQV-59984-866"/>
    <x v="315"/>
    <s v="Mar"/>
    <x v="0"/>
    <x v="352"/>
    <s v="R-D-0.2"/>
    <n v="3"/>
    <x v="352"/>
    <s v="Vanya"/>
    <s v="Skullet"/>
    <s v="vskulletah@tinyurl.com"/>
    <x v="146"/>
    <x v="1"/>
    <s v="R"/>
    <s v="Rob"/>
    <x v="0"/>
    <s v="D"/>
    <s v="0.2"/>
    <n v="2.6849999999999996"/>
    <n v="8.0549999999999997"/>
    <x v="1"/>
  </r>
  <r>
    <s v="JEH-37276-048"/>
    <x v="316"/>
    <s v="Jun"/>
    <x v="1"/>
    <x v="353"/>
    <s v="A-L-0.5"/>
    <n v="3"/>
    <x v="353"/>
    <s v="Jany"/>
    <s v="Rudeforth"/>
    <s v="jrudeforthai@wunderground.com"/>
    <x v="223"/>
    <x v="1"/>
    <s v="A"/>
    <s v="Ara"/>
    <x v="2"/>
    <s v="L"/>
    <s v="0.5"/>
    <n v="7.77"/>
    <n v="23.31"/>
    <x v="0"/>
  </r>
  <r>
    <s v="VYD-28555-589"/>
    <x v="317"/>
    <s v="Aug"/>
    <x v="0"/>
    <x v="354"/>
    <s v="R-L-0.5"/>
    <n v="6"/>
    <x v="354"/>
    <s v="Ashbey"/>
    <s v="Tomaszewski"/>
    <s v="atomaszewskiaj@answers.com"/>
    <x v="224"/>
    <x v="2"/>
    <s v="R"/>
    <s v="Rob"/>
    <x v="0"/>
    <s v="L"/>
    <s v="0.5"/>
    <n v="7.169999999999999"/>
    <n v="43.019999999999996"/>
    <x v="0"/>
  </r>
  <r>
    <s v="WUG-76466-650"/>
    <x v="318"/>
    <s v="Feb"/>
    <x v="1"/>
    <x v="306"/>
    <s v="L-D-0.5"/>
    <n v="3"/>
    <x v="306"/>
    <s v="Flynn"/>
    <s v="Antony"/>
    <s v=" "/>
    <x v="38"/>
    <x v="0"/>
    <s v="L"/>
    <s v="Lib"/>
    <x v="3"/>
    <s v="D"/>
    <s v="0.5"/>
    <n v="7.77"/>
    <n v="23.31"/>
    <x v="1"/>
  </r>
  <r>
    <s v="RJV-08261-583"/>
    <x v="182"/>
    <s v="Mar"/>
    <x v="2"/>
    <x v="355"/>
    <s v="A-D-0.2"/>
    <n v="5"/>
    <x v="355"/>
    <s v="Pren"/>
    <s v="Bess"/>
    <s v="pbessal@qq.com"/>
    <x v="6"/>
    <x v="0"/>
    <s v="A"/>
    <s v="Ara"/>
    <x v="2"/>
    <s v="D"/>
    <s v="0.2"/>
    <n v="2.9849999999999999"/>
    <n v="14.924999999999999"/>
    <x v="0"/>
  </r>
  <r>
    <s v="PMR-56062-609"/>
    <x v="319"/>
    <s v="Jan"/>
    <x v="3"/>
    <x v="356"/>
    <s v="E-D-0.5"/>
    <n v="3"/>
    <x v="356"/>
    <s v="Elka"/>
    <s v="Windress"/>
    <s v="ewindressam@marketwatch.com"/>
    <x v="192"/>
    <x v="0"/>
    <s v="E"/>
    <s v="Exc"/>
    <x v="1"/>
    <s v="D"/>
    <s v="0.5"/>
    <n v="7.29"/>
    <n v="21.87"/>
    <x v="1"/>
  </r>
  <r>
    <s v="XLD-12920-505"/>
    <x v="320"/>
    <s v="May"/>
    <x v="0"/>
    <x v="357"/>
    <s v="E-L-0.5"/>
    <n v="6"/>
    <x v="357"/>
    <s v="Marty"/>
    <s v="Kidstoun"/>
    <s v=" "/>
    <x v="225"/>
    <x v="0"/>
    <s v="E"/>
    <s v="Exc"/>
    <x v="1"/>
    <s v="L"/>
    <s v="0.5"/>
    <n v="8.91"/>
    <n v="53.46"/>
    <x v="0"/>
  </r>
  <r>
    <s v="UBW-50312-037"/>
    <x v="321"/>
    <s v="Feb"/>
    <x v="3"/>
    <x v="358"/>
    <s v="A-L-2.5"/>
    <n v="4"/>
    <x v="358"/>
    <s v="Nickey"/>
    <s v="Dimbleby"/>
    <s v=" "/>
    <x v="68"/>
    <x v="0"/>
    <s v="A"/>
    <s v="Ara"/>
    <x v="2"/>
    <s v="L"/>
    <s v="2.5"/>
    <n v="29.784999999999997"/>
    <n v="119.13999999999999"/>
    <x v="1"/>
  </r>
  <r>
    <s v="QAW-05889-019"/>
    <x v="322"/>
    <s v="Dec"/>
    <x v="1"/>
    <x v="359"/>
    <s v="L-M-0.5"/>
    <n v="5"/>
    <x v="359"/>
    <s v="Virgil"/>
    <s v="Baumadier"/>
    <s v="vbaumadierap@google.cn"/>
    <x v="77"/>
    <x v="0"/>
    <s v="L"/>
    <s v="Lib"/>
    <x v="3"/>
    <s v="M"/>
    <s v="0.5"/>
    <n v="8.73"/>
    <n v="43.650000000000006"/>
    <x v="0"/>
  </r>
  <r>
    <s v="EPT-12715-397"/>
    <x v="128"/>
    <s v="Sep"/>
    <x v="3"/>
    <x v="360"/>
    <s v="A-D-0.2"/>
    <n v="6"/>
    <x v="360"/>
    <s v="Lenore"/>
    <s v="Messenbird"/>
    <s v=" "/>
    <x v="64"/>
    <x v="0"/>
    <s v="A"/>
    <s v="Ara"/>
    <x v="2"/>
    <s v="D"/>
    <s v="0.2"/>
    <n v="2.9849999999999999"/>
    <n v="17.91"/>
    <x v="0"/>
  </r>
  <r>
    <s v="DHT-93810-053"/>
    <x v="323"/>
    <s v="Sep"/>
    <x v="1"/>
    <x v="361"/>
    <s v="E-L-1"/>
    <n v="5"/>
    <x v="361"/>
    <s v="Shirleen"/>
    <s v="Welds"/>
    <s v="sweldsar@wired.com"/>
    <x v="226"/>
    <x v="0"/>
    <s v="E"/>
    <s v="Exc"/>
    <x v="1"/>
    <s v="L"/>
    <s v="1"/>
    <n v="14.85"/>
    <n v="74.25"/>
    <x v="0"/>
  </r>
  <r>
    <s v="DMY-96037-963"/>
    <x v="324"/>
    <s v="Oct"/>
    <x v="3"/>
    <x v="362"/>
    <s v="L-D-0.2"/>
    <n v="3"/>
    <x v="362"/>
    <s v="Maisie"/>
    <s v="Sarvar"/>
    <s v="msarvaras@artisteer.com"/>
    <x v="227"/>
    <x v="0"/>
    <s v="L"/>
    <s v="Lib"/>
    <x v="3"/>
    <s v="D"/>
    <s v="0.2"/>
    <n v="3.8849999999999998"/>
    <n v="11.654999999999999"/>
    <x v="0"/>
  </r>
  <r>
    <s v="MBM-55936-917"/>
    <x v="325"/>
    <s v="Mar"/>
    <x v="0"/>
    <x v="363"/>
    <s v="L-D-0.5"/>
    <n v="3"/>
    <x v="363"/>
    <s v="Andrej"/>
    <s v="Havick"/>
    <s v="ahavickat@nsw.gov.au"/>
    <x v="228"/>
    <x v="0"/>
    <s v="L"/>
    <s v="Lib"/>
    <x v="3"/>
    <s v="D"/>
    <s v="0.5"/>
    <n v="7.77"/>
    <n v="23.31"/>
    <x v="0"/>
  </r>
  <r>
    <s v="TPA-93614-840"/>
    <x v="326"/>
    <s v="Feb"/>
    <x v="1"/>
    <x v="364"/>
    <s v="E-D-0.5"/>
    <n v="2"/>
    <x v="364"/>
    <s v="Sloan"/>
    <s v="Diviny"/>
    <s v="sdivinyau@ask.com"/>
    <x v="50"/>
    <x v="0"/>
    <s v="E"/>
    <s v="Exc"/>
    <x v="1"/>
    <s v="D"/>
    <s v="0.5"/>
    <n v="7.29"/>
    <n v="14.58"/>
    <x v="0"/>
  </r>
  <r>
    <s v="WDM-77521-710"/>
    <x v="327"/>
    <s v="Oct"/>
    <x v="3"/>
    <x v="365"/>
    <s v="A-M-0.5"/>
    <n v="2"/>
    <x v="365"/>
    <s v="Itch"/>
    <s v="Norquoy"/>
    <s v="inorquoyav@businessweek.com"/>
    <x v="30"/>
    <x v="0"/>
    <s v="A"/>
    <s v="Ara"/>
    <x v="2"/>
    <s v="M"/>
    <s v="0.5"/>
    <n v="6.75"/>
    <n v="13.5"/>
    <x v="1"/>
  </r>
  <r>
    <s v="EIP-19142-462"/>
    <x v="328"/>
    <s v="Sep"/>
    <x v="1"/>
    <x v="366"/>
    <s v="E-L-1"/>
    <n v="6"/>
    <x v="366"/>
    <s v="Anson"/>
    <s v="Iddison"/>
    <s v="aiddisonaw@usa.gov"/>
    <x v="100"/>
    <x v="0"/>
    <s v="E"/>
    <s v="Exc"/>
    <x v="1"/>
    <s v="L"/>
    <s v="1"/>
    <n v="14.85"/>
    <n v="89.1"/>
    <x v="1"/>
  </r>
  <r>
    <s v="EIP-19142-462"/>
    <x v="328"/>
    <s v="Sep"/>
    <x v="1"/>
    <x v="366"/>
    <s v="A-L-0.2"/>
    <n v="1"/>
    <x v="366"/>
    <s v="Anson"/>
    <s v="Iddison"/>
    <s v="aiddisonaw@usa.gov"/>
    <x v="100"/>
    <x v="0"/>
    <s v="A"/>
    <s v="Ara"/>
    <x v="2"/>
    <s v="L"/>
    <s v="0.2"/>
    <n v="3.8849999999999998"/>
    <n v="3.8849999999999998"/>
    <x v="1"/>
  </r>
  <r>
    <s v="ZZL-76364-387"/>
    <x v="128"/>
    <s v="Sep"/>
    <x v="3"/>
    <x v="367"/>
    <s v="R-L-2.5"/>
    <n v="4"/>
    <x v="367"/>
    <s v="Randal"/>
    <s v="Longfield"/>
    <s v="rlongfielday@bluehost.com"/>
    <x v="30"/>
    <x v="0"/>
    <s v="R"/>
    <s v="Rob"/>
    <x v="0"/>
    <s v="L"/>
    <s v="2.5"/>
    <n v="27.484999999999996"/>
    <n v="109.93999999999998"/>
    <x v="1"/>
  </r>
  <r>
    <s v="GMF-18638-786"/>
    <x v="329"/>
    <s v="Sep"/>
    <x v="1"/>
    <x v="368"/>
    <s v="L-D-0.5"/>
    <n v="6"/>
    <x v="368"/>
    <s v="Gregorius"/>
    <s v="Kislingbury"/>
    <s v="gkislingburyaz@samsung.com"/>
    <x v="41"/>
    <x v="0"/>
    <s v="L"/>
    <s v="Lib"/>
    <x v="3"/>
    <s v="D"/>
    <s v="0.5"/>
    <n v="7.77"/>
    <n v="46.62"/>
    <x v="0"/>
  </r>
  <r>
    <s v="TDJ-20844-787"/>
    <x v="330"/>
    <s v="Nov"/>
    <x v="3"/>
    <x v="369"/>
    <s v="A-L-0.5"/>
    <n v="5"/>
    <x v="369"/>
    <s v="Xenos"/>
    <s v="Gibbons"/>
    <s v="xgibbonsb0@artisteer.com"/>
    <x v="39"/>
    <x v="0"/>
    <s v="A"/>
    <s v="Ara"/>
    <x v="2"/>
    <s v="L"/>
    <s v="0.5"/>
    <n v="7.77"/>
    <n v="38.849999999999994"/>
    <x v="1"/>
  </r>
  <r>
    <s v="BWK-39400-446"/>
    <x v="331"/>
    <s v="Sep"/>
    <x v="0"/>
    <x v="370"/>
    <s v="L-D-0.5"/>
    <n v="4"/>
    <x v="370"/>
    <s v="Fleur"/>
    <s v="Parres"/>
    <s v="fparresb1@imageshack.us"/>
    <x v="36"/>
    <x v="0"/>
    <s v="L"/>
    <s v="Lib"/>
    <x v="3"/>
    <s v="D"/>
    <s v="0.5"/>
    <n v="7.77"/>
    <n v="31.08"/>
    <x v="0"/>
  </r>
  <r>
    <s v="LCB-02099-995"/>
    <x v="332"/>
    <s v="Jul"/>
    <x v="0"/>
    <x v="371"/>
    <s v="A-D-0.2"/>
    <n v="6"/>
    <x v="371"/>
    <s v="Gran"/>
    <s v="Sibray"/>
    <s v="gsibrayb2@wsj.com"/>
    <x v="18"/>
    <x v="0"/>
    <s v="A"/>
    <s v="Ara"/>
    <x v="2"/>
    <s v="D"/>
    <s v="0.2"/>
    <n v="2.9849999999999999"/>
    <n v="17.91"/>
    <x v="0"/>
  </r>
  <r>
    <s v="UBA-43678-174"/>
    <x v="333"/>
    <s v="Mar"/>
    <x v="0"/>
    <x v="372"/>
    <s v="E-D-2.5"/>
    <n v="6"/>
    <x v="372"/>
    <s v="Ingelbert"/>
    <s v="Hotchkin"/>
    <s v="ihotchkinb3@mit.edu"/>
    <x v="229"/>
    <x v="2"/>
    <s v="E"/>
    <s v="Exc"/>
    <x v="1"/>
    <s v="D"/>
    <s v="2.5"/>
    <n v="27.945"/>
    <n v="167.67000000000002"/>
    <x v="1"/>
  </r>
  <r>
    <s v="UDH-24280-432"/>
    <x v="334"/>
    <s v="May"/>
    <x v="1"/>
    <x v="373"/>
    <s v="L-L-1"/>
    <n v="4"/>
    <x v="373"/>
    <s v="Neely"/>
    <s v="Broadberrie"/>
    <s v="nbroadberrieb4@gnu.org"/>
    <x v="41"/>
    <x v="0"/>
    <s v="L"/>
    <s v="Lib"/>
    <x v="3"/>
    <s v="L"/>
    <s v="1"/>
    <n v="15.85"/>
    <n v="63.4"/>
    <x v="1"/>
  </r>
  <r>
    <s v="IDQ-20193-502"/>
    <x v="335"/>
    <s v="May"/>
    <x v="0"/>
    <x v="374"/>
    <s v="L-M-0.2"/>
    <n v="2"/>
    <x v="374"/>
    <s v="Rutger"/>
    <s v="Pithcock"/>
    <s v="rpithcockb5@yellowbook.com"/>
    <x v="203"/>
    <x v="0"/>
    <s v="L"/>
    <s v="Lib"/>
    <x v="3"/>
    <s v="M"/>
    <s v="0.2"/>
    <n v="4.3650000000000002"/>
    <n v="8.73"/>
    <x v="0"/>
  </r>
  <r>
    <s v="DJG-14442-608"/>
    <x v="336"/>
    <s v="Feb"/>
    <x v="0"/>
    <x v="375"/>
    <s v="R-D-1"/>
    <n v="3"/>
    <x v="375"/>
    <s v="Gale"/>
    <s v="Croysdale"/>
    <s v="gcroysdaleb6@nih.gov"/>
    <x v="27"/>
    <x v="0"/>
    <s v="R"/>
    <s v="Rob"/>
    <x v="0"/>
    <s v="D"/>
    <s v="1"/>
    <n v="8.9499999999999993"/>
    <n v="26.849999999999998"/>
    <x v="0"/>
  </r>
  <r>
    <s v="DWB-61381-370"/>
    <x v="337"/>
    <s v="Apr"/>
    <x v="1"/>
    <x v="376"/>
    <s v="L-L-0.2"/>
    <n v="2"/>
    <x v="376"/>
    <s v="Benedetto"/>
    <s v="Gozzett"/>
    <s v="bgozzettb7@github.com"/>
    <x v="68"/>
    <x v="0"/>
    <s v="L"/>
    <s v="Lib"/>
    <x v="3"/>
    <s v="L"/>
    <s v="0.2"/>
    <n v="4.7549999999999999"/>
    <n v="9.51"/>
    <x v="1"/>
  </r>
  <r>
    <s v="FRD-17347-990"/>
    <x v="80"/>
    <s v="May"/>
    <x v="3"/>
    <x v="377"/>
    <s v="A-D-1"/>
    <n v="4"/>
    <x v="377"/>
    <s v="Tania"/>
    <s v="Craggs"/>
    <s v="tcraggsb8@house.gov"/>
    <x v="230"/>
    <x v="1"/>
    <s v="A"/>
    <s v="Ara"/>
    <x v="2"/>
    <s v="D"/>
    <s v="1"/>
    <n v="9.9499999999999993"/>
    <n v="39.799999999999997"/>
    <x v="1"/>
  </r>
  <r>
    <s v="YPP-27450-525"/>
    <x v="338"/>
    <s v="Dec"/>
    <x v="3"/>
    <x v="378"/>
    <s v="E-M-0.5"/>
    <n v="3"/>
    <x v="378"/>
    <s v="Leonie"/>
    <s v="Cullrford"/>
    <s v="lcullrfordb9@xing.com"/>
    <x v="231"/>
    <x v="0"/>
    <s v="E"/>
    <s v="Exc"/>
    <x v="1"/>
    <s v="M"/>
    <s v="0.5"/>
    <n v="8.25"/>
    <n v="24.75"/>
    <x v="0"/>
  </r>
  <r>
    <s v="EFC-39577-424"/>
    <x v="339"/>
    <s v="Aug"/>
    <x v="1"/>
    <x v="379"/>
    <s v="E-M-1"/>
    <n v="5"/>
    <x v="379"/>
    <s v="Auguste"/>
    <s v="Rizon"/>
    <s v="arizonba@xing.com"/>
    <x v="28"/>
    <x v="0"/>
    <s v="E"/>
    <s v="Exc"/>
    <x v="1"/>
    <s v="M"/>
    <s v="1"/>
    <n v="13.75"/>
    <n v="68.75"/>
    <x v="0"/>
  </r>
  <r>
    <s v="LAW-80062-016"/>
    <x v="340"/>
    <s v="Feb"/>
    <x v="2"/>
    <x v="380"/>
    <s v="E-M-0.5"/>
    <n v="6"/>
    <x v="380"/>
    <s v="Lorin"/>
    <s v="Guerrazzi"/>
    <s v=" "/>
    <x v="232"/>
    <x v="1"/>
    <s v="E"/>
    <s v="Exc"/>
    <x v="1"/>
    <s v="M"/>
    <s v="0.5"/>
    <n v="8.25"/>
    <n v="49.5"/>
    <x v="1"/>
  </r>
  <r>
    <s v="WKL-27981-758"/>
    <x v="177"/>
    <s v="Apr"/>
    <x v="2"/>
    <x v="381"/>
    <s v="A-M-2.5"/>
    <n v="2"/>
    <x v="381"/>
    <s v="Felice"/>
    <s v="Miell"/>
    <s v="fmiellbc@spiegel.de"/>
    <x v="233"/>
    <x v="0"/>
    <s v="A"/>
    <s v="Ara"/>
    <x v="2"/>
    <s v="M"/>
    <s v="2.5"/>
    <n v="25.874999999999996"/>
    <n v="51.749999999999993"/>
    <x v="0"/>
  </r>
  <r>
    <s v="VRT-39834-265"/>
    <x v="341"/>
    <s v="Jan"/>
    <x v="1"/>
    <x v="382"/>
    <s v="L-L-1"/>
    <n v="3"/>
    <x v="382"/>
    <s v="Hamish"/>
    <s v="Skeech"/>
    <s v=" "/>
    <x v="234"/>
    <x v="1"/>
    <s v="L"/>
    <s v="Lib"/>
    <x v="3"/>
    <s v="L"/>
    <s v="1"/>
    <n v="15.85"/>
    <n v="47.55"/>
    <x v="0"/>
  </r>
  <r>
    <s v="QTC-71005-730"/>
    <x v="342"/>
    <s v="Sep"/>
    <x v="1"/>
    <x v="383"/>
    <s v="A-L-0.2"/>
    <n v="4"/>
    <x v="383"/>
    <s v="Giordano"/>
    <s v="Lorenzin"/>
    <s v=" "/>
    <x v="204"/>
    <x v="0"/>
    <s v="A"/>
    <s v="Ara"/>
    <x v="2"/>
    <s v="L"/>
    <s v="0.2"/>
    <n v="3.8849999999999998"/>
    <n v="15.54"/>
    <x v="1"/>
  </r>
  <r>
    <s v="TNX-09857-717"/>
    <x v="343"/>
    <s v="Nov"/>
    <x v="1"/>
    <x v="384"/>
    <s v="L-M-1"/>
    <n v="6"/>
    <x v="384"/>
    <s v="Harwilll"/>
    <s v="Bishell"/>
    <s v=" "/>
    <x v="235"/>
    <x v="0"/>
    <s v="L"/>
    <s v="Lib"/>
    <x v="3"/>
    <s v="M"/>
    <s v="1"/>
    <n v="14.55"/>
    <n v="87.300000000000011"/>
    <x v="0"/>
  </r>
  <r>
    <s v="JZV-43874-185"/>
    <x v="344"/>
    <s v="Aug"/>
    <x v="1"/>
    <x v="385"/>
    <s v="A-M-1"/>
    <n v="5"/>
    <x v="385"/>
    <s v="Freeland"/>
    <s v="Missenden"/>
    <s v=" "/>
    <x v="236"/>
    <x v="0"/>
    <s v="A"/>
    <s v="Ara"/>
    <x v="2"/>
    <s v="M"/>
    <s v="1"/>
    <n v="11.25"/>
    <n v="56.25"/>
    <x v="0"/>
  </r>
  <r>
    <s v="ICF-17486-106"/>
    <x v="47"/>
    <s v="Jan"/>
    <x v="3"/>
    <x v="386"/>
    <s v="L-L-2.5"/>
    <n v="1"/>
    <x v="386"/>
    <s v="Waylan"/>
    <s v="Springall"/>
    <s v="wspringallbh@jugem.jp"/>
    <x v="237"/>
    <x v="0"/>
    <s v="L"/>
    <s v="Lib"/>
    <x v="3"/>
    <s v="L"/>
    <s v="2.5"/>
    <n v="36.454999999999998"/>
    <n v="36.454999999999998"/>
    <x v="0"/>
  </r>
  <r>
    <s v="BMK-49520-383"/>
    <x v="345"/>
    <s v="Dec"/>
    <x v="0"/>
    <x v="387"/>
    <s v="R-L-0.2"/>
    <n v="3"/>
    <x v="387"/>
    <s v="Kiri"/>
    <s v="Avramow"/>
    <s v=" "/>
    <x v="211"/>
    <x v="0"/>
    <s v="R"/>
    <s v="Rob"/>
    <x v="0"/>
    <s v="L"/>
    <s v="0.2"/>
    <n v="3.5849999999999995"/>
    <n v="10.754999999999999"/>
    <x v="0"/>
  </r>
  <r>
    <s v="HTS-15020-632"/>
    <x v="169"/>
    <s v="Aug"/>
    <x v="0"/>
    <x v="388"/>
    <s v="R-M-0.2"/>
    <n v="3"/>
    <x v="388"/>
    <s v="Gregg"/>
    <s v="Hawkyens"/>
    <s v="ghawkyensbj@census.gov"/>
    <x v="235"/>
    <x v="0"/>
    <s v="R"/>
    <s v="Rob"/>
    <x v="0"/>
    <s v="M"/>
    <s v="0.2"/>
    <n v="2.9849999999999999"/>
    <n v="8.9550000000000001"/>
    <x v="1"/>
  </r>
  <r>
    <s v="YLE-18247-749"/>
    <x v="346"/>
    <s v="Mar"/>
    <x v="3"/>
    <x v="389"/>
    <s v="A-L-0.5"/>
    <n v="3"/>
    <x v="389"/>
    <s v="Reggis"/>
    <s v="Pracy"/>
    <s v=" "/>
    <x v="4"/>
    <x v="0"/>
    <s v="A"/>
    <s v="Ara"/>
    <x v="2"/>
    <s v="L"/>
    <s v="0.5"/>
    <n v="7.77"/>
    <n v="23.31"/>
    <x v="0"/>
  </r>
  <r>
    <s v="KJJ-12573-591"/>
    <x v="347"/>
    <s v="Sep"/>
    <x v="1"/>
    <x v="390"/>
    <s v="A-L-2.5"/>
    <n v="1"/>
    <x v="390"/>
    <s v="Paula"/>
    <s v="Denis"/>
    <s v=" "/>
    <x v="167"/>
    <x v="0"/>
    <s v="A"/>
    <s v="Ara"/>
    <x v="2"/>
    <s v="L"/>
    <s v="2.5"/>
    <n v="29.784999999999997"/>
    <n v="29.784999999999997"/>
    <x v="0"/>
  </r>
  <r>
    <s v="RGU-43561-950"/>
    <x v="348"/>
    <s v="Nov"/>
    <x v="3"/>
    <x v="391"/>
    <s v="A-L-2.5"/>
    <n v="5"/>
    <x v="391"/>
    <s v="Broderick"/>
    <s v="McGilvra"/>
    <s v="bmcgilvrabm@so-net.ne.jp"/>
    <x v="155"/>
    <x v="0"/>
    <s v="A"/>
    <s v="Ara"/>
    <x v="2"/>
    <s v="L"/>
    <s v="2.5"/>
    <n v="29.784999999999997"/>
    <n v="148.92499999999998"/>
    <x v="0"/>
  </r>
  <r>
    <s v="JSN-73975-443"/>
    <x v="349"/>
    <s v="Jun"/>
    <x v="2"/>
    <x v="392"/>
    <s v="L-M-0.5"/>
    <n v="1"/>
    <x v="392"/>
    <s v="Annabella"/>
    <s v="Danzey"/>
    <s v="adanzeybn@github.com"/>
    <x v="195"/>
    <x v="0"/>
    <s v="L"/>
    <s v="Lib"/>
    <x v="3"/>
    <s v="M"/>
    <s v="0.5"/>
    <n v="8.73"/>
    <n v="8.73"/>
    <x v="0"/>
  </r>
  <r>
    <s v="WNR-71736-993"/>
    <x v="350"/>
    <s v="Feb"/>
    <x v="3"/>
    <x v="347"/>
    <s v="L-D-0.5"/>
    <n v="4"/>
    <x v="347"/>
    <s v="Terri"/>
    <s v="Farra"/>
    <s v="tfarraac@behance.net"/>
    <x v="220"/>
    <x v="0"/>
    <s v="L"/>
    <s v="Lib"/>
    <x v="3"/>
    <s v="D"/>
    <s v="0.5"/>
    <n v="7.77"/>
    <n v="31.08"/>
    <x v="1"/>
  </r>
  <r>
    <s v="WNR-71736-993"/>
    <x v="350"/>
    <s v="Feb"/>
    <x v="3"/>
    <x v="347"/>
    <s v="A-D-2.5"/>
    <n v="6"/>
    <x v="347"/>
    <s v="Terri"/>
    <s v="Farra"/>
    <s v="tfarraac@behance.net"/>
    <x v="220"/>
    <x v="0"/>
    <s v="A"/>
    <s v="Ara"/>
    <x v="2"/>
    <s v="D"/>
    <s v="2.5"/>
    <n v="22.884999999999998"/>
    <n v="137.31"/>
    <x v="1"/>
  </r>
  <r>
    <s v="HNI-91338-546"/>
    <x v="54"/>
    <s v="Feb"/>
    <x v="3"/>
    <x v="393"/>
    <s v="A-D-0.5"/>
    <n v="5"/>
    <x v="393"/>
    <s v="Nevins"/>
    <s v="Glowacz"/>
    <s v=" "/>
    <x v="238"/>
    <x v="0"/>
    <s v="A"/>
    <s v="Ara"/>
    <x v="2"/>
    <s v="D"/>
    <s v="0.5"/>
    <n v="5.97"/>
    <n v="29.849999999999998"/>
    <x v="1"/>
  </r>
  <r>
    <s v="CYH-53243-218"/>
    <x v="237"/>
    <s v="Dec"/>
    <x v="3"/>
    <x v="394"/>
    <s v="R-M-0.5"/>
    <n v="3"/>
    <x v="394"/>
    <s v="Adelice"/>
    <s v="Isabell"/>
    <s v=" "/>
    <x v="27"/>
    <x v="0"/>
    <s v="R"/>
    <s v="Rob"/>
    <x v="0"/>
    <s v="M"/>
    <s v="0.5"/>
    <n v="5.97"/>
    <n v="17.91"/>
    <x v="1"/>
  </r>
  <r>
    <s v="SVD-75407-177"/>
    <x v="351"/>
    <s v="Aug"/>
    <x v="1"/>
    <x v="395"/>
    <s v="E-L-0.5"/>
    <n v="3"/>
    <x v="395"/>
    <s v="Yulma"/>
    <s v="Dombrell"/>
    <s v="ydombrellbs@dedecms.com"/>
    <x v="28"/>
    <x v="0"/>
    <s v="E"/>
    <s v="Exc"/>
    <x v="1"/>
    <s v="L"/>
    <s v="0.5"/>
    <n v="8.91"/>
    <n v="26.73"/>
    <x v="0"/>
  </r>
  <r>
    <s v="NVN-66443-451"/>
    <x v="352"/>
    <s v="Aug"/>
    <x v="1"/>
    <x v="396"/>
    <s v="R-D-1"/>
    <n v="2"/>
    <x v="396"/>
    <s v="Alric"/>
    <s v="Darth"/>
    <s v="adarthbt@t.co"/>
    <x v="92"/>
    <x v="0"/>
    <s v="R"/>
    <s v="Rob"/>
    <x v="0"/>
    <s v="D"/>
    <s v="1"/>
    <n v="8.9499999999999993"/>
    <n v="17.899999999999999"/>
    <x v="1"/>
  </r>
  <r>
    <s v="JUA-13580-095"/>
    <x v="102"/>
    <s v="Apr"/>
    <x v="0"/>
    <x v="397"/>
    <s v="R-L-0.2"/>
    <n v="4"/>
    <x v="397"/>
    <s v="Manuel"/>
    <s v="Darrigoe"/>
    <s v="mdarrigoebu@hud.gov"/>
    <x v="239"/>
    <x v="1"/>
    <s v="R"/>
    <s v="Rob"/>
    <x v="0"/>
    <s v="L"/>
    <s v="0.2"/>
    <n v="3.5849999999999995"/>
    <n v="14.339999999999998"/>
    <x v="0"/>
  </r>
  <r>
    <s v="ACY-56225-839"/>
    <x v="353"/>
    <s v="Jan"/>
    <x v="1"/>
    <x v="398"/>
    <s v="A-M-2.5"/>
    <n v="3"/>
    <x v="398"/>
    <s v="Kynthia"/>
    <s v="Berick"/>
    <s v=" "/>
    <x v="204"/>
    <x v="0"/>
    <s v="A"/>
    <s v="Ara"/>
    <x v="2"/>
    <s v="M"/>
    <s v="2.5"/>
    <n v="25.874999999999996"/>
    <n v="77.624999999999986"/>
    <x v="0"/>
  </r>
  <r>
    <s v="QBB-07903-622"/>
    <x v="354"/>
    <s v="Oct"/>
    <x v="0"/>
    <x v="399"/>
    <s v="R-L-1"/>
    <n v="5"/>
    <x v="399"/>
    <s v="Minetta"/>
    <s v="Ackrill"/>
    <s v="mackrillbw@bandcamp.com"/>
    <x v="138"/>
    <x v="0"/>
    <s v="R"/>
    <s v="Rob"/>
    <x v="0"/>
    <s v="L"/>
    <s v="1"/>
    <n v="11.95"/>
    <n v="59.75"/>
    <x v="1"/>
  </r>
  <r>
    <s v="JLJ-81802-619"/>
    <x v="135"/>
    <s v="Jun"/>
    <x v="1"/>
    <x v="347"/>
    <s v="A-L-1"/>
    <n v="6"/>
    <x v="347"/>
    <s v="Terri"/>
    <s v="Farra"/>
    <s v="tfarraac@behance.net"/>
    <x v="220"/>
    <x v="0"/>
    <s v="A"/>
    <s v="Ara"/>
    <x v="2"/>
    <s v="L"/>
    <s v="1"/>
    <n v="12.95"/>
    <n v="77.699999999999989"/>
    <x v="1"/>
  </r>
  <r>
    <s v="HFT-77191-168"/>
    <x v="343"/>
    <s v="Nov"/>
    <x v="1"/>
    <x v="400"/>
    <s v="R-D-0.2"/>
    <n v="2"/>
    <x v="400"/>
    <s v="Melosa"/>
    <s v="Kippen"/>
    <s v="mkippenby@dion.ne.jp"/>
    <x v="240"/>
    <x v="0"/>
    <s v="R"/>
    <s v="Rob"/>
    <x v="0"/>
    <s v="D"/>
    <s v="0.2"/>
    <n v="2.6849999999999996"/>
    <n v="5.3699999999999992"/>
    <x v="0"/>
  </r>
  <r>
    <s v="SZR-35951-530"/>
    <x v="89"/>
    <s v="Apr"/>
    <x v="1"/>
    <x v="401"/>
    <s v="E-D-2.5"/>
    <n v="3"/>
    <x v="401"/>
    <s v="Witty"/>
    <s v="Ranson"/>
    <s v="wransonbz@ted.com"/>
    <x v="241"/>
    <x v="1"/>
    <s v="E"/>
    <s v="Exc"/>
    <x v="1"/>
    <s v="D"/>
    <s v="2.5"/>
    <n v="27.945"/>
    <n v="83.835000000000008"/>
    <x v="0"/>
  </r>
  <r>
    <s v="IKL-95976-565"/>
    <x v="355"/>
    <s v="Dec"/>
    <x v="0"/>
    <x v="402"/>
    <s v="A-M-1"/>
    <n v="2"/>
    <x v="402"/>
    <s v="Rod"/>
    <s v="Gowdie"/>
    <s v=" "/>
    <x v="166"/>
    <x v="0"/>
    <s v="A"/>
    <s v="Ara"/>
    <x v="2"/>
    <s v="M"/>
    <s v="1"/>
    <n v="11.25"/>
    <n v="22.5"/>
    <x v="1"/>
  </r>
  <r>
    <s v="XEY-48929-474"/>
    <x v="204"/>
    <s v="Jan"/>
    <x v="2"/>
    <x v="403"/>
    <s v="L-M-2.5"/>
    <n v="6"/>
    <x v="403"/>
    <s v="Lemuel"/>
    <s v="Rignold"/>
    <s v="lrignoldc1@miibeian.gov.cn"/>
    <x v="155"/>
    <x v="0"/>
    <s v="L"/>
    <s v="Lib"/>
    <x v="3"/>
    <s v="M"/>
    <s v="2.5"/>
    <n v="33.464999999999996"/>
    <n v="200.78999999999996"/>
    <x v="0"/>
  </r>
  <r>
    <s v="SQT-07286-736"/>
    <x v="356"/>
    <s v="Dec"/>
    <x v="0"/>
    <x v="404"/>
    <s v="A-M-1"/>
    <n v="6"/>
    <x v="404"/>
    <s v="Nevsa"/>
    <s v="Fields"/>
    <s v=" "/>
    <x v="35"/>
    <x v="0"/>
    <s v="A"/>
    <s v="Ara"/>
    <x v="2"/>
    <s v="M"/>
    <s v="1"/>
    <n v="11.25"/>
    <n v="67.5"/>
    <x v="1"/>
  </r>
  <r>
    <s v="QDU-45390-361"/>
    <x v="357"/>
    <s v="Nov"/>
    <x v="1"/>
    <x v="405"/>
    <s v="E-M-0.5"/>
    <n v="1"/>
    <x v="405"/>
    <s v="Chance"/>
    <s v="Rowthorn"/>
    <s v="crowthornc3@msn.com"/>
    <x v="210"/>
    <x v="0"/>
    <s v="E"/>
    <s v="Exc"/>
    <x v="1"/>
    <s v="M"/>
    <s v="0.5"/>
    <n v="8.25"/>
    <n v="8.25"/>
    <x v="1"/>
  </r>
  <r>
    <s v="RUJ-30649-712"/>
    <x v="300"/>
    <s v="Mar"/>
    <x v="2"/>
    <x v="406"/>
    <s v="L-L-0.2"/>
    <n v="2"/>
    <x v="406"/>
    <s v="Orly"/>
    <s v="Ryland"/>
    <s v="orylandc4@deviantart.com"/>
    <x v="97"/>
    <x v="0"/>
    <s v="L"/>
    <s v="Lib"/>
    <x v="3"/>
    <s v="L"/>
    <s v="0.2"/>
    <n v="4.7549999999999999"/>
    <n v="9.51"/>
    <x v="0"/>
  </r>
  <r>
    <s v="WSV-49732-075"/>
    <x v="358"/>
    <s v="Jan"/>
    <x v="1"/>
    <x v="407"/>
    <s v="L-D-2.5"/>
    <n v="1"/>
    <x v="407"/>
    <s v="Willabella"/>
    <s v="Abramski"/>
    <s v=" "/>
    <x v="13"/>
    <x v="0"/>
    <s v="L"/>
    <s v="Lib"/>
    <x v="3"/>
    <s v="D"/>
    <s v="2.5"/>
    <n v="29.784999999999997"/>
    <n v="29.784999999999997"/>
    <x v="1"/>
  </r>
  <r>
    <s v="VJF-46305-323"/>
    <x v="161"/>
    <s v="Jan"/>
    <x v="0"/>
    <x v="408"/>
    <s v="L-D-0.5"/>
    <n v="2"/>
    <x v="408"/>
    <s v="Morgen"/>
    <s v="Seson"/>
    <s v="msesonck@census.gov"/>
    <x v="208"/>
    <x v="0"/>
    <s v="L"/>
    <s v="Lib"/>
    <x v="3"/>
    <s v="D"/>
    <s v="0.5"/>
    <n v="7.77"/>
    <n v="15.54"/>
    <x v="1"/>
  </r>
  <r>
    <s v="CXD-74176-600"/>
    <x v="129"/>
    <s v="Apr"/>
    <x v="0"/>
    <x v="409"/>
    <s v="E-L-0.5"/>
    <n v="4"/>
    <x v="409"/>
    <s v="Chickie"/>
    <s v="Ragless"/>
    <s v="craglessc7@webmd.com"/>
    <x v="14"/>
    <x v="1"/>
    <s v="E"/>
    <s v="Exc"/>
    <x v="1"/>
    <s v="L"/>
    <s v="0.5"/>
    <n v="8.91"/>
    <n v="35.64"/>
    <x v="1"/>
  </r>
  <r>
    <s v="ADX-50674-975"/>
    <x v="359"/>
    <s v="Feb"/>
    <x v="1"/>
    <x v="410"/>
    <s v="A-M-2.5"/>
    <n v="4"/>
    <x v="410"/>
    <s v="Freda"/>
    <s v="Hollows"/>
    <s v="fhollowsc8@blogtalkradio.com"/>
    <x v="73"/>
    <x v="0"/>
    <s v="A"/>
    <s v="Ara"/>
    <x v="2"/>
    <s v="M"/>
    <s v="2.5"/>
    <n v="25.874999999999996"/>
    <n v="103.49999999999999"/>
    <x v="0"/>
  </r>
  <r>
    <s v="RRP-51647-420"/>
    <x v="360"/>
    <s v="Apr"/>
    <x v="0"/>
    <x v="411"/>
    <s v="E-D-1"/>
    <n v="3"/>
    <x v="411"/>
    <s v="Livy"/>
    <s v="Lathleiff"/>
    <s v="llathleiffc9@nationalgeographic.com"/>
    <x v="180"/>
    <x v="1"/>
    <s v="E"/>
    <s v="Exc"/>
    <x v="1"/>
    <s v="D"/>
    <s v="1"/>
    <n v="12.15"/>
    <n v="36.450000000000003"/>
    <x v="0"/>
  </r>
  <r>
    <s v="PKJ-99134-523"/>
    <x v="361"/>
    <s v="Jul"/>
    <x v="1"/>
    <x v="412"/>
    <s v="R-L-0.5"/>
    <n v="5"/>
    <x v="412"/>
    <s v="Koralle"/>
    <s v="Heads"/>
    <s v="kheadsca@jalbum.net"/>
    <x v="242"/>
    <x v="0"/>
    <s v="R"/>
    <s v="Rob"/>
    <x v="0"/>
    <s v="L"/>
    <s v="0.5"/>
    <n v="7.169999999999999"/>
    <n v="35.849999999999994"/>
    <x v="1"/>
  </r>
  <r>
    <s v="FZQ-29439-457"/>
    <x v="362"/>
    <s v="Feb"/>
    <x v="1"/>
    <x v="413"/>
    <s v="E-L-0.2"/>
    <n v="5"/>
    <x v="413"/>
    <s v="Theo"/>
    <s v="Bowne"/>
    <s v="tbownecb@unicef.org"/>
    <x v="243"/>
    <x v="1"/>
    <s v="E"/>
    <s v="Exc"/>
    <x v="1"/>
    <s v="L"/>
    <s v="0.2"/>
    <n v="4.4550000000000001"/>
    <n v="22.274999999999999"/>
    <x v="0"/>
  </r>
  <r>
    <s v="USN-68115-161"/>
    <x v="363"/>
    <s v="Aug"/>
    <x v="1"/>
    <x v="414"/>
    <s v="E-M-0.2"/>
    <n v="6"/>
    <x v="414"/>
    <s v="Rasia"/>
    <s v="Jacquemard"/>
    <s v="rjacquemardcc@acquirethisname.com"/>
    <x v="244"/>
    <x v="1"/>
    <s v="E"/>
    <s v="Exc"/>
    <x v="1"/>
    <s v="M"/>
    <s v="0.2"/>
    <n v="4.125"/>
    <n v="24.75"/>
    <x v="1"/>
  </r>
  <r>
    <s v="IXU-20263-532"/>
    <x v="364"/>
    <s v="Nov"/>
    <x v="0"/>
    <x v="415"/>
    <s v="L-M-2.5"/>
    <n v="2"/>
    <x v="415"/>
    <s v="Kizzie"/>
    <s v="Warman"/>
    <s v="kwarmancd@printfriendly.com"/>
    <x v="201"/>
    <x v="1"/>
    <s v="L"/>
    <s v="Lib"/>
    <x v="3"/>
    <s v="M"/>
    <s v="2.5"/>
    <n v="33.464999999999996"/>
    <n v="66.929999999999993"/>
    <x v="0"/>
  </r>
  <r>
    <s v="CBT-15092-420"/>
    <x v="85"/>
    <s v="Dec"/>
    <x v="0"/>
    <x v="416"/>
    <s v="L-M-0.5"/>
    <n v="1"/>
    <x v="416"/>
    <s v="Wain"/>
    <s v="Cholomin"/>
    <s v="wcholomince@about.com"/>
    <x v="38"/>
    <x v="2"/>
    <s v="L"/>
    <s v="Lib"/>
    <x v="3"/>
    <s v="M"/>
    <s v="0.5"/>
    <n v="8.73"/>
    <n v="8.73"/>
    <x v="0"/>
  </r>
  <r>
    <s v="PKQ-46841-696"/>
    <x v="365"/>
    <s v="Mar"/>
    <x v="3"/>
    <x v="417"/>
    <s v="R-M-0.5"/>
    <n v="3"/>
    <x v="417"/>
    <s v="Arleen"/>
    <s v="Braidman"/>
    <s v="abraidmancf@census.gov"/>
    <x v="167"/>
    <x v="0"/>
    <s v="R"/>
    <s v="Rob"/>
    <x v="0"/>
    <s v="M"/>
    <s v="0.5"/>
    <n v="5.97"/>
    <n v="17.91"/>
    <x v="1"/>
  </r>
  <r>
    <s v="XDU-05471-219"/>
    <x v="366"/>
    <s v="Jun"/>
    <x v="2"/>
    <x v="418"/>
    <s v="R-L-0.5"/>
    <n v="1"/>
    <x v="418"/>
    <s v="Pru"/>
    <s v="Durban"/>
    <s v="pdurbancg@symantec.com"/>
    <x v="245"/>
    <x v="1"/>
    <s v="R"/>
    <s v="Rob"/>
    <x v="0"/>
    <s v="L"/>
    <s v="0.5"/>
    <n v="7.169999999999999"/>
    <n v="7.169999999999999"/>
    <x v="1"/>
  </r>
  <r>
    <s v="NID-20149-329"/>
    <x v="367"/>
    <s v="May"/>
    <x v="1"/>
    <x v="419"/>
    <s v="R-D-0.2"/>
    <n v="2"/>
    <x v="419"/>
    <s v="Antone"/>
    <s v="Harrold"/>
    <s v="aharroldch@miibeian.gov.cn"/>
    <x v="45"/>
    <x v="0"/>
    <s v="R"/>
    <s v="Rob"/>
    <x v="0"/>
    <s v="D"/>
    <s v="0.2"/>
    <n v="2.6849999999999996"/>
    <n v="5.3699999999999992"/>
    <x v="1"/>
  </r>
  <r>
    <s v="SVU-27222-213"/>
    <x v="142"/>
    <s v="Jan"/>
    <x v="1"/>
    <x v="420"/>
    <s v="L-L-0.2"/>
    <n v="5"/>
    <x v="420"/>
    <s v="Sim"/>
    <s v="Pamphilon"/>
    <s v="spamphilonci@mlb.com"/>
    <x v="246"/>
    <x v="1"/>
    <s v="L"/>
    <s v="Lib"/>
    <x v="3"/>
    <s v="L"/>
    <s v="0.2"/>
    <n v="4.7549999999999999"/>
    <n v="23.774999999999999"/>
    <x v="1"/>
  </r>
  <r>
    <s v="RWI-84131-848"/>
    <x v="368"/>
    <s v="Feb"/>
    <x v="0"/>
    <x v="421"/>
    <s v="R-D-2.5"/>
    <n v="2"/>
    <x v="421"/>
    <s v="Mohandis"/>
    <s v="Spurden"/>
    <s v="mspurdencj@exblog.jp"/>
    <x v="63"/>
    <x v="0"/>
    <s v="R"/>
    <s v="Rob"/>
    <x v="0"/>
    <s v="D"/>
    <s v="2.5"/>
    <n v="20.584999999999997"/>
    <n v="41.169999999999995"/>
    <x v="0"/>
  </r>
  <r>
    <s v="GUU-40666-525"/>
    <x v="31"/>
    <s v="Nov"/>
    <x v="1"/>
    <x v="408"/>
    <s v="A-L-0.2"/>
    <n v="3"/>
    <x v="408"/>
    <s v="Morgen"/>
    <s v="Seson"/>
    <s v="msesonck@census.gov"/>
    <x v="208"/>
    <x v="0"/>
    <s v="A"/>
    <s v="Ara"/>
    <x v="2"/>
    <s v="L"/>
    <s v="0.2"/>
    <n v="3.8849999999999998"/>
    <n v="11.654999999999999"/>
    <x v="1"/>
  </r>
  <r>
    <s v="SCN-51395-066"/>
    <x v="369"/>
    <s v="Jan"/>
    <x v="2"/>
    <x v="422"/>
    <s v="L-L-0.5"/>
    <n v="4"/>
    <x v="422"/>
    <s v="Nalani"/>
    <s v="Pirrone"/>
    <s v="npirronecl@weibo.com"/>
    <x v="156"/>
    <x v="0"/>
    <s v="L"/>
    <s v="Lib"/>
    <x v="3"/>
    <s v="L"/>
    <s v="0.5"/>
    <n v="9.51"/>
    <n v="38.04"/>
    <x v="1"/>
  </r>
  <r>
    <s v="ULA-24644-321"/>
    <x v="370"/>
    <s v="Aug"/>
    <x v="1"/>
    <x v="423"/>
    <s v="R-D-2.5"/>
    <n v="4"/>
    <x v="423"/>
    <s v="Reube"/>
    <s v="Cawley"/>
    <s v="rcawleycm@yellowbook.com"/>
    <x v="247"/>
    <x v="1"/>
    <s v="R"/>
    <s v="Rob"/>
    <x v="0"/>
    <s v="D"/>
    <s v="2.5"/>
    <n v="20.584999999999997"/>
    <n v="82.339999999999989"/>
    <x v="0"/>
  </r>
  <r>
    <s v="EOL-92666-762"/>
    <x v="371"/>
    <s v="Jan"/>
    <x v="3"/>
    <x v="424"/>
    <s v="L-L-0.2"/>
    <n v="2"/>
    <x v="424"/>
    <s v="Stan"/>
    <s v="Barribal"/>
    <s v="sbarribalcn@microsoft.com"/>
    <x v="248"/>
    <x v="1"/>
    <s v="L"/>
    <s v="Lib"/>
    <x v="3"/>
    <s v="L"/>
    <s v="0.2"/>
    <n v="4.7549999999999999"/>
    <n v="9.51"/>
    <x v="0"/>
  </r>
  <r>
    <s v="AJV-18231-334"/>
    <x v="372"/>
    <s v="Jul"/>
    <x v="3"/>
    <x v="425"/>
    <s v="R-D-2.5"/>
    <n v="2"/>
    <x v="425"/>
    <s v="Agnes"/>
    <s v="Adamides"/>
    <s v="aadamidesco@bizjournals.com"/>
    <x v="60"/>
    <x v="2"/>
    <s v="R"/>
    <s v="Rob"/>
    <x v="0"/>
    <s v="D"/>
    <s v="2.5"/>
    <n v="20.584999999999997"/>
    <n v="41.169999999999995"/>
    <x v="1"/>
  </r>
  <r>
    <s v="ZQI-47236-301"/>
    <x v="373"/>
    <s v="Jul"/>
    <x v="0"/>
    <x v="426"/>
    <s v="L-L-0.5"/>
    <n v="5"/>
    <x v="426"/>
    <s v="Carmelita"/>
    <s v="Thowes"/>
    <s v="cthowescp@craigslist.org"/>
    <x v="36"/>
    <x v="0"/>
    <s v="L"/>
    <s v="Lib"/>
    <x v="3"/>
    <s v="L"/>
    <s v="0.5"/>
    <n v="9.51"/>
    <n v="47.55"/>
    <x v="1"/>
  </r>
  <r>
    <s v="ZCR-15721-658"/>
    <x v="374"/>
    <s v="May"/>
    <x v="2"/>
    <x v="427"/>
    <s v="A-M-1"/>
    <n v="4"/>
    <x v="427"/>
    <s v="Rodolfo"/>
    <s v="Willoway"/>
    <s v="rwillowaycq@admin.ch"/>
    <x v="31"/>
    <x v="0"/>
    <s v="A"/>
    <s v="Ara"/>
    <x v="2"/>
    <s v="M"/>
    <s v="1"/>
    <n v="11.25"/>
    <n v="45"/>
    <x v="1"/>
  </r>
  <r>
    <s v="QEW-47945-682"/>
    <x v="319"/>
    <s v="Jan"/>
    <x v="3"/>
    <x v="428"/>
    <s v="L-L-0.2"/>
    <n v="5"/>
    <x v="428"/>
    <s v="Alvis"/>
    <s v="Elwin"/>
    <s v="aelwincr@privacy.gov.au"/>
    <x v="30"/>
    <x v="0"/>
    <s v="L"/>
    <s v="Lib"/>
    <x v="3"/>
    <s v="L"/>
    <s v="0.2"/>
    <n v="4.7549999999999999"/>
    <n v="23.774999999999999"/>
    <x v="1"/>
  </r>
  <r>
    <s v="PSY-45485-542"/>
    <x v="375"/>
    <s v="May"/>
    <x v="0"/>
    <x v="429"/>
    <s v="R-D-0.5"/>
    <n v="3"/>
    <x v="429"/>
    <s v="Araldo"/>
    <s v="Bilbrook"/>
    <s v="abilbrookcs@booking.com"/>
    <x v="249"/>
    <x v="1"/>
    <s v="R"/>
    <s v="Rob"/>
    <x v="0"/>
    <s v="D"/>
    <s v="0.5"/>
    <n v="5.3699999999999992"/>
    <n v="16.11"/>
    <x v="0"/>
  </r>
  <r>
    <s v="BAQ-74241-156"/>
    <x v="376"/>
    <s v="Jul"/>
    <x v="3"/>
    <x v="430"/>
    <s v="R-D-0.2"/>
    <n v="4"/>
    <x v="430"/>
    <s v="Ransell"/>
    <s v="McKall"/>
    <s v="rmckallct@sakura.ne.jp"/>
    <x v="250"/>
    <x v="2"/>
    <s v="R"/>
    <s v="Rob"/>
    <x v="0"/>
    <s v="D"/>
    <s v="0.2"/>
    <n v="2.6849999999999996"/>
    <n v="10.739999999999998"/>
    <x v="0"/>
  </r>
  <r>
    <s v="BVU-77367-451"/>
    <x v="377"/>
    <s v="Oct"/>
    <x v="3"/>
    <x v="431"/>
    <s v="A-D-1"/>
    <n v="5"/>
    <x v="431"/>
    <s v="Borg"/>
    <s v="Daile"/>
    <s v="bdailecu@vistaprint.com"/>
    <x v="161"/>
    <x v="0"/>
    <s v="A"/>
    <s v="Ara"/>
    <x v="2"/>
    <s v="D"/>
    <s v="1"/>
    <n v="9.9499999999999993"/>
    <n v="49.75"/>
    <x v="0"/>
  </r>
  <r>
    <s v="TJE-91516-344"/>
    <x v="378"/>
    <s v="Sep"/>
    <x v="0"/>
    <x v="432"/>
    <s v="E-M-1"/>
    <n v="2"/>
    <x v="432"/>
    <s v="Adolphe"/>
    <s v="Treherne"/>
    <s v="atrehernecv@state.tx.us"/>
    <x v="251"/>
    <x v="1"/>
    <s v="E"/>
    <s v="Exc"/>
    <x v="1"/>
    <s v="M"/>
    <s v="1"/>
    <n v="13.75"/>
    <n v="27.5"/>
    <x v="1"/>
  </r>
  <r>
    <s v="LIS-96202-702"/>
    <x v="277"/>
    <s v="Jun"/>
    <x v="3"/>
    <x v="433"/>
    <s v="L-D-2.5"/>
    <n v="4"/>
    <x v="433"/>
    <s v="Annetta"/>
    <s v="Brentnall"/>
    <s v="abrentnallcw@biglobe.ne.jp"/>
    <x v="252"/>
    <x v="2"/>
    <s v="L"/>
    <s v="Lib"/>
    <x v="3"/>
    <s v="D"/>
    <s v="2.5"/>
    <n v="29.784999999999997"/>
    <n v="119.13999999999999"/>
    <x v="1"/>
  </r>
  <r>
    <s v="VIO-27668-766"/>
    <x v="379"/>
    <s v="Dec"/>
    <x v="0"/>
    <x v="434"/>
    <s v="R-D-2.5"/>
    <n v="1"/>
    <x v="434"/>
    <s v="Dick"/>
    <s v="Drinkall"/>
    <s v="ddrinkallcx@psu.edu"/>
    <x v="203"/>
    <x v="0"/>
    <s v="R"/>
    <s v="Rob"/>
    <x v="0"/>
    <s v="D"/>
    <s v="2.5"/>
    <n v="20.584999999999997"/>
    <n v="20.584999999999997"/>
    <x v="0"/>
  </r>
  <r>
    <s v="ZVG-20473-043"/>
    <x v="86"/>
    <s v="Dec"/>
    <x v="3"/>
    <x v="435"/>
    <s v="A-D-0.2"/>
    <n v="3"/>
    <x v="435"/>
    <s v="Dagny"/>
    <s v="Kornel"/>
    <s v="dkornelcy@cyberchimps.com"/>
    <x v="253"/>
    <x v="0"/>
    <s v="A"/>
    <s v="Ara"/>
    <x v="2"/>
    <s v="D"/>
    <s v="0.2"/>
    <n v="2.9849999999999999"/>
    <n v="8.9550000000000001"/>
    <x v="0"/>
  </r>
  <r>
    <s v="KGZ-56395-231"/>
    <x v="380"/>
    <s v="Dec"/>
    <x v="1"/>
    <x v="436"/>
    <s v="A-D-0.5"/>
    <n v="1"/>
    <x v="436"/>
    <s v="Rhona"/>
    <s v="Lequeux"/>
    <s v="rlequeuxcz@newyorker.com"/>
    <x v="254"/>
    <x v="0"/>
    <s v="A"/>
    <s v="Ara"/>
    <x v="2"/>
    <s v="D"/>
    <s v="0.5"/>
    <n v="5.97"/>
    <n v="5.97"/>
    <x v="1"/>
  </r>
  <r>
    <s v="CUU-92244-729"/>
    <x v="381"/>
    <s v="Jul"/>
    <x v="3"/>
    <x v="437"/>
    <s v="E-M-1"/>
    <n v="3"/>
    <x v="437"/>
    <s v="Julius"/>
    <s v="Mccaull"/>
    <s v="jmccaulld0@parallels.com"/>
    <x v="255"/>
    <x v="0"/>
    <s v="E"/>
    <s v="Exc"/>
    <x v="1"/>
    <s v="M"/>
    <s v="1"/>
    <n v="13.75"/>
    <n v="41.25"/>
    <x v="0"/>
  </r>
  <r>
    <s v="EHE-94714-312"/>
    <x v="382"/>
    <s v="Jun"/>
    <x v="1"/>
    <x v="438"/>
    <s v="E-L-0.2"/>
    <n v="5"/>
    <x v="438"/>
    <s v="Ailey"/>
    <s v="Brash"/>
    <s v="abrashda@plala.or.jp"/>
    <x v="256"/>
    <x v="0"/>
    <s v="E"/>
    <s v="Exc"/>
    <x v="1"/>
    <s v="L"/>
    <s v="0.2"/>
    <n v="4.4550000000000001"/>
    <n v="22.274999999999999"/>
    <x v="0"/>
  </r>
  <r>
    <s v="RTL-16205-161"/>
    <x v="11"/>
    <s v="Apr"/>
    <x v="2"/>
    <x v="439"/>
    <s v="A-M-0.5"/>
    <n v="1"/>
    <x v="439"/>
    <s v="Alberto"/>
    <s v="Hutchinson"/>
    <s v="ahutchinsond2@imgur.com"/>
    <x v="227"/>
    <x v="0"/>
    <s v="A"/>
    <s v="Ara"/>
    <x v="2"/>
    <s v="M"/>
    <s v="0.5"/>
    <n v="6.75"/>
    <n v="6.75"/>
    <x v="0"/>
  </r>
  <r>
    <s v="GTS-22482-014"/>
    <x v="167"/>
    <s v="Mar"/>
    <x v="2"/>
    <x v="440"/>
    <s v="L-M-2.5"/>
    <n v="4"/>
    <x v="440"/>
    <s v="Lamond"/>
    <s v="Gheeraert"/>
    <s v=" "/>
    <x v="210"/>
    <x v="0"/>
    <s v="L"/>
    <s v="Lib"/>
    <x v="3"/>
    <s v="M"/>
    <s v="2.5"/>
    <n v="33.464999999999996"/>
    <n v="133.85999999999999"/>
    <x v="0"/>
  </r>
  <r>
    <s v="DYG-25473-881"/>
    <x v="383"/>
    <s v="Feb"/>
    <x v="3"/>
    <x v="441"/>
    <s v="A-D-0.2"/>
    <n v="2"/>
    <x v="441"/>
    <s v="Roxine"/>
    <s v="Drivers"/>
    <s v="rdriversd4@hexun.com"/>
    <x v="153"/>
    <x v="0"/>
    <s v="A"/>
    <s v="Ara"/>
    <x v="2"/>
    <s v="D"/>
    <s v="0.2"/>
    <n v="2.9849999999999999"/>
    <n v="5.97"/>
    <x v="1"/>
  </r>
  <r>
    <s v="HTR-21838-286"/>
    <x v="18"/>
    <s v="Feb"/>
    <x v="2"/>
    <x v="442"/>
    <s v="A-L-1"/>
    <n v="2"/>
    <x v="442"/>
    <s v="Heloise"/>
    <s v="Zeal"/>
    <s v="hzeald5@google.de"/>
    <x v="208"/>
    <x v="0"/>
    <s v="A"/>
    <s v="Ara"/>
    <x v="2"/>
    <s v="L"/>
    <s v="1"/>
    <n v="12.95"/>
    <n v="25.9"/>
    <x v="1"/>
  </r>
  <r>
    <s v="KYG-28296-920"/>
    <x v="84"/>
    <s v="Jul"/>
    <x v="3"/>
    <x v="443"/>
    <s v="E-M-2.5"/>
    <n v="1"/>
    <x v="443"/>
    <s v="Granger"/>
    <s v="Smallcombe"/>
    <s v="gsmallcombed6@ucla.edu"/>
    <x v="165"/>
    <x v="1"/>
    <s v="E"/>
    <s v="Exc"/>
    <x v="1"/>
    <s v="M"/>
    <s v="2.5"/>
    <n v="31.624999999999996"/>
    <n v="31.624999999999996"/>
    <x v="0"/>
  </r>
  <r>
    <s v="NNB-20459-430"/>
    <x v="384"/>
    <s v="Jul"/>
    <x v="2"/>
    <x v="444"/>
    <s v="L-M-0.2"/>
    <n v="2"/>
    <x v="444"/>
    <s v="Daryn"/>
    <s v="Dibley"/>
    <s v="ddibleyd7@feedburner.com"/>
    <x v="257"/>
    <x v="0"/>
    <s v="L"/>
    <s v="Lib"/>
    <x v="3"/>
    <s v="M"/>
    <s v="0.2"/>
    <n v="4.3650000000000002"/>
    <n v="8.73"/>
    <x v="1"/>
  </r>
  <r>
    <s v="FEK-14025-351"/>
    <x v="385"/>
    <s v="Mar"/>
    <x v="1"/>
    <x v="445"/>
    <s v="E-L-0.2"/>
    <n v="6"/>
    <x v="445"/>
    <s v="Gardy"/>
    <s v="Dimitriou"/>
    <s v="gdimitrioud8@chronoengine.com"/>
    <x v="36"/>
    <x v="0"/>
    <s v="E"/>
    <s v="Exc"/>
    <x v="1"/>
    <s v="L"/>
    <s v="0.2"/>
    <n v="4.4550000000000001"/>
    <n v="26.73"/>
    <x v="0"/>
  </r>
  <r>
    <s v="AWH-16980-469"/>
    <x v="386"/>
    <s v="May"/>
    <x v="3"/>
    <x v="446"/>
    <s v="L-M-0.2"/>
    <n v="6"/>
    <x v="446"/>
    <s v="Fanny"/>
    <s v="Flanagan"/>
    <s v="fflanagand9@woothemes.com"/>
    <x v="211"/>
    <x v="0"/>
    <s v="L"/>
    <s v="Lib"/>
    <x v="3"/>
    <s v="M"/>
    <s v="0.2"/>
    <n v="4.3650000000000002"/>
    <n v="26.19"/>
    <x v="1"/>
  </r>
  <r>
    <s v="ZPW-31329-741"/>
    <x v="387"/>
    <s v="Jun"/>
    <x v="0"/>
    <x v="438"/>
    <s v="R-D-1"/>
    <n v="6"/>
    <x v="438"/>
    <s v="Ailey"/>
    <s v="Brash"/>
    <s v="abrashda@plala.or.jp"/>
    <x v="256"/>
    <x v="0"/>
    <s v="R"/>
    <s v="Rob"/>
    <x v="0"/>
    <s v="D"/>
    <s v="1"/>
    <n v="8.9499999999999993"/>
    <n v="53.699999999999996"/>
    <x v="0"/>
  </r>
  <r>
    <s v="ZPW-31329-741"/>
    <x v="387"/>
    <s v="Jun"/>
    <x v="0"/>
    <x v="438"/>
    <s v="E-M-2.5"/>
    <n v="4"/>
    <x v="438"/>
    <s v="Ailey"/>
    <s v="Brash"/>
    <s v="abrashda@plala.or.jp"/>
    <x v="256"/>
    <x v="0"/>
    <s v="E"/>
    <s v="Exc"/>
    <x v="1"/>
    <s v="M"/>
    <s v="2.5"/>
    <n v="31.624999999999996"/>
    <n v="126.49999999999999"/>
    <x v="0"/>
  </r>
  <r>
    <s v="ZPW-31329-741"/>
    <x v="387"/>
    <s v="Jun"/>
    <x v="0"/>
    <x v="438"/>
    <s v="E-M-0.2"/>
    <n v="1"/>
    <x v="438"/>
    <s v="Ailey"/>
    <s v="Brash"/>
    <s v="abrashda@plala.or.jp"/>
    <x v="256"/>
    <x v="0"/>
    <s v="E"/>
    <s v="Exc"/>
    <x v="1"/>
    <s v="M"/>
    <s v="0.2"/>
    <n v="4.125"/>
    <n v="4.125"/>
    <x v="0"/>
  </r>
  <r>
    <s v="UBI-83843-396"/>
    <x v="388"/>
    <s v="Oct"/>
    <x v="0"/>
    <x v="447"/>
    <s v="R-L-1"/>
    <n v="2"/>
    <x v="447"/>
    <s v="Nanny"/>
    <s v="Izhakov"/>
    <s v="nizhakovdd@aol.com"/>
    <x v="258"/>
    <x v="2"/>
    <s v="R"/>
    <s v="Rob"/>
    <x v="0"/>
    <s v="L"/>
    <s v="1"/>
    <n v="11.95"/>
    <n v="23.9"/>
    <x v="1"/>
  </r>
  <r>
    <s v="VID-40587-569"/>
    <x v="389"/>
    <s v="Feb"/>
    <x v="1"/>
    <x v="448"/>
    <s v="E-D-2.5"/>
    <n v="5"/>
    <x v="448"/>
    <s v="Stanly"/>
    <s v="Keets"/>
    <s v="skeetsde@answers.com"/>
    <x v="117"/>
    <x v="0"/>
    <s v="E"/>
    <s v="Exc"/>
    <x v="1"/>
    <s v="D"/>
    <s v="2.5"/>
    <n v="27.945"/>
    <n v="139.72499999999999"/>
    <x v="0"/>
  </r>
  <r>
    <s v="KBB-52530-416"/>
    <x v="229"/>
    <s v="Nov"/>
    <x v="0"/>
    <x v="449"/>
    <s v="L-D-2.5"/>
    <n v="2"/>
    <x v="449"/>
    <s v="Orion"/>
    <s v="Dyott"/>
    <s v=" "/>
    <x v="147"/>
    <x v="0"/>
    <s v="L"/>
    <s v="Lib"/>
    <x v="3"/>
    <s v="D"/>
    <s v="2.5"/>
    <n v="29.784999999999997"/>
    <n v="59.569999999999993"/>
    <x v="0"/>
  </r>
  <r>
    <s v="ISJ-48676-420"/>
    <x v="390"/>
    <s v="Oct"/>
    <x v="1"/>
    <x v="450"/>
    <s v="L-L-0.5"/>
    <n v="6"/>
    <x v="450"/>
    <s v="Keefer"/>
    <s v="Cake"/>
    <s v="kcakedg@huffingtonpost.com"/>
    <x v="7"/>
    <x v="0"/>
    <s v="L"/>
    <s v="Lib"/>
    <x v="3"/>
    <s v="L"/>
    <s v="0.5"/>
    <n v="9.51"/>
    <n v="57.06"/>
    <x v="1"/>
  </r>
  <r>
    <s v="MIF-17920-768"/>
    <x v="391"/>
    <s v="Aug"/>
    <x v="1"/>
    <x v="451"/>
    <s v="R-L-0.2"/>
    <n v="6"/>
    <x v="451"/>
    <s v="Morna"/>
    <s v="Hansed"/>
    <s v="mhanseddh@instagram.com"/>
    <x v="259"/>
    <x v="1"/>
    <s v="R"/>
    <s v="Rob"/>
    <x v="0"/>
    <s v="L"/>
    <s v="0.2"/>
    <n v="3.5849999999999995"/>
    <n v="21.509999999999998"/>
    <x v="0"/>
  </r>
  <r>
    <s v="CPX-19312-088"/>
    <x v="117"/>
    <s v="Jul"/>
    <x v="3"/>
    <x v="452"/>
    <s v="L-M-0.5"/>
    <n v="6"/>
    <x v="452"/>
    <s v="Franny"/>
    <s v="Kienlein"/>
    <s v="fkienleindi@trellian.com"/>
    <x v="260"/>
    <x v="1"/>
    <s v="L"/>
    <s v="Lib"/>
    <x v="3"/>
    <s v="M"/>
    <s v="0.5"/>
    <n v="8.73"/>
    <n v="52.38"/>
    <x v="0"/>
  </r>
  <r>
    <s v="RXI-67978-260"/>
    <x v="392"/>
    <s v="Sep"/>
    <x v="3"/>
    <x v="453"/>
    <s v="E-D-1"/>
    <n v="6"/>
    <x v="453"/>
    <s v="Klarika"/>
    <s v="Egglestone"/>
    <s v="kegglestonedj@sphinn.com"/>
    <x v="260"/>
    <x v="1"/>
    <s v="E"/>
    <s v="Exc"/>
    <x v="1"/>
    <s v="D"/>
    <s v="1"/>
    <n v="12.15"/>
    <n v="72.900000000000006"/>
    <x v="1"/>
  </r>
  <r>
    <s v="LKE-14821-285"/>
    <x v="393"/>
    <s v="May"/>
    <x v="3"/>
    <x v="454"/>
    <s v="R-M-0.2"/>
    <n v="5"/>
    <x v="454"/>
    <s v="Becky"/>
    <s v="Semkins"/>
    <s v="bsemkinsdk@unc.edu"/>
    <x v="261"/>
    <x v="1"/>
    <s v="R"/>
    <s v="Rob"/>
    <x v="0"/>
    <s v="M"/>
    <s v="0.2"/>
    <n v="2.9849999999999999"/>
    <n v="14.924999999999999"/>
    <x v="0"/>
  </r>
  <r>
    <s v="LRK-97117-150"/>
    <x v="394"/>
    <s v="Jul"/>
    <x v="0"/>
    <x v="455"/>
    <s v="L-L-1"/>
    <n v="6"/>
    <x v="455"/>
    <s v="Sean"/>
    <s v="Lorenzetti"/>
    <s v="slorenzettidl@is.gd"/>
    <x v="87"/>
    <x v="0"/>
    <s v="L"/>
    <s v="Lib"/>
    <x v="3"/>
    <s v="L"/>
    <s v="1"/>
    <n v="15.85"/>
    <n v="95.1"/>
    <x v="1"/>
  </r>
  <r>
    <s v="IGK-51227-573"/>
    <x v="137"/>
    <s v="Oct"/>
    <x v="0"/>
    <x v="456"/>
    <s v="L-D-0.5"/>
    <n v="2"/>
    <x v="456"/>
    <s v="Bob"/>
    <s v="Giannazzi"/>
    <s v="bgiannazzidm@apple.com"/>
    <x v="42"/>
    <x v="0"/>
    <s v="L"/>
    <s v="Lib"/>
    <x v="3"/>
    <s v="D"/>
    <s v="0.5"/>
    <n v="7.77"/>
    <n v="15.54"/>
    <x v="1"/>
  </r>
  <r>
    <s v="ZAY-43009-775"/>
    <x v="395"/>
    <s v="Sep"/>
    <x v="3"/>
    <x v="457"/>
    <s v="L-D-0.2"/>
    <n v="6"/>
    <x v="457"/>
    <s v="Kendra"/>
    <s v="Backshell"/>
    <s v=" "/>
    <x v="207"/>
    <x v="0"/>
    <s v="L"/>
    <s v="Lib"/>
    <x v="3"/>
    <s v="D"/>
    <s v="0.2"/>
    <n v="3.8849999999999998"/>
    <n v="23.31"/>
    <x v="1"/>
  </r>
  <r>
    <s v="EMA-63190-618"/>
    <x v="396"/>
    <s v="Feb"/>
    <x v="2"/>
    <x v="458"/>
    <s v="E-M-0.2"/>
    <n v="1"/>
    <x v="458"/>
    <s v="Uriah"/>
    <s v="Lethbrig"/>
    <s v="ulethbrigdo@hc360.com"/>
    <x v="166"/>
    <x v="0"/>
    <s v="E"/>
    <s v="Exc"/>
    <x v="1"/>
    <s v="M"/>
    <s v="0.2"/>
    <n v="4.125"/>
    <n v="4.125"/>
    <x v="0"/>
  </r>
  <r>
    <s v="FBI-35855-418"/>
    <x v="189"/>
    <s v="Sep"/>
    <x v="3"/>
    <x v="459"/>
    <s v="R-M-0.5"/>
    <n v="6"/>
    <x v="459"/>
    <s v="Sky"/>
    <s v="Farnish"/>
    <s v="sfarnishdp@dmoz.org"/>
    <x v="194"/>
    <x v="2"/>
    <s v="R"/>
    <s v="Rob"/>
    <x v="0"/>
    <s v="M"/>
    <s v="0.5"/>
    <n v="5.97"/>
    <n v="35.82"/>
    <x v="1"/>
  </r>
  <r>
    <s v="TXB-80533-417"/>
    <x v="8"/>
    <s v="Oct"/>
    <x v="3"/>
    <x v="460"/>
    <s v="L-L-1"/>
    <n v="2"/>
    <x v="460"/>
    <s v="Felicia"/>
    <s v="Jecock"/>
    <s v="fjecockdq@unicef.org"/>
    <x v="163"/>
    <x v="0"/>
    <s v="L"/>
    <s v="Lib"/>
    <x v="3"/>
    <s v="L"/>
    <s v="1"/>
    <n v="15.85"/>
    <n v="31.7"/>
    <x v="1"/>
  </r>
  <r>
    <s v="MBM-00112-248"/>
    <x v="397"/>
    <s v="Sep"/>
    <x v="0"/>
    <x v="461"/>
    <s v="L-L-1"/>
    <n v="5"/>
    <x v="461"/>
    <s v="Currey"/>
    <s v="MacAllister"/>
    <s v=" "/>
    <x v="189"/>
    <x v="0"/>
    <s v="L"/>
    <s v="Lib"/>
    <x v="3"/>
    <s v="L"/>
    <s v="1"/>
    <n v="15.85"/>
    <n v="79.25"/>
    <x v="0"/>
  </r>
  <r>
    <s v="EUO-69145-988"/>
    <x v="398"/>
    <s v="Aug"/>
    <x v="1"/>
    <x v="462"/>
    <s v="E-D-0.2"/>
    <n v="3"/>
    <x v="462"/>
    <s v="Hamlen"/>
    <s v="Pallister"/>
    <s v="hpallisterds@ning.com"/>
    <x v="48"/>
    <x v="0"/>
    <s v="E"/>
    <s v="Exc"/>
    <x v="1"/>
    <s v="D"/>
    <s v="0.2"/>
    <n v="3.645"/>
    <n v="10.935"/>
    <x v="1"/>
  </r>
  <r>
    <s v="GYA-80327-368"/>
    <x v="399"/>
    <s v="Jun"/>
    <x v="1"/>
    <x v="463"/>
    <s v="A-D-1"/>
    <n v="4"/>
    <x v="463"/>
    <s v="Chantal"/>
    <s v="Mersh"/>
    <s v="cmershdt@drupal.org"/>
    <x v="262"/>
    <x v="1"/>
    <s v="A"/>
    <s v="Ara"/>
    <x v="2"/>
    <s v="D"/>
    <s v="1"/>
    <n v="9.9499999999999993"/>
    <n v="39.799999999999997"/>
    <x v="1"/>
  </r>
  <r>
    <s v="TNW-41601-420"/>
    <x v="400"/>
    <s v="Nov"/>
    <x v="3"/>
    <x v="464"/>
    <s v="R-M-1"/>
    <n v="5"/>
    <x v="464"/>
    <s v="Marja"/>
    <s v="Urion"/>
    <s v="murione5@alexa.com"/>
    <x v="263"/>
    <x v="1"/>
    <s v="R"/>
    <s v="Rob"/>
    <x v="0"/>
    <s v="M"/>
    <s v="1"/>
    <n v="9.9499999999999993"/>
    <n v="49.75"/>
    <x v="0"/>
  </r>
  <r>
    <s v="ALR-62963-723"/>
    <x v="401"/>
    <s v="Jun"/>
    <x v="3"/>
    <x v="465"/>
    <s v="R-D-0.2"/>
    <n v="3"/>
    <x v="465"/>
    <s v="Malynda"/>
    <s v="Purbrick"/>
    <s v=" "/>
    <x v="146"/>
    <x v="1"/>
    <s v="R"/>
    <s v="Rob"/>
    <x v="0"/>
    <s v="D"/>
    <s v="0.2"/>
    <n v="2.6849999999999996"/>
    <n v="8.0549999999999997"/>
    <x v="0"/>
  </r>
  <r>
    <s v="JIG-27636-870"/>
    <x v="402"/>
    <s v="Jul"/>
    <x v="3"/>
    <x v="466"/>
    <s v="R-L-1"/>
    <n v="4"/>
    <x v="466"/>
    <s v="Alf"/>
    <s v="Housaman"/>
    <s v=" "/>
    <x v="16"/>
    <x v="0"/>
    <s v="R"/>
    <s v="Rob"/>
    <x v="0"/>
    <s v="L"/>
    <s v="1"/>
    <n v="11.95"/>
    <n v="47.8"/>
    <x v="1"/>
  </r>
  <r>
    <s v="CTE-31437-326"/>
    <x v="6"/>
    <s v="Jan"/>
    <x v="0"/>
    <x v="467"/>
    <s v="R-M-0.2"/>
    <n v="4"/>
    <x v="467"/>
    <s v="Gladi"/>
    <s v="Ducker"/>
    <s v="gduckerdx@patch.com"/>
    <x v="197"/>
    <x v="2"/>
    <s v="R"/>
    <s v="Rob"/>
    <x v="0"/>
    <s v="M"/>
    <s v="0.2"/>
    <n v="2.9849999999999999"/>
    <n v="11.94"/>
    <x v="1"/>
  </r>
  <r>
    <s v="CTE-31437-326"/>
    <x v="6"/>
    <s v="Jan"/>
    <x v="0"/>
    <x v="467"/>
    <s v="E-M-0.2"/>
    <n v="4"/>
    <x v="467"/>
    <s v="Gladi"/>
    <s v="Ducker"/>
    <s v="gduckerdx@patch.com"/>
    <x v="197"/>
    <x v="2"/>
    <s v="E"/>
    <s v="Exc"/>
    <x v="1"/>
    <s v="M"/>
    <s v="0.2"/>
    <n v="4.125"/>
    <n v="16.5"/>
    <x v="1"/>
  </r>
  <r>
    <s v="CTE-31437-326"/>
    <x v="6"/>
    <s v="Jan"/>
    <x v="0"/>
    <x v="467"/>
    <s v="L-D-1"/>
    <n v="4"/>
    <x v="467"/>
    <s v="Gladi"/>
    <s v="Ducker"/>
    <s v="gduckerdx@patch.com"/>
    <x v="197"/>
    <x v="2"/>
    <s v="L"/>
    <s v="Lib"/>
    <x v="3"/>
    <s v="D"/>
    <s v="1"/>
    <n v="12.95"/>
    <n v="51.8"/>
    <x v="1"/>
  </r>
  <r>
    <s v="CTE-31437-326"/>
    <x v="6"/>
    <s v="Jan"/>
    <x v="0"/>
    <x v="467"/>
    <s v="L-L-0.2"/>
    <n v="3"/>
    <x v="467"/>
    <s v="Gladi"/>
    <s v="Ducker"/>
    <s v="gduckerdx@patch.com"/>
    <x v="197"/>
    <x v="2"/>
    <s v="L"/>
    <s v="Lib"/>
    <x v="3"/>
    <s v="L"/>
    <s v="0.2"/>
    <n v="4.7549999999999999"/>
    <n v="14.265000000000001"/>
    <x v="1"/>
  </r>
  <r>
    <s v="SLD-63003-334"/>
    <x v="403"/>
    <s v="Feb"/>
    <x v="2"/>
    <x v="468"/>
    <s v="L-M-0.2"/>
    <n v="6"/>
    <x v="468"/>
    <s v="Wain"/>
    <s v="Stearley"/>
    <s v="wstearleye1@census.gov"/>
    <x v="264"/>
    <x v="0"/>
    <s v="L"/>
    <s v="Lib"/>
    <x v="3"/>
    <s v="M"/>
    <s v="0.2"/>
    <n v="4.3650000000000002"/>
    <n v="26.19"/>
    <x v="1"/>
  </r>
  <r>
    <s v="BXN-64230-789"/>
    <x v="404"/>
    <s v="Dec"/>
    <x v="3"/>
    <x v="469"/>
    <s v="A-L-1"/>
    <n v="2"/>
    <x v="469"/>
    <s v="Diane-marie"/>
    <s v="Wincer"/>
    <s v="dwincere2@marriott.com"/>
    <x v="87"/>
    <x v="0"/>
    <s v="A"/>
    <s v="Ara"/>
    <x v="2"/>
    <s v="L"/>
    <s v="1"/>
    <n v="12.95"/>
    <n v="25.9"/>
    <x v="0"/>
  </r>
  <r>
    <s v="XEE-37895-169"/>
    <x v="21"/>
    <s v="Feb"/>
    <x v="0"/>
    <x v="470"/>
    <s v="A-L-2.5"/>
    <n v="3"/>
    <x v="470"/>
    <s v="Perry"/>
    <s v="Lyfield"/>
    <s v="plyfielde3@baidu.com"/>
    <x v="265"/>
    <x v="0"/>
    <s v="A"/>
    <s v="Ara"/>
    <x v="2"/>
    <s v="L"/>
    <s v="2.5"/>
    <n v="29.784999999999997"/>
    <n v="89.35499999999999"/>
    <x v="0"/>
  </r>
  <r>
    <s v="ZTX-80764-911"/>
    <x v="239"/>
    <s v="Jan"/>
    <x v="1"/>
    <x v="471"/>
    <s v="L-D-0.5"/>
    <n v="6"/>
    <x v="471"/>
    <s v="Heall"/>
    <s v="Perris"/>
    <s v="hperrise4@studiopress.com"/>
    <x v="266"/>
    <x v="1"/>
    <s v="L"/>
    <s v="Lib"/>
    <x v="3"/>
    <s v="D"/>
    <s v="0.5"/>
    <n v="7.77"/>
    <n v="46.62"/>
    <x v="1"/>
  </r>
  <r>
    <s v="WVT-88135-549"/>
    <x v="405"/>
    <s v="Nov"/>
    <x v="0"/>
    <x v="464"/>
    <s v="A-D-1"/>
    <n v="3"/>
    <x v="464"/>
    <s v="Marja"/>
    <s v="Urion"/>
    <s v="murione5@alexa.com"/>
    <x v="263"/>
    <x v="1"/>
    <s v="A"/>
    <s v="Ara"/>
    <x v="2"/>
    <s v="D"/>
    <s v="1"/>
    <n v="9.9499999999999993"/>
    <n v="29.849999999999998"/>
    <x v="0"/>
  </r>
  <r>
    <s v="IPA-94170-889"/>
    <x v="292"/>
    <s v="Dec"/>
    <x v="0"/>
    <x v="472"/>
    <s v="R-L-0.2"/>
    <n v="3"/>
    <x v="472"/>
    <s v="Camellia"/>
    <s v="Kid"/>
    <s v="ckide6@narod.ru"/>
    <x v="230"/>
    <x v="1"/>
    <s v="R"/>
    <s v="Rob"/>
    <x v="0"/>
    <s v="L"/>
    <s v="0.2"/>
    <n v="3.5849999999999995"/>
    <n v="10.754999999999999"/>
    <x v="0"/>
  </r>
  <r>
    <s v="YQL-63755-365"/>
    <x v="117"/>
    <s v="Jul"/>
    <x v="3"/>
    <x v="473"/>
    <s v="A-M-0.2"/>
    <n v="4"/>
    <x v="473"/>
    <s v="Carolann"/>
    <s v="Beine"/>
    <s v="cbeinee7@xinhuanet.com"/>
    <x v="38"/>
    <x v="0"/>
    <s v="A"/>
    <s v="Ara"/>
    <x v="2"/>
    <s v="M"/>
    <s v="0.2"/>
    <n v="3.375"/>
    <n v="13.5"/>
    <x v="0"/>
  </r>
  <r>
    <s v="RKW-81145-984"/>
    <x v="406"/>
    <s v="Mar"/>
    <x v="0"/>
    <x v="474"/>
    <s v="L-L-1"/>
    <n v="3"/>
    <x v="474"/>
    <s v="Celia"/>
    <s v="Bakeup"/>
    <s v="cbakeupe8@globo.com"/>
    <x v="267"/>
    <x v="0"/>
    <s v="L"/>
    <s v="Lib"/>
    <x v="3"/>
    <s v="L"/>
    <s v="1"/>
    <n v="15.85"/>
    <n v="47.55"/>
    <x v="1"/>
  </r>
  <r>
    <s v="MBT-23379-866"/>
    <x v="407"/>
    <s v="May"/>
    <x v="2"/>
    <x v="475"/>
    <s v="L-L-1"/>
    <n v="5"/>
    <x v="475"/>
    <s v="Nataniel"/>
    <s v="Helkin"/>
    <s v="nhelkine9@example.com"/>
    <x v="11"/>
    <x v="0"/>
    <s v="L"/>
    <s v="Lib"/>
    <x v="3"/>
    <s v="L"/>
    <s v="1"/>
    <n v="15.85"/>
    <n v="79.25"/>
    <x v="1"/>
  </r>
  <r>
    <s v="GEJ-39834-935"/>
    <x v="408"/>
    <s v="Dec"/>
    <x v="1"/>
    <x v="476"/>
    <s v="L-M-0.2"/>
    <n v="6"/>
    <x v="476"/>
    <s v="Pippo"/>
    <s v="Witherington"/>
    <s v="pwitheringtonea@networkadvertising.org"/>
    <x v="135"/>
    <x v="0"/>
    <s v="L"/>
    <s v="Lib"/>
    <x v="3"/>
    <s v="M"/>
    <s v="0.2"/>
    <n v="4.3650000000000002"/>
    <n v="26.19"/>
    <x v="0"/>
  </r>
  <r>
    <s v="KRW-91640-596"/>
    <x v="409"/>
    <s v="Apr"/>
    <x v="2"/>
    <x v="477"/>
    <s v="R-L-0.5"/>
    <n v="3"/>
    <x v="477"/>
    <s v="Tildie"/>
    <s v="Tilzey"/>
    <s v="ttilzeyeb@hostgator.com"/>
    <x v="10"/>
    <x v="0"/>
    <s v="R"/>
    <s v="Rob"/>
    <x v="0"/>
    <s v="L"/>
    <s v="0.5"/>
    <n v="7.169999999999999"/>
    <n v="21.509999999999998"/>
    <x v="1"/>
  </r>
  <r>
    <s v="AOT-70449-651"/>
    <x v="410"/>
    <s v="Jun"/>
    <x v="2"/>
    <x v="478"/>
    <s v="R-D-2.5"/>
    <n v="5"/>
    <x v="478"/>
    <s v="Cindra"/>
    <s v="Burling"/>
    <s v=" "/>
    <x v="268"/>
    <x v="0"/>
    <s v="R"/>
    <s v="Rob"/>
    <x v="0"/>
    <s v="D"/>
    <s v="2.5"/>
    <n v="20.584999999999997"/>
    <n v="102.92499999999998"/>
    <x v="0"/>
  </r>
  <r>
    <s v="DGC-21813-731"/>
    <x v="127"/>
    <s v="Apr"/>
    <x v="2"/>
    <x v="479"/>
    <s v="L-D-0.2"/>
    <n v="2"/>
    <x v="479"/>
    <s v="Channa"/>
    <s v="Belamy"/>
    <s v=" "/>
    <x v="269"/>
    <x v="0"/>
    <s v="L"/>
    <s v="Lib"/>
    <x v="3"/>
    <s v="D"/>
    <s v="0.2"/>
    <n v="3.8849999999999998"/>
    <n v="7.77"/>
    <x v="1"/>
  </r>
  <r>
    <s v="JBE-92943-643"/>
    <x v="411"/>
    <s v="Dec"/>
    <x v="3"/>
    <x v="480"/>
    <s v="E-D-2.5"/>
    <n v="5"/>
    <x v="480"/>
    <s v="Karl"/>
    <s v="Imorts"/>
    <s v="kimortsee@alexa.com"/>
    <x v="270"/>
    <x v="0"/>
    <s v="E"/>
    <s v="Exc"/>
    <x v="1"/>
    <s v="D"/>
    <s v="2.5"/>
    <n v="27.945"/>
    <n v="139.72499999999999"/>
    <x v="1"/>
  </r>
  <r>
    <s v="ZIL-34948-499"/>
    <x v="112"/>
    <s v="Jul"/>
    <x v="3"/>
    <x v="464"/>
    <s v="A-D-0.5"/>
    <n v="2"/>
    <x v="464"/>
    <s v="Marja"/>
    <s v="Urion"/>
    <s v="murione5@alexa.com"/>
    <x v="263"/>
    <x v="1"/>
    <s v="A"/>
    <s v="Ara"/>
    <x v="2"/>
    <s v="D"/>
    <s v="0.5"/>
    <n v="5.97"/>
    <n v="11.94"/>
    <x v="0"/>
  </r>
  <r>
    <s v="JSU-23781-256"/>
    <x v="412"/>
    <s v="Sep"/>
    <x v="1"/>
    <x v="481"/>
    <s v="L-D-0.2"/>
    <n v="1"/>
    <x v="481"/>
    <s v="Mag"/>
    <s v="Armistead"/>
    <s v="marmisteadeg@blogtalkradio.com"/>
    <x v="32"/>
    <x v="0"/>
    <s v="L"/>
    <s v="Lib"/>
    <x v="3"/>
    <s v="D"/>
    <s v="0.2"/>
    <n v="3.8849999999999998"/>
    <n v="3.8849999999999998"/>
    <x v="1"/>
  </r>
  <r>
    <s v="JSU-23781-256"/>
    <x v="412"/>
    <s v="Sep"/>
    <x v="1"/>
    <x v="481"/>
    <s v="R-M-1"/>
    <n v="4"/>
    <x v="481"/>
    <s v="Mag"/>
    <s v="Armistead"/>
    <s v="marmisteadeg@blogtalkradio.com"/>
    <x v="32"/>
    <x v="0"/>
    <s v="R"/>
    <s v="Rob"/>
    <x v="0"/>
    <s v="M"/>
    <s v="1"/>
    <n v="9.9499999999999993"/>
    <n v="39.799999999999997"/>
    <x v="1"/>
  </r>
  <r>
    <s v="VPX-44956-367"/>
    <x v="413"/>
    <s v="Jun"/>
    <x v="0"/>
    <x v="482"/>
    <s v="R-M-0.5"/>
    <n v="5"/>
    <x v="482"/>
    <s v="Vasili"/>
    <s v="Upstone"/>
    <s v="vupstoneei@google.pl"/>
    <x v="210"/>
    <x v="0"/>
    <s v="R"/>
    <s v="Rob"/>
    <x v="0"/>
    <s v="M"/>
    <s v="0.5"/>
    <n v="5.97"/>
    <n v="29.849999999999998"/>
    <x v="1"/>
  </r>
  <r>
    <s v="VTB-46451-959"/>
    <x v="414"/>
    <s v="Oct"/>
    <x v="3"/>
    <x v="483"/>
    <s v="L-D-2.5"/>
    <n v="1"/>
    <x v="483"/>
    <s v="Berty"/>
    <s v="Beelby"/>
    <s v="bbeelbyej@rediff.com"/>
    <x v="271"/>
    <x v="1"/>
    <s v="L"/>
    <s v="Lib"/>
    <x v="3"/>
    <s v="D"/>
    <s v="2.5"/>
    <n v="29.784999999999997"/>
    <n v="29.784999999999997"/>
    <x v="1"/>
  </r>
  <r>
    <s v="DNZ-11665-950"/>
    <x v="415"/>
    <s v="Feb"/>
    <x v="1"/>
    <x v="484"/>
    <s v="L-L-2.5"/>
    <n v="2"/>
    <x v="484"/>
    <s v="Erny"/>
    <s v="Stenyng"/>
    <s v=" "/>
    <x v="64"/>
    <x v="0"/>
    <s v="L"/>
    <s v="Lib"/>
    <x v="3"/>
    <s v="L"/>
    <s v="2.5"/>
    <n v="36.454999999999998"/>
    <n v="72.91"/>
    <x v="1"/>
  </r>
  <r>
    <s v="ITR-54735-364"/>
    <x v="416"/>
    <s v="Jul"/>
    <x v="3"/>
    <x v="485"/>
    <s v="R-D-0.2"/>
    <n v="5"/>
    <x v="485"/>
    <s v="Edin"/>
    <s v="Yantsurev"/>
    <s v=" "/>
    <x v="272"/>
    <x v="0"/>
    <s v="R"/>
    <s v="Rob"/>
    <x v="0"/>
    <s v="D"/>
    <s v="0.2"/>
    <n v="2.6849999999999996"/>
    <n v="13.424999999999997"/>
    <x v="0"/>
  </r>
  <r>
    <s v="YDS-02797-307"/>
    <x v="417"/>
    <s v="Jun"/>
    <x v="2"/>
    <x v="486"/>
    <s v="E-M-2.5"/>
    <n v="4"/>
    <x v="486"/>
    <s v="Webb"/>
    <s v="Speechly"/>
    <s v="wspeechlyem@amazon.com"/>
    <x v="208"/>
    <x v="0"/>
    <s v="E"/>
    <s v="Exc"/>
    <x v="1"/>
    <s v="M"/>
    <s v="2.5"/>
    <n v="31.624999999999996"/>
    <n v="126.49999999999999"/>
    <x v="0"/>
  </r>
  <r>
    <s v="BPG-68988-842"/>
    <x v="418"/>
    <s v="Feb"/>
    <x v="0"/>
    <x v="487"/>
    <s v="E-M-0.5"/>
    <n v="5"/>
    <x v="487"/>
    <s v="Irvine"/>
    <s v="Phillpot"/>
    <s v="iphillpoten@buzzfeed.com"/>
    <x v="52"/>
    <x v="2"/>
    <s v="E"/>
    <s v="Exc"/>
    <x v="1"/>
    <s v="M"/>
    <s v="0.5"/>
    <n v="8.25"/>
    <n v="41.25"/>
    <x v="1"/>
  </r>
  <r>
    <s v="XZG-51938-658"/>
    <x v="419"/>
    <s v="Apr"/>
    <x v="3"/>
    <x v="488"/>
    <s v="E-L-0.5"/>
    <n v="6"/>
    <x v="488"/>
    <s v="Lem"/>
    <s v="Pennacci"/>
    <s v="lpennaccieo@statcounter.com"/>
    <x v="273"/>
    <x v="0"/>
    <s v="E"/>
    <s v="Exc"/>
    <x v="1"/>
    <s v="L"/>
    <s v="0.5"/>
    <n v="8.91"/>
    <n v="53.46"/>
    <x v="1"/>
  </r>
  <r>
    <s v="KAR-24978-271"/>
    <x v="420"/>
    <s v="Jan"/>
    <x v="0"/>
    <x v="489"/>
    <s v="R-M-1"/>
    <n v="6"/>
    <x v="489"/>
    <s v="Starr"/>
    <s v="Arpin"/>
    <s v="sarpinep@moonfruit.com"/>
    <x v="8"/>
    <x v="0"/>
    <s v="R"/>
    <s v="Rob"/>
    <x v="0"/>
    <s v="M"/>
    <s v="1"/>
    <n v="9.9499999999999993"/>
    <n v="59.699999999999996"/>
    <x v="1"/>
  </r>
  <r>
    <s v="FQK-28730-361"/>
    <x v="421"/>
    <s v="Apr"/>
    <x v="2"/>
    <x v="490"/>
    <s v="R-M-1"/>
    <n v="6"/>
    <x v="490"/>
    <s v="Donny"/>
    <s v="Fries"/>
    <s v="dfrieseq@cargocollective.com"/>
    <x v="45"/>
    <x v="0"/>
    <s v="R"/>
    <s v="Rob"/>
    <x v="0"/>
    <s v="M"/>
    <s v="1"/>
    <n v="9.9499999999999993"/>
    <n v="59.699999999999996"/>
    <x v="1"/>
  </r>
  <r>
    <s v="BGB-67996-089"/>
    <x v="422"/>
    <s v="Jan"/>
    <x v="2"/>
    <x v="491"/>
    <s v="R-D-1"/>
    <n v="5"/>
    <x v="491"/>
    <s v="Rana"/>
    <s v="Sharer"/>
    <s v="rsharerer@flavors.me"/>
    <x v="90"/>
    <x v="0"/>
    <s v="R"/>
    <s v="Rob"/>
    <x v="0"/>
    <s v="D"/>
    <s v="1"/>
    <n v="8.9499999999999993"/>
    <n v="44.75"/>
    <x v="1"/>
  </r>
  <r>
    <s v="XMC-20620-809"/>
    <x v="423"/>
    <s v="May"/>
    <x v="1"/>
    <x v="492"/>
    <s v="E-M-0.5"/>
    <n v="2"/>
    <x v="492"/>
    <s v="Nannie"/>
    <s v="Naseby"/>
    <s v="nnasebyes@umich.edu"/>
    <x v="274"/>
    <x v="0"/>
    <s v="E"/>
    <s v="Exc"/>
    <x v="1"/>
    <s v="M"/>
    <s v="0.5"/>
    <n v="8.25"/>
    <n v="16.5"/>
    <x v="0"/>
  </r>
  <r>
    <s v="ZSO-58292-191"/>
    <x v="109"/>
    <s v="Jun"/>
    <x v="2"/>
    <x v="493"/>
    <s v="R-D-0.5"/>
    <n v="4"/>
    <x v="493"/>
    <s v="Rea"/>
    <s v="Offell"/>
    <s v=" "/>
    <x v="68"/>
    <x v="0"/>
    <s v="R"/>
    <s v="Rob"/>
    <x v="0"/>
    <s v="D"/>
    <s v="0.5"/>
    <n v="5.3699999999999992"/>
    <n v="21.479999999999997"/>
    <x v="1"/>
  </r>
  <r>
    <s v="LWJ-06793-303"/>
    <x v="204"/>
    <s v="Jan"/>
    <x v="2"/>
    <x v="494"/>
    <s v="R-M-2.5"/>
    <n v="2"/>
    <x v="494"/>
    <s v="Kris"/>
    <s v="O'Cullen"/>
    <s v="koculleneu@ca.gov"/>
    <x v="72"/>
    <x v="1"/>
    <s v="R"/>
    <s v="Rob"/>
    <x v="0"/>
    <s v="M"/>
    <s v="2.5"/>
    <n v="22.884999999999998"/>
    <n v="45.769999999999996"/>
    <x v="0"/>
  </r>
  <r>
    <s v="FLM-82229-989"/>
    <x v="424"/>
    <s v="Jan"/>
    <x v="2"/>
    <x v="495"/>
    <s v="L-L-0.2"/>
    <n v="2"/>
    <x v="495"/>
    <s v="Timoteo"/>
    <s v="Glisane"/>
    <s v=" "/>
    <x v="104"/>
    <x v="1"/>
    <s v="L"/>
    <s v="Lib"/>
    <x v="3"/>
    <s v="L"/>
    <s v="0.2"/>
    <n v="4.7549999999999999"/>
    <n v="9.51"/>
    <x v="1"/>
  </r>
  <r>
    <s v="CPV-90280-133"/>
    <x v="13"/>
    <s v="Mar"/>
    <x v="0"/>
    <x v="464"/>
    <s v="R-D-0.2"/>
    <n v="3"/>
    <x v="464"/>
    <s v="Marja"/>
    <s v="Urion"/>
    <s v="murione5@alexa.com"/>
    <x v="263"/>
    <x v="1"/>
    <s v="R"/>
    <s v="Rob"/>
    <x v="0"/>
    <s v="D"/>
    <s v="0.2"/>
    <n v="2.6849999999999996"/>
    <n v="8.0549999999999997"/>
    <x v="0"/>
  </r>
  <r>
    <s v="OGW-60685-912"/>
    <x v="224"/>
    <s v="Nov"/>
    <x v="3"/>
    <x v="496"/>
    <s v="E-D-2.5"/>
    <n v="4"/>
    <x v="496"/>
    <s v="Hildegarde"/>
    <s v="Brangan"/>
    <s v="hbranganex@woothemes.com"/>
    <x v="98"/>
    <x v="0"/>
    <s v="E"/>
    <s v="Exc"/>
    <x v="1"/>
    <s v="D"/>
    <s v="2.5"/>
    <n v="27.945"/>
    <n v="111.78"/>
    <x v="0"/>
  </r>
  <r>
    <s v="DEC-11160-362"/>
    <x v="220"/>
    <s v="Oct"/>
    <x v="1"/>
    <x v="497"/>
    <s v="R-D-0.2"/>
    <n v="4"/>
    <x v="497"/>
    <s v="Amii"/>
    <s v="Gallyon"/>
    <s v="agallyoney@engadget.com"/>
    <x v="275"/>
    <x v="0"/>
    <s v="R"/>
    <s v="Rob"/>
    <x v="0"/>
    <s v="D"/>
    <s v="0.2"/>
    <n v="2.6849999999999996"/>
    <n v="10.739999999999998"/>
    <x v="0"/>
  </r>
  <r>
    <s v="WCT-07869-499"/>
    <x v="91"/>
    <s v="Oct"/>
    <x v="1"/>
    <x v="498"/>
    <s v="R-D-0.5"/>
    <n v="5"/>
    <x v="498"/>
    <s v="Birgit"/>
    <s v="Domange"/>
    <s v="bdomangeez@yahoo.co.jp"/>
    <x v="27"/>
    <x v="0"/>
    <s v="R"/>
    <s v="Rob"/>
    <x v="0"/>
    <s v="D"/>
    <s v="0.5"/>
    <n v="5.3699999999999992"/>
    <n v="26.849999999999994"/>
    <x v="1"/>
  </r>
  <r>
    <s v="FHD-89872-325"/>
    <x v="425"/>
    <s v="Apr"/>
    <x v="0"/>
    <x v="499"/>
    <s v="L-L-1"/>
    <n v="4"/>
    <x v="499"/>
    <s v="Killian"/>
    <s v="Osler"/>
    <s v="koslerf0@gmpg.org"/>
    <x v="133"/>
    <x v="0"/>
    <s v="L"/>
    <s v="Lib"/>
    <x v="3"/>
    <s v="L"/>
    <s v="1"/>
    <n v="15.85"/>
    <n v="63.4"/>
    <x v="0"/>
  </r>
  <r>
    <s v="AZF-45991-584"/>
    <x v="426"/>
    <s v="Oct"/>
    <x v="0"/>
    <x v="500"/>
    <s v="A-D-2.5"/>
    <n v="1"/>
    <x v="500"/>
    <s v="Lora"/>
    <s v="Dukes"/>
    <s v=" "/>
    <x v="276"/>
    <x v="1"/>
    <s v="A"/>
    <s v="Ara"/>
    <x v="2"/>
    <s v="D"/>
    <s v="2.5"/>
    <n v="22.884999999999998"/>
    <n v="22.884999999999998"/>
    <x v="0"/>
  </r>
  <r>
    <s v="MDG-14481-513"/>
    <x v="427"/>
    <s v="May"/>
    <x v="1"/>
    <x v="501"/>
    <s v="A-M-2.5"/>
    <n v="4"/>
    <x v="501"/>
    <s v="Zack"/>
    <s v="Pellett"/>
    <s v="zpellettf2@dailymotion.com"/>
    <x v="212"/>
    <x v="0"/>
    <s v="A"/>
    <s v="Ara"/>
    <x v="2"/>
    <s v="M"/>
    <s v="2.5"/>
    <n v="25.874999999999996"/>
    <n v="103.49999999999999"/>
    <x v="1"/>
  </r>
  <r>
    <s v="OFN-49424-848"/>
    <x v="428"/>
    <s v="Jul"/>
    <x v="1"/>
    <x v="502"/>
    <s v="R-L-2.5"/>
    <n v="2"/>
    <x v="502"/>
    <s v="Ilaire"/>
    <s v="Sprakes"/>
    <s v="isprakesf3@spiegel.de"/>
    <x v="7"/>
    <x v="0"/>
    <s v="R"/>
    <s v="Rob"/>
    <x v="0"/>
    <s v="L"/>
    <s v="2.5"/>
    <n v="27.484999999999996"/>
    <n v="54.969999999999992"/>
    <x v="1"/>
  </r>
  <r>
    <s v="NFA-03411-746"/>
    <x v="383"/>
    <s v="Feb"/>
    <x v="3"/>
    <x v="503"/>
    <s v="A-L-0.5"/>
    <n v="2"/>
    <x v="503"/>
    <s v="Heda"/>
    <s v="Fromant"/>
    <s v="hfromantf4@ucsd.edu"/>
    <x v="11"/>
    <x v="0"/>
    <s v="A"/>
    <s v="Ara"/>
    <x v="2"/>
    <s v="L"/>
    <s v="0.5"/>
    <n v="7.77"/>
    <n v="15.54"/>
    <x v="1"/>
  </r>
  <r>
    <s v="CYM-74988-450"/>
    <x v="156"/>
    <s v="Oct"/>
    <x v="3"/>
    <x v="504"/>
    <s v="L-D-0.2"/>
    <n v="4"/>
    <x v="504"/>
    <s v="Rufus"/>
    <s v="Flear"/>
    <s v="rflearf5@artisteer.com"/>
    <x v="172"/>
    <x v="2"/>
    <s v="L"/>
    <s v="Lib"/>
    <x v="3"/>
    <s v="D"/>
    <s v="0.2"/>
    <n v="3.8849999999999998"/>
    <n v="15.54"/>
    <x v="1"/>
  </r>
  <r>
    <s v="WTV-24996-658"/>
    <x v="429"/>
    <s v="Oct"/>
    <x v="3"/>
    <x v="505"/>
    <s v="E-D-2.5"/>
    <n v="3"/>
    <x v="505"/>
    <s v="Dom"/>
    <s v="Milella"/>
    <s v=" "/>
    <x v="277"/>
    <x v="1"/>
    <s v="E"/>
    <s v="Exc"/>
    <x v="1"/>
    <s v="D"/>
    <s v="2.5"/>
    <n v="27.945"/>
    <n v="83.835000000000008"/>
    <x v="1"/>
  </r>
  <r>
    <s v="DSL-69915-544"/>
    <x v="103"/>
    <s v="Mar"/>
    <x v="1"/>
    <x v="506"/>
    <s v="R-L-0.2"/>
    <n v="3"/>
    <x v="506"/>
    <s v="Wilek"/>
    <s v="Lightollers"/>
    <s v="wlightollersf9@baidu.com"/>
    <x v="15"/>
    <x v="0"/>
    <s v="R"/>
    <s v="Rob"/>
    <x v="0"/>
    <s v="L"/>
    <s v="0.2"/>
    <n v="3.5849999999999995"/>
    <n v="10.754999999999999"/>
    <x v="0"/>
  </r>
  <r>
    <s v="NBT-35757-542"/>
    <x v="361"/>
    <s v="Jul"/>
    <x v="1"/>
    <x v="507"/>
    <s v="E-L-0.2"/>
    <n v="3"/>
    <x v="507"/>
    <s v="Bette-ann"/>
    <s v="Munden"/>
    <s v="bmundenf8@elpais.com"/>
    <x v="101"/>
    <x v="0"/>
    <s v="E"/>
    <s v="Exc"/>
    <x v="1"/>
    <s v="L"/>
    <s v="0.2"/>
    <n v="4.4550000000000001"/>
    <n v="13.365"/>
    <x v="0"/>
  </r>
  <r>
    <s v="OYU-25085-528"/>
    <x v="120"/>
    <s v="Feb"/>
    <x v="1"/>
    <x v="506"/>
    <s v="E-L-0.2"/>
    <n v="4"/>
    <x v="506"/>
    <s v="Wilek"/>
    <s v="Lightollers"/>
    <s v="wlightollersf9@baidu.com"/>
    <x v="15"/>
    <x v="0"/>
    <s v="E"/>
    <s v="Exc"/>
    <x v="1"/>
    <s v="L"/>
    <s v="0.2"/>
    <n v="4.4550000000000001"/>
    <n v="17.82"/>
    <x v="0"/>
  </r>
  <r>
    <s v="XCG-07109-195"/>
    <x v="430"/>
    <s v="Dec"/>
    <x v="3"/>
    <x v="508"/>
    <s v="L-D-0.2"/>
    <n v="6"/>
    <x v="508"/>
    <s v="Nick"/>
    <s v="Brakespear"/>
    <s v="nbrakespearfa@rediff.com"/>
    <x v="55"/>
    <x v="0"/>
    <s v="L"/>
    <s v="Lib"/>
    <x v="3"/>
    <s v="D"/>
    <s v="0.2"/>
    <n v="3.8849999999999998"/>
    <n v="23.31"/>
    <x v="0"/>
  </r>
  <r>
    <s v="YZA-25234-630"/>
    <x v="125"/>
    <s v="May"/>
    <x v="2"/>
    <x v="509"/>
    <s v="E-D-0.2"/>
    <n v="2"/>
    <x v="509"/>
    <s v="Malynda"/>
    <s v="Glawsop"/>
    <s v="mglawsopfb@reverbnation.com"/>
    <x v="226"/>
    <x v="0"/>
    <s v="E"/>
    <s v="Exc"/>
    <x v="1"/>
    <s v="D"/>
    <s v="0.2"/>
    <n v="3.645"/>
    <n v="7.29"/>
    <x v="1"/>
  </r>
  <r>
    <s v="OKU-29966-417"/>
    <x v="431"/>
    <s v="Oct"/>
    <x v="0"/>
    <x v="510"/>
    <s v="E-L-0.2"/>
    <n v="4"/>
    <x v="510"/>
    <s v="Granville"/>
    <s v="Alberts"/>
    <s v="galbertsfc@etsy.com"/>
    <x v="197"/>
    <x v="2"/>
    <s v="E"/>
    <s v="Exc"/>
    <x v="1"/>
    <s v="L"/>
    <s v="0.2"/>
    <n v="4.4550000000000001"/>
    <n v="17.82"/>
    <x v="0"/>
  </r>
  <r>
    <s v="MEX-29350-659"/>
    <x v="40"/>
    <s v="Sep"/>
    <x v="3"/>
    <x v="511"/>
    <s v="E-M-1"/>
    <n v="5"/>
    <x v="511"/>
    <s v="Vasily"/>
    <s v="Polglase"/>
    <s v="vpolglasefd@about.me"/>
    <x v="45"/>
    <x v="0"/>
    <s v="E"/>
    <s v="Exc"/>
    <x v="1"/>
    <s v="M"/>
    <s v="1"/>
    <n v="13.75"/>
    <n v="68.75"/>
    <x v="1"/>
  </r>
  <r>
    <s v="NOY-99738-977"/>
    <x v="432"/>
    <s v="Sep"/>
    <x v="0"/>
    <x v="512"/>
    <s v="R-L-2.5"/>
    <n v="2"/>
    <x v="512"/>
    <s v="Madelaine"/>
    <s v="Sharples"/>
    <s v=" "/>
    <x v="176"/>
    <x v="2"/>
    <s v="R"/>
    <s v="Rob"/>
    <x v="0"/>
    <s v="L"/>
    <s v="2.5"/>
    <n v="27.484999999999996"/>
    <n v="54.969999999999992"/>
    <x v="0"/>
  </r>
  <r>
    <s v="TCR-01064-030"/>
    <x v="254"/>
    <s v="Mar"/>
    <x v="1"/>
    <x v="513"/>
    <s v="E-M-1"/>
    <n v="6"/>
    <x v="513"/>
    <s v="Sigfrid"/>
    <s v="Busch"/>
    <s v="sbuschff@so-net.ne.jp"/>
    <x v="278"/>
    <x v="1"/>
    <s v="E"/>
    <s v="Exc"/>
    <x v="1"/>
    <s v="M"/>
    <s v="1"/>
    <n v="13.75"/>
    <n v="82.5"/>
    <x v="1"/>
  </r>
  <r>
    <s v="YUL-42750-776"/>
    <x v="219"/>
    <s v="Nov"/>
    <x v="1"/>
    <x v="514"/>
    <s v="L-M-0.2"/>
    <n v="2"/>
    <x v="514"/>
    <s v="Cissiee"/>
    <s v="Raisbeck"/>
    <s v="craisbeckfg@webnode.com"/>
    <x v="212"/>
    <x v="0"/>
    <s v="L"/>
    <s v="Lib"/>
    <x v="3"/>
    <s v="M"/>
    <s v="0.2"/>
    <n v="4.3650000000000002"/>
    <n v="8.73"/>
    <x v="0"/>
  </r>
  <r>
    <s v="XQJ-86887-506"/>
    <x v="433"/>
    <s v="Nov"/>
    <x v="1"/>
    <x v="464"/>
    <s v="E-L-1"/>
    <n v="4"/>
    <x v="464"/>
    <s v="Marja"/>
    <s v="Urion"/>
    <s v="murione5@alexa.com"/>
    <x v="263"/>
    <x v="1"/>
    <s v="E"/>
    <s v="Exc"/>
    <x v="1"/>
    <s v="L"/>
    <s v="1"/>
    <n v="14.85"/>
    <n v="59.4"/>
    <x v="0"/>
  </r>
  <r>
    <s v="CUN-90044-279"/>
    <x v="434"/>
    <s v="Jan"/>
    <x v="1"/>
    <x v="515"/>
    <s v="L-D-0.2"/>
    <n v="4"/>
    <x v="515"/>
    <s v="Kenton"/>
    <s v="Wetherick"/>
    <s v=" "/>
    <x v="193"/>
    <x v="0"/>
    <s v="L"/>
    <s v="Lib"/>
    <x v="3"/>
    <s v="D"/>
    <s v="0.2"/>
    <n v="3.8849999999999998"/>
    <n v="15.54"/>
    <x v="0"/>
  </r>
  <r>
    <s v="ICC-73030-502"/>
    <x v="435"/>
    <s v="Apr"/>
    <x v="2"/>
    <x v="516"/>
    <s v="A-L-1"/>
    <n v="3"/>
    <x v="516"/>
    <s v="Reamonn"/>
    <s v="Aynold"/>
    <s v="raynoldfj@ustream.tv"/>
    <x v="166"/>
    <x v="0"/>
    <s v="A"/>
    <s v="Ara"/>
    <x v="2"/>
    <s v="L"/>
    <s v="1"/>
    <n v="12.95"/>
    <n v="38.849999999999994"/>
    <x v="0"/>
  </r>
  <r>
    <s v="ADP-04506-084"/>
    <x v="436"/>
    <s v="Jul"/>
    <x v="1"/>
    <x v="517"/>
    <s v="E-M-2.5"/>
    <n v="6"/>
    <x v="517"/>
    <s v="Hatty"/>
    <s v="Dovydenas"/>
    <s v=" "/>
    <x v="279"/>
    <x v="0"/>
    <s v="E"/>
    <s v="Exc"/>
    <x v="1"/>
    <s v="M"/>
    <s v="2.5"/>
    <n v="31.624999999999996"/>
    <n v="189.74999999999997"/>
    <x v="0"/>
  </r>
  <r>
    <s v="PNU-22150-408"/>
    <x v="437"/>
    <s v="Aug"/>
    <x v="0"/>
    <x v="518"/>
    <s v="A-D-0.2"/>
    <n v="6"/>
    <x v="518"/>
    <s v="Nathaniel"/>
    <s v="Bloxland"/>
    <s v=" "/>
    <x v="280"/>
    <x v="1"/>
    <s v="A"/>
    <s v="Ara"/>
    <x v="2"/>
    <s v="D"/>
    <s v="0.2"/>
    <n v="2.9849999999999999"/>
    <n v="17.91"/>
    <x v="0"/>
  </r>
  <r>
    <s v="VSQ-07182-513"/>
    <x v="438"/>
    <s v="Jul"/>
    <x v="0"/>
    <x v="519"/>
    <s v="L-L-0.2"/>
    <n v="6"/>
    <x v="519"/>
    <s v="Brendan"/>
    <s v="Grece"/>
    <s v="bgrecefm@naver.com"/>
    <x v="281"/>
    <x v="2"/>
    <s v="L"/>
    <s v="Lib"/>
    <x v="3"/>
    <s v="L"/>
    <s v="0.2"/>
    <n v="4.7549999999999999"/>
    <n v="28.53"/>
    <x v="1"/>
  </r>
  <r>
    <s v="SPF-31673-217"/>
    <x v="439"/>
    <s v="Jun"/>
    <x v="3"/>
    <x v="520"/>
    <s v="E-M-1"/>
    <n v="6"/>
    <x v="520"/>
    <s v="Don"/>
    <s v="Flintiff"/>
    <s v="dflintiffg1@e-recht24.de"/>
    <x v="282"/>
    <x v="2"/>
    <s v="E"/>
    <s v="Exc"/>
    <x v="1"/>
    <s v="M"/>
    <s v="1"/>
    <n v="13.75"/>
    <n v="82.5"/>
    <x v="1"/>
  </r>
  <r>
    <s v="NEX-63825-598"/>
    <x v="175"/>
    <s v="Feb"/>
    <x v="3"/>
    <x v="521"/>
    <s v="R-L-0.5"/>
    <n v="2"/>
    <x v="521"/>
    <s v="Abbe"/>
    <s v="Thys"/>
    <s v="athysfo@cdc.gov"/>
    <x v="203"/>
    <x v="0"/>
    <s v="R"/>
    <s v="Rob"/>
    <x v="0"/>
    <s v="L"/>
    <s v="0.5"/>
    <n v="7.169999999999999"/>
    <n v="14.339999999999998"/>
    <x v="1"/>
  </r>
  <r>
    <s v="XPG-66112-335"/>
    <x v="440"/>
    <s v="Jul"/>
    <x v="3"/>
    <x v="522"/>
    <s v="R-D-2.5"/>
    <n v="4"/>
    <x v="522"/>
    <s v="Jackquelin"/>
    <s v="Chugg"/>
    <s v="jchuggfp@about.me"/>
    <x v="153"/>
    <x v="0"/>
    <s v="R"/>
    <s v="Rob"/>
    <x v="0"/>
    <s v="D"/>
    <s v="2.5"/>
    <n v="20.584999999999997"/>
    <n v="82.339999999999989"/>
    <x v="1"/>
  </r>
  <r>
    <s v="NSQ-72210-345"/>
    <x v="441"/>
    <s v="Sep"/>
    <x v="1"/>
    <x v="523"/>
    <s v="A-M-0.2"/>
    <n v="6"/>
    <x v="523"/>
    <s v="Audra"/>
    <s v="Kelston"/>
    <s v="akelstonfq@sakura.ne.jp"/>
    <x v="42"/>
    <x v="0"/>
    <s v="A"/>
    <s v="Ara"/>
    <x v="2"/>
    <s v="M"/>
    <s v="0.2"/>
    <n v="3.375"/>
    <n v="20.25"/>
    <x v="0"/>
  </r>
  <r>
    <s v="XRR-28376-277"/>
    <x v="442"/>
    <s v="May"/>
    <x v="1"/>
    <x v="524"/>
    <s v="R-L-2.5"/>
    <n v="6"/>
    <x v="524"/>
    <s v="Elvina"/>
    <s v="Angel"/>
    <s v=" "/>
    <x v="21"/>
    <x v="1"/>
    <s v="R"/>
    <s v="Rob"/>
    <x v="0"/>
    <s v="L"/>
    <s v="2.5"/>
    <n v="27.484999999999996"/>
    <n v="164.90999999999997"/>
    <x v="1"/>
  </r>
  <r>
    <s v="WHQ-25197-475"/>
    <x v="443"/>
    <s v="Nov"/>
    <x v="1"/>
    <x v="525"/>
    <s v="L-L-0.2"/>
    <n v="4"/>
    <x v="525"/>
    <s v="Claiborne"/>
    <s v="Mottram"/>
    <s v="cmottramfs@harvard.edu"/>
    <x v="79"/>
    <x v="0"/>
    <s v="L"/>
    <s v="Lib"/>
    <x v="3"/>
    <s v="L"/>
    <s v="0.2"/>
    <n v="4.7549999999999999"/>
    <n v="19.02"/>
    <x v="0"/>
  </r>
  <r>
    <s v="HMB-30634-745"/>
    <x v="216"/>
    <s v="Feb"/>
    <x v="3"/>
    <x v="520"/>
    <s v="A-D-2.5"/>
    <n v="6"/>
    <x v="520"/>
    <s v="Don"/>
    <s v="Flintiff"/>
    <s v="dflintiffg1@e-recht24.de"/>
    <x v="282"/>
    <x v="2"/>
    <s v="A"/>
    <s v="Ara"/>
    <x v="2"/>
    <s v="D"/>
    <s v="2.5"/>
    <n v="22.884999999999998"/>
    <n v="137.31"/>
    <x v="1"/>
  </r>
  <r>
    <s v="XTL-68000-371"/>
    <x v="444"/>
    <s v="Apr"/>
    <x v="3"/>
    <x v="526"/>
    <s v="A-M-0.5"/>
    <n v="4"/>
    <x v="526"/>
    <s v="Donalt"/>
    <s v="Sangwin"/>
    <s v="dsangwinfu@weebly.com"/>
    <x v="283"/>
    <x v="0"/>
    <s v="A"/>
    <s v="Ara"/>
    <x v="2"/>
    <s v="M"/>
    <s v="0.5"/>
    <n v="6.75"/>
    <n v="27"/>
    <x v="1"/>
  </r>
  <r>
    <s v="YES-51109-625"/>
    <x v="37"/>
    <s v="Jan"/>
    <x v="2"/>
    <x v="527"/>
    <s v="E-L-0.5"/>
    <n v="4"/>
    <x v="527"/>
    <s v="Elizabet"/>
    <s v="Aizikowitz"/>
    <s v="eaizikowitzfv@virginia.edu"/>
    <x v="284"/>
    <x v="2"/>
    <s v="E"/>
    <s v="Exc"/>
    <x v="1"/>
    <s v="L"/>
    <s v="0.5"/>
    <n v="8.91"/>
    <n v="35.64"/>
    <x v="1"/>
  </r>
  <r>
    <s v="EAY-89850-211"/>
    <x v="445"/>
    <s v="Feb"/>
    <x v="0"/>
    <x v="528"/>
    <s v="A-D-0.2"/>
    <n v="2"/>
    <x v="528"/>
    <s v="Herbie"/>
    <s v="Peppard"/>
    <s v=" "/>
    <x v="148"/>
    <x v="0"/>
    <s v="A"/>
    <s v="Ara"/>
    <x v="2"/>
    <s v="D"/>
    <s v="0.2"/>
    <n v="2.9849999999999999"/>
    <n v="5.97"/>
    <x v="0"/>
  </r>
  <r>
    <s v="IOQ-84840-827"/>
    <x v="446"/>
    <s v="Nov"/>
    <x v="0"/>
    <x v="529"/>
    <s v="A-M-1"/>
    <n v="6"/>
    <x v="529"/>
    <s v="Cornie"/>
    <s v="Venour"/>
    <s v="cvenourfx@ask.com"/>
    <x v="212"/>
    <x v="0"/>
    <s v="A"/>
    <s v="Ara"/>
    <x v="2"/>
    <s v="M"/>
    <s v="1"/>
    <n v="11.25"/>
    <n v="67.5"/>
    <x v="1"/>
  </r>
  <r>
    <s v="FBD-56220-430"/>
    <x v="245"/>
    <s v="May"/>
    <x v="2"/>
    <x v="530"/>
    <s v="R-L-0.2"/>
    <n v="6"/>
    <x v="530"/>
    <s v="Maggy"/>
    <s v="Harby"/>
    <s v="mharbyfy@163.com"/>
    <x v="48"/>
    <x v="0"/>
    <s v="R"/>
    <s v="Rob"/>
    <x v="0"/>
    <s v="L"/>
    <s v="0.2"/>
    <n v="3.5849999999999995"/>
    <n v="21.509999999999998"/>
    <x v="0"/>
  </r>
  <r>
    <s v="COV-52659-202"/>
    <x v="447"/>
    <s v="Feb"/>
    <x v="1"/>
    <x v="531"/>
    <s v="L-M-2.5"/>
    <n v="2"/>
    <x v="531"/>
    <s v="Reggie"/>
    <s v="Thickpenny"/>
    <s v="rthickpennyfz@cafepress.com"/>
    <x v="6"/>
    <x v="0"/>
    <s v="L"/>
    <s v="Lib"/>
    <x v="3"/>
    <s v="M"/>
    <s v="2.5"/>
    <n v="33.464999999999996"/>
    <n v="66.929999999999993"/>
    <x v="1"/>
  </r>
  <r>
    <s v="YUO-76652-814"/>
    <x v="448"/>
    <s v="Apr"/>
    <x v="1"/>
    <x v="532"/>
    <s v="A-D-0.2"/>
    <n v="6"/>
    <x v="532"/>
    <s v="Phyllys"/>
    <s v="Ormerod"/>
    <s v="pormerodg0@redcross.org"/>
    <x v="285"/>
    <x v="0"/>
    <s v="A"/>
    <s v="Ara"/>
    <x v="2"/>
    <s v="D"/>
    <s v="0.2"/>
    <n v="2.9849999999999999"/>
    <n v="17.91"/>
    <x v="1"/>
  </r>
  <r>
    <s v="PBT-36926-102"/>
    <x v="344"/>
    <s v="Aug"/>
    <x v="1"/>
    <x v="520"/>
    <s v="L-M-1"/>
    <n v="4"/>
    <x v="520"/>
    <s v="Don"/>
    <s v="Flintiff"/>
    <s v="dflintiffg1@e-recht24.de"/>
    <x v="282"/>
    <x v="2"/>
    <s v="L"/>
    <s v="Lib"/>
    <x v="3"/>
    <s v="M"/>
    <s v="1"/>
    <n v="14.55"/>
    <n v="58.2"/>
    <x v="1"/>
  </r>
  <r>
    <s v="BLV-60087-454"/>
    <x v="152"/>
    <s v="Jun"/>
    <x v="2"/>
    <x v="533"/>
    <s v="E-L-0.2"/>
    <n v="3"/>
    <x v="533"/>
    <s v="Tymon"/>
    <s v="Zanetti"/>
    <s v="tzanettig2@gravatar.com"/>
    <x v="286"/>
    <x v="1"/>
    <s v="E"/>
    <s v="Exc"/>
    <x v="1"/>
    <s v="L"/>
    <s v="0.2"/>
    <n v="4.4550000000000001"/>
    <n v="13.365"/>
    <x v="1"/>
  </r>
  <r>
    <s v="BLV-60087-454"/>
    <x v="152"/>
    <s v="Jun"/>
    <x v="2"/>
    <x v="533"/>
    <s v="A-M-0.5"/>
    <n v="5"/>
    <x v="533"/>
    <s v="Tymon"/>
    <s v="Zanetti"/>
    <s v="tzanettig2@gravatar.com"/>
    <x v="286"/>
    <x v="1"/>
    <s v="A"/>
    <s v="Ara"/>
    <x v="2"/>
    <s v="M"/>
    <s v="0.5"/>
    <n v="6.75"/>
    <n v="33.75"/>
    <x v="1"/>
  </r>
  <r>
    <s v="QYC-63914-195"/>
    <x v="449"/>
    <s v="May"/>
    <x v="3"/>
    <x v="534"/>
    <s v="E-L-1"/>
    <n v="3"/>
    <x v="534"/>
    <s v="Reinaldos"/>
    <s v="Kirtley"/>
    <s v="rkirtleyg4@hatena.ne.jp"/>
    <x v="127"/>
    <x v="0"/>
    <s v="E"/>
    <s v="Exc"/>
    <x v="1"/>
    <s v="L"/>
    <s v="1"/>
    <n v="14.85"/>
    <n v="44.55"/>
    <x v="0"/>
  </r>
  <r>
    <s v="OIB-77163-890"/>
    <x v="450"/>
    <s v="Dec"/>
    <x v="3"/>
    <x v="535"/>
    <s v="E-L-0.5"/>
    <n v="5"/>
    <x v="535"/>
    <s v="Carney"/>
    <s v="Clemencet"/>
    <s v="cclemencetg5@weather.com"/>
    <x v="38"/>
    <x v="2"/>
    <s v="E"/>
    <s v="Exc"/>
    <x v="1"/>
    <s v="L"/>
    <s v="0.5"/>
    <n v="8.91"/>
    <n v="44.55"/>
    <x v="0"/>
  </r>
  <r>
    <s v="SGS-87525-238"/>
    <x v="451"/>
    <s v="Jul"/>
    <x v="1"/>
    <x v="536"/>
    <s v="E-D-1"/>
    <n v="5"/>
    <x v="536"/>
    <s v="Russell"/>
    <s v="Donet"/>
    <s v="rdonetg6@oakley.com"/>
    <x v="8"/>
    <x v="0"/>
    <s v="E"/>
    <s v="Exc"/>
    <x v="1"/>
    <s v="D"/>
    <s v="1"/>
    <n v="12.15"/>
    <n v="60.75"/>
    <x v="1"/>
  </r>
  <r>
    <s v="GQR-12490-152"/>
    <x v="83"/>
    <s v="Mar"/>
    <x v="0"/>
    <x v="537"/>
    <s v="R-L-0.2"/>
    <n v="1"/>
    <x v="537"/>
    <s v="Sidney"/>
    <s v="Gawen"/>
    <s v="sgaweng7@creativecommons.org"/>
    <x v="287"/>
    <x v="0"/>
    <s v="R"/>
    <s v="Rob"/>
    <x v="0"/>
    <s v="L"/>
    <s v="0.2"/>
    <n v="3.5849999999999995"/>
    <n v="3.5849999999999995"/>
    <x v="0"/>
  </r>
  <r>
    <s v="UOJ-28238-299"/>
    <x v="452"/>
    <s v="Mar"/>
    <x v="1"/>
    <x v="538"/>
    <s v="R-L-0.2"/>
    <n v="6"/>
    <x v="538"/>
    <s v="Rickey"/>
    <s v="Readie"/>
    <s v="rreadieg8@guardian.co.uk"/>
    <x v="107"/>
    <x v="0"/>
    <s v="R"/>
    <s v="Rob"/>
    <x v="0"/>
    <s v="L"/>
    <s v="0.2"/>
    <n v="3.5849999999999995"/>
    <n v="21.509999999999998"/>
    <x v="1"/>
  </r>
  <r>
    <s v="ETD-58130-674"/>
    <x v="453"/>
    <s v="Nov"/>
    <x v="1"/>
    <x v="539"/>
    <s v="E-M-0.5"/>
    <n v="2"/>
    <x v="539"/>
    <s v="Cody"/>
    <s v="Verissimo"/>
    <s v="cverissimogh@theglobeandmail.com"/>
    <x v="26"/>
    <x v="2"/>
    <s v="E"/>
    <s v="Exc"/>
    <x v="1"/>
    <s v="M"/>
    <s v="0.5"/>
    <n v="8.25"/>
    <n v="16.5"/>
    <x v="0"/>
  </r>
  <r>
    <s v="UPF-60123-025"/>
    <x v="454"/>
    <s v="Feb"/>
    <x v="3"/>
    <x v="540"/>
    <s v="R-L-2.5"/>
    <n v="3"/>
    <x v="540"/>
    <s v="Zilvia"/>
    <s v="Claisse"/>
    <s v=" "/>
    <x v="50"/>
    <x v="0"/>
    <s v="R"/>
    <s v="Rob"/>
    <x v="0"/>
    <s v="L"/>
    <s v="2.5"/>
    <n v="27.484999999999996"/>
    <n v="82.454999999999984"/>
    <x v="1"/>
  </r>
  <r>
    <s v="NQS-01613-687"/>
    <x v="455"/>
    <s v="Mar"/>
    <x v="1"/>
    <x v="541"/>
    <s v="L-D-0.5"/>
    <n v="1"/>
    <x v="541"/>
    <s v="Bar"/>
    <s v="O' Mahony"/>
    <s v="bogb@elpais.com"/>
    <x v="99"/>
    <x v="0"/>
    <s v="L"/>
    <s v="Lib"/>
    <x v="3"/>
    <s v="D"/>
    <s v="0.5"/>
    <n v="7.77"/>
    <n v="7.77"/>
    <x v="0"/>
  </r>
  <r>
    <s v="MGH-36050-573"/>
    <x v="456"/>
    <s v="Aug"/>
    <x v="3"/>
    <x v="542"/>
    <s v="R-M-0.5"/>
    <n v="2"/>
    <x v="542"/>
    <s v="Valenka"/>
    <s v="Stansbury"/>
    <s v="vstansburygc@unblog.fr"/>
    <x v="87"/>
    <x v="0"/>
    <s v="R"/>
    <s v="Rob"/>
    <x v="0"/>
    <s v="M"/>
    <s v="0.5"/>
    <n v="5.97"/>
    <n v="11.94"/>
    <x v="0"/>
  </r>
  <r>
    <s v="UVF-59322-459"/>
    <x v="373"/>
    <s v="Jul"/>
    <x v="0"/>
    <x v="543"/>
    <s v="E-L-2.5"/>
    <n v="6"/>
    <x v="543"/>
    <s v="Daniel"/>
    <s v="Heinonen"/>
    <s v="dheinonengd@printfriendly.com"/>
    <x v="288"/>
    <x v="0"/>
    <s v="E"/>
    <s v="Exc"/>
    <x v="1"/>
    <s v="L"/>
    <s v="2.5"/>
    <n v="34.154999999999994"/>
    <n v="204.92999999999995"/>
    <x v="1"/>
  </r>
  <r>
    <s v="VET-41158-896"/>
    <x v="457"/>
    <s v="Apr"/>
    <x v="3"/>
    <x v="544"/>
    <s v="E-M-2.5"/>
    <n v="2"/>
    <x v="544"/>
    <s v="Jewelle"/>
    <s v="Shenton"/>
    <s v="jshentonge@google.com.hk"/>
    <x v="106"/>
    <x v="0"/>
    <s v="E"/>
    <s v="Exc"/>
    <x v="1"/>
    <s v="M"/>
    <s v="2.5"/>
    <n v="31.624999999999996"/>
    <n v="63.249999999999993"/>
    <x v="0"/>
  </r>
  <r>
    <s v="XYL-52196-459"/>
    <x v="458"/>
    <s v="May"/>
    <x v="0"/>
    <x v="545"/>
    <s v="R-D-0.2"/>
    <n v="3"/>
    <x v="545"/>
    <s v="Jennifer"/>
    <s v="Wilkisson"/>
    <s v="jwilkissongf@nba.com"/>
    <x v="289"/>
    <x v="0"/>
    <s v="R"/>
    <s v="Rob"/>
    <x v="0"/>
    <s v="D"/>
    <s v="0.2"/>
    <n v="2.6849999999999996"/>
    <n v="8.0549999999999997"/>
    <x v="0"/>
  </r>
  <r>
    <s v="BPZ-51283-916"/>
    <x v="264"/>
    <s v="Aug"/>
    <x v="1"/>
    <x v="546"/>
    <s v="A-M-2.5"/>
    <n v="2"/>
    <x v="546"/>
    <s v="Kylie"/>
    <s v="Mowat"/>
    <s v=" "/>
    <x v="166"/>
    <x v="0"/>
    <s v="A"/>
    <s v="Ara"/>
    <x v="2"/>
    <s v="M"/>
    <s v="2.5"/>
    <n v="25.874999999999996"/>
    <n v="51.749999999999993"/>
    <x v="1"/>
  </r>
  <r>
    <s v="VQW-91903-926"/>
    <x v="459"/>
    <s v="Mar"/>
    <x v="3"/>
    <x v="539"/>
    <s v="E-D-2.5"/>
    <n v="1"/>
    <x v="539"/>
    <s v="Cody"/>
    <s v="Verissimo"/>
    <s v="cverissimogh@theglobeandmail.com"/>
    <x v="26"/>
    <x v="2"/>
    <s v="E"/>
    <s v="Exc"/>
    <x v="1"/>
    <s v="D"/>
    <s v="2.5"/>
    <n v="27.945"/>
    <n v="27.945"/>
    <x v="0"/>
  </r>
  <r>
    <s v="OLF-77983-457"/>
    <x v="460"/>
    <s v="Feb"/>
    <x v="0"/>
    <x v="547"/>
    <s v="A-L-2.5"/>
    <n v="2"/>
    <x v="547"/>
    <s v="Gabriel"/>
    <s v="Starcks"/>
    <s v="gstarcksgi@abc.net.au"/>
    <x v="115"/>
    <x v="0"/>
    <s v="A"/>
    <s v="Ara"/>
    <x v="2"/>
    <s v="L"/>
    <s v="2.5"/>
    <n v="29.784999999999997"/>
    <n v="59.569999999999993"/>
    <x v="1"/>
  </r>
  <r>
    <s v="MVI-04946-827"/>
    <x v="461"/>
    <s v="Nov"/>
    <x v="1"/>
    <x v="548"/>
    <s v="E-L-1"/>
    <n v="1"/>
    <x v="548"/>
    <s v="Darby"/>
    <s v="Dummer"/>
    <s v=" "/>
    <x v="290"/>
    <x v="2"/>
    <s v="E"/>
    <s v="Exc"/>
    <x v="1"/>
    <s v="L"/>
    <s v="1"/>
    <n v="14.85"/>
    <n v="14.85"/>
    <x v="1"/>
  </r>
  <r>
    <s v="UOG-94188-104"/>
    <x v="219"/>
    <s v="Nov"/>
    <x v="1"/>
    <x v="549"/>
    <s v="A-M-0.5"/>
    <n v="5"/>
    <x v="549"/>
    <s v="Kienan"/>
    <s v="Scholard"/>
    <s v="kscholardgk@sbwire.com"/>
    <x v="61"/>
    <x v="0"/>
    <s v="A"/>
    <s v="Ara"/>
    <x v="2"/>
    <s v="M"/>
    <s v="0.5"/>
    <n v="6.75"/>
    <n v="33.75"/>
    <x v="1"/>
  </r>
  <r>
    <s v="DSN-15872-519"/>
    <x v="462"/>
    <s v="Dec"/>
    <x v="1"/>
    <x v="550"/>
    <s v="L-L-2.5"/>
    <n v="4"/>
    <x v="550"/>
    <s v="Bo"/>
    <s v="Kindley"/>
    <s v="bkindleygl@wikimedia.org"/>
    <x v="148"/>
    <x v="0"/>
    <s v="L"/>
    <s v="Lib"/>
    <x v="3"/>
    <s v="L"/>
    <s v="2.5"/>
    <n v="36.454999999999998"/>
    <n v="145.82"/>
    <x v="0"/>
  </r>
  <r>
    <s v="OUQ-73954-002"/>
    <x v="463"/>
    <s v="Jan"/>
    <x v="0"/>
    <x v="551"/>
    <s v="R-M-0.2"/>
    <n v="4"/>
    <x v="551"/>
    <s v="Krissie"/>
    <s v="Hammett"/>
    <s v="khammettgm@dmoz.org"/>
    <x v="204"/>
    <x v="0"/>
    <s v="R"/>
    <s v="Rob"/>
    <x v="0"/>
    <s v="M"/>
    <s v="0.2"/>
    <n v="2.9849999999999999"/>
    <n v="11.94"/>
    <x v="0"/>
  </r>
  <r>
    <s v="LGL-16843-667"/>
    <x v="464"/>
    <s v="May"/>
    <x v="1"/>
    <x v="552"/>
    <s v="A-D-0.2"/>
    <n v="4"/>
    <x v="552"/>
    <s v="Alisha"/>
    <s v="Hulburt"/>
    <s v="ahulburtgn@fda.gov"/>
    <x v="212"/>
    <x v="0"/>
    <s v="A"/>
    <s v="Ara"/>
    <x v="2"/>
    <s v="D"/>
    <s v="0.2"/>
    <n v="2.9849999999999999"/>
    <n v="11.94"/>
    <x v="0"/>
  </r>
  <r>
    <s v="TCC-89722-031"/>
    <x v="465"/>
    <s v="Oct"/>
    <x v="1"/>
    <x v="553"/>
    <s v="L-D-0.5"/>
    <n v="1"/>
    <x v="553"/>
    <s v="Peyter"/>
    <s v="Lauritzen"/>
    <s v="plauritzengo@photobucket.com"/>
    <x v="11"/>
    <x v="0"/>
    <s v="L"/>
    <s v="Lib"/>
    <x v="3"/>
    <s v="D"/>
    <s v="0.5"/>
    <n v="7.77"/>
    <n v="7.77"/>
    <x v="1"/>
  </r>
  <r>
    <s v="TRA-79507-007"/>
    <x v="466"/>
    <s v="Dec"/>
    <x v="0"/>
    <x v="554"/>
    <s v="R-L-2.5"/>
    <n v="4"/>
    <x v="554"/>
    <s v="Aurelia"/>
    <s v="Burgwin"/>
    <s v="aburgwingp@redcross.org"/>
    <x v="9"/>
    <x v="0"/>
    <s v="R"/>
    <s v="Rob"/>
    <x v="0"/>
    <s v="L"/>
    <s v="2.5"/>
    <n v="27.484999999999996"/>
    <n v="109.93999999999998"/>
    <x v="0"/>
  </r>
  <r>
    <s v="MZJ-77284-941"/>
    <x v="467"/>
    <s v="May"/>
    <x v="0"/>
    <x v="555"/>
    <s v="E-L-0.2"/>
    <n v="5"/>
    <x v="555"/>
    <s v="Emalee"/>
    <s v="Rolin"/>
    <s v="erolingq@google.fr"/>
    <x v="45"/>
    <x v="0"/>
    <s v="E"/>
    <s v="Exc"/>
    <x v="1"/>
    <s v="L"/>
    <s v="0.2"/>
    <n v="4.4550000000000001"/>
    <n v="22.274999999999999"/>
    <x v="0"/>
  </r>
  <r>
    <s v="AXN-57779-891"/>
    <x v="468"/>
    <s v="Jul"/>
    <x v="0"/>
    <x v="556"/>
    <s v="R-M-0.2"/>
    <n v="3"/>
    <x v="556"/>
    <s v="Donavon"/>
    <s v="Fowle"/>
    <s v="dfowlegr@epa.gov"/>
    <x v="71"/>
    <x v="0"/>
    <s v="R"/>
    <s v="Rob"/>
    <x v="0"/>
    <s v="M"/>
    <s v="0.2"/>
    <n v="2.9849999999999999"/>
    <n v="8.9550000000000001"/>
    <x v="1"/>
  </r>
  <r>
    <s v="PJB-15659-994"/>
    <x v="469"/>
    <s v="Nov"/>
    <x v="3"/>
    <x v="557"/>
    <s v="L-D-2.5"/>
    <n v="4"/>
    <x v="557"/>
    <s v="Jorge"/>
    <s v="Bettison"/>
    <s v=" "/>
    <x v="239"/>
    <x v="1"/>
    <s v="L"/>
    <s v="Lib"/>
    <x v="3"/>
    <s v="D"/>
    <s v="2.5"/>
    <n v="29.784999999999997"/>
    <n v="119.13999999999999"/>
    <x v="1"/>
  </r>
  <r>
    <s v="LTS-03470-353"/>
    <x v="470"/>
    <s v="Jul"/>
    <x v="3"/>
    <x v="558"/>
    <s v="A-L-2.5"/>
    <n v="5"/>
    <x v="558"/>
    <s v="Wang"/>
    <s v="Powlesland"/>
    <s v="wpowleslandgt@soundcloud.com"/>
    <x v="291"/>
    <x v="0"/>
    <s v="A"/>
    <s v="Ara"/>
    <x v="2"/>
    <s v="L"/>
    <s v="2.5"/>
    <n v="29.784999999999997"/>
    <n v="148.92499999999998"/>
    <x v="0"/>
  </r>
  <r>
    <s v="UMM-28497-689"/>
    <x v="471"/>
    <s v="Nov"/>
    <x v="3"/>
    <x v="539"/>
    <s v="L-L-2.5"/>
    <n v="3"/>
    <x v="539"/>
    <s v="Cody"/>
    <s v="Verissimo"/>
    <s v="cverissimogh@theglobeandmail.com"/>
    <x v="26"/>
    <x v="2"/>
    <s v="L"/>
    <s v="Lib"/>
    <x v="3"/>
    <s v="L"/>
    <s v="2.5"/>
    <n v="36.454999999999998"/>
    <n v="109.36499999999999"/>
    <x v="0"/>
  </r>
  <r>
    <s v="MJZ-93232-402"/>
    <x v="472"/>
    <s v="Mar"/>
    <x v="2"/>
    <x v="559"/>
    <s v="E-D-0.2"/>
    <n v="1"/>
    <x v="559"/>
    <s v="Laurence"/>
    <s v="Ellingham"/>
    <s v="lellinghamgv@sciencedaily.com"/>
    <x v="212"/>
    <x v="0"/>
    <s v="E"/>
    <s v="Exc"/>
    <x v="1"/>
    <s v="D"/>
    <s v="0.2"/>
    <n v="3.645"/>
    <n v="3.645"/>
    <x v="0"/>
  </r>
  <r>
    <s v="UHW-74617-126"/>
    <x v="173"/>
    <s v="Feb"/>
    <x v="2"/>
    <x v="560"/>
    <s v="E-D-2.5"/>
    <n v="2"/>
    <x v="560"/>
    <s v="Billy"/>
    <s v="Neiland"/>
    <s v=" "/>
    <x v="265"/>
    <x v="0"/>
    <s v="E"/>
    <s v="Exc"/>
    <x v="1"/>
    <s v="D"/>
    <s v="2.5"/>
    <n v="27.945"/>
    <n v="55.89"/>
    <x v="1"/>
  </r>
  <r>
    <s v="RIK-61730-794"/>
    <x v="473"/>
    <s v="Nov"/>
    <x v="3"/>
    <x v="561"/>
    <s v="L-M-0.2"/>
    <n v="6"/>
    <x v="561"/>
    <s v="Ancell"/>
    <s v="Fendt"/>
    <s v="afendtgx@forbes.com"/>
    <x v="166"/>
    <x v="0"/>
    <s v="L"/>
    <s v="Lib"/>
    <x v="3"/>
    <s v="M"/>
    <s v="0.2"/>
    <n v="4.3650000000000002"/>
    <n v="26.19"/>
    <x v="0"/>
  </r>
  <r>
    <s v="IDJ-55379-750"/>
    <x v="474"/>
    <s v="Oct"/>
    <x v="0"/>
    <x v="562"/>
    <s v="R-M-1"/>
    <n v="4"/>
    <x v="562"/>
    <s v="Angelia"/>
    <s v="Cleyburn"/>
    <s v="acleyburngy@lycos.com"/>
    <x v="42"/>
    <x v="0"/>
    <s v="R"/>
    <s v="Rob"/>
    <x v="0"/>
    <s v="M"/>
    <s v="1"/>
    <n v="9.9499999999999993"/>
    <n v="39.799999999999997"/>
    <x v="1"/>
  </r>
  <r>
    <s v="OHX-11953-965"/>
    <x v="475"/>
    <s v="Oct"/>
    <x v="0"/>
    <x v="563"/>
    <s v="E-L-2.5"/>
    <n v="2"/>
    <x v="563"/>
    <s v="Temple"/>
    <s v="Castiglione"/>
    <s v="tcastiglionegz@xing.com"/>
    <x v="212"/>
    <x v="0"/>
    <s v="E"/>
    <s v="Exc"/>
    <x v="1"/>
    <s v="L"/>
    <s v="2.5"/>
    <n v="34.154999999999994"/>
    <n v="68.309999999999988"/>
    <x v="1"/>
  </r>
  <r>
    <s v="TVV-42245-088"/>
    <x v="476"/>
    <s v="Mar"/>
    <x v="3"/>
    <x v="564"/>
    <s v="A-M-0.2"/>
    <n v="4"/>
    <x v="564"/>
    <s v="Betti"/>
    <s v="Lacasa"/>
    <s v=" "/>
    <x v="75"/>
    <x v="1"/>
    <s v="A"/>
    <s v="Ara"/>
    <x v="2"/>
    <s v="M"/>
    <s v="0.2"/>
    <n v="3.375"/>
    <n v="13.5"/>
    <x v="1"/>
  </r>
  <r>
    <s v="DYP-74337-787"/>
    <x v="431"/>
    <s v="Oct"/>
    <x v="0"/>
    <x v="565"/>
    <s v="R-M-0.5"/>
    <n v="1"/>
    <x v="565"/>
    <s v="Gunilla"/>
    <s v="Lynch"/>
    <s v=" "/>
    <x v="155"/>
    <x v="0"/>
    <s v="R"/>
    <s v="Rob"/>
    <x v="0"/>
    <s v="M"/>
    <s v="0.5"/>
    <n v="5.97"/>
    <n v="5.97"/>
    <x v="1"/>
  </r>
  <r>
    <s v="OKA-93124-100"/>
    <x v="477"/>
    <s v="Apr"/>
    <x v="3"/>
    <x v="539"/>
    <s v="R-M-0.5"/>
    <n v="5"/>
    <x v="539"/>
    <s v="Cody"/>
    <s v="Verissimo"/>
    <s v="cverissimogh@theglobeandmail.com"/>
    <x v="26"/>
    <x v="2"/>
    <s v="R"/>
    <s v="Rob"/>
    <x v="0"/>
    <s v="M"/>
    <s v="0.5"/>
    <n v="5.97"/>
    <n v="29.849999999999998"/>
    <x v="0"/>
  </r>
  <r>
    <s v="IXW-20780-268"/>
    <x v="478"/>
    <s v="Jun"/>
    <x v="3"/>
    <x v="566"/>
    <s v="L-L-2.5"/>
    <n v="2"/>
    <x v="566"/>
    <s v="Shay"/>
    <s v="Couronne"/>
    <s v="scouronneh3@mozilla.org"/>
    <x v="97"/>
    <x v="0"/>
    <s v="L"/>
    <s v="Lib"/>
    <x v="3"/>
    <s v="L"/>
    <s v="2.5"/>
    <n v="36.454999999999998"/>
    <n v="72.91"/>
    <x v="0"/>
  </r>
  <r>
    <s v="NGG-24006-937"/>
    <x v="45"/>
    <s v="Mar"/>
    <x v="1"/>
    <x v="567"/>
    <s v="E-M-2.5"/>
    <n v="4"/>
    <x v="567"/>
    <s v="Linus"/>
    <s v="Flippelli"/>
    <s v="lflippellih4@github.io"/>
    <x v="292"/>
    <x v="2"/>
    <s v="E"/>
    <s v="Exc"/>
    <x v="1"/>
    <s v="M"/>
    <s v="2.5"/>
    <n v="31.624999999999996"/>
    <n v="126.49999999999999"/>
    <x v="1"/>
  </r>
  <r>
    <s v="JZC-31180-557"/>
    <x v="444"/>
    <s v="Apr"/>
    <x v="3"/>
    <x v="568"/>
    <s v="L-M-2.5"/>
    <n v="1"/>
    <x v="568"/>
    <s v="Rachelle"/>
    <s v="Elizabeth"/>
    <s v="relizabethh5@live.com"/>
    <x v="134"/>
    <x v="0"/>
    <s v="L"/>
    <s v="Lib"/>
    <x v="3"/>
    <s v="M"/>
    <s v="2.5"/>
    <n v="33.464999999999996"/>
    <n v="33.464999999999996"/>
    <x v="1"/>
  </r>
  <r>
    <s v="ZMU-63715-204"/>
    <x v="479"/>
    <s v="Sep"/>
    <x v="1"/>
    <x v="569"/>
    <s v="E-D-1"/>
    <n v="6"/>
    <x v="569"/>
    <s v="Innis"/>
    <s v="Renhard"/>
    <s v="irenhardh6@i2i.jp"/>
    <x v="15"/>
    <x v="0"/>
    <s v="E"/>
    <s v="Exc"/>
    <x v="1"/>
    <s v="D"/>
    <s v="1"/>
    <n v="12.15"/>
    <n v="72.900000000000006"/>
    <x v="0"/>
  </r>
  <r>
    <s v="GND-08192-056"/>
    <x v="480"/>
    <s v="May"/>
    <x v="2"/>
    <x v="570"/>
    <s v="L-D-0.5"/>
    <n v="2"/>
    <x v="570"/>
    <s v="Winne"/>
    <s v="Roche"/>
    <s v="wrocheh7@xinhuanet.com"/>
    <x v="293"/>
    <x v="0"/>
    <s v="L"/>
    <s v="Lib"/>
    <x v="3"/>
    <s v="D"/>
    <s v="0.5"/>
    <n v="7.77"/>
    <n v="15.54"/>
    <x v="0"/>
  </r>
  <r>
    <s v="RYY-38961-093"/>
    <x v="481"/>
    <s v="Jan"/>
    <x v="1"/>
    <x v="571"/>
    <s v="A-M-0.2"/>
    <n v="6"/>
    <x v="571"/>
    <s v="Linn"/>
    <s v="Alaway"/>
    <s v="lalawayhh@weather.com"/>
    <x v="42"/>
    <x v="0"/>
    <s v="A"/>
    <s v="Ara"/>
    <x v="2"/>
    <s v="M"/>
    <s v="0.2"/>
    <n v="3.375"/>
    <n v="20.25"/>
    <x v="1"/>
  </r>
  <r>
    <s v="CVA-64996-969"/>
    <x v="478"/>
    <s v="Jun"/>
    <x v="3"/>
    <x v="572"/>
    <s v="A-L-1"/>
    <n v="6"/>
    <x v="572"/>
    <s v="Cordy"/>
    <s v="Odgaard"/>
    <s v="codgaardh9@nsw.gov.au"/>
    <x v="12"/>
    <x v="0"/>
    <s v="A"/>
    <s v="Ara"/>
    <x v="2"/>
    <s v="L"/>
    <s v="1"/>
    <n v="12.95"/>
    <n v="77.699999999999989"/>
    <x v="1"/>
  </r>
  <r>
    <s v="XTH-67276-442"/>
    <x v="482"/>
    <s v="Mar"/>
    <x v="0"/>
    <x v="573"/>
    <s v="L-M-2.5"/>
    <n v="4"/>
    <x v="573"/>
    <s v="Bertine"/>
    <s v="Byrd"/>
    <s v="bbyrdha@4shared.com"/>
    <x v="198"/>
    <x v="0"/>
    <s v="L"/>
    <s v="Lib"/>
    <x v="3"/>
    <s v="M"/>
    <s v="2.5"/>
    <n v="33.464999999999996"/>
    <n v="133.85999999999999"/>
    <x v="1"/>
  </r>
  <r>
    <s v="PVU-02950-470"/>
    <x v="353"/>
    <s v="Jan"/>
    <x v="1"/>
    <x v="574"/>
    <s v="E-D-1"/>
    <n v="1"/>
    <x v="574"/>
    <s v="Nelie"/>
    <s v="Garnson"/>
    <s v=" "/>
    <x v="294"/>
    <x v="2"/>
    <s v="E"/>
    <s v="Exc"/>
    <x v="1"/>
    <s v="D"/>
    <s v="1"/>
    <n v="12.15"/>
    <n v="12.15"/>
    <x v="1"/>
  </r>
  <r>
    <s v="XSN-26809-910"/>
    <x v="199"/>
    <s v="Jun"/>
    <x v="3"/>
    <x v="575"/>
    <s v="E-M-2.5"/>
    <n v="2"/>
    <x v="575"/>
    <s v="Dianne"/>
    <s v="Chardin"/>
    <s v="dchardinhc@nhs.uk"/>
    <x v="295"/>
    <x v="1"/>
    <s v="E"/>
    <s v="Exc"/>
    <x v="1"/>
    <s v="M"/>
    <s v="2.5"/>
    <n v="31.624999999999996"/>
    <n v="63.249999999999993"/>
    <x v="0"/>
  </r>
  <r>
    <s v="UDN-88321-005"/>
    <x v="372"/>
    <s v="Jul"/>
    <x v="3"/>
    <x v="576"/>
    <s v="R-L-0.5"/>
    <n v="5"/>
    <x v="576"/>
    <s v="Hailee"/>
    <s v="Radbone"/>
    <s v="hradbonehd@newsvine.com"/>
    <x v="204"/>
    <x v="0"/>
    <s v="R"/>
    <s v="Rob"/>
    <x v="0"/>
    <s v="L"/>
    <s v="0.5"/>
    <n v="7.169999999999999"/>
    <n v="35.849999999999994"/>
    <x v="1"/>
  </r>
  <r>
    <s v="EXP-21628-670"/>
    <x v="267"/>
    <s v="Mar"/>
    <x v="0"/>
    <x v="577"/>
    <s v="A-M-2.5"/>
    <n v="3"/>
    <x v="577"/>
    <s v="Wallis"/>
    <s v="Bernth"/>
    <s v="wbernthhe@miitbeian.gov.cn"/>
    <x v="291"/>
    <x v="0"/>
    <s v="A"/>
    <s v="Ara"/>
    <x v="2"/>
    <s v="M"/>
    <s v="2.5"/>
    <n v="25.874999999999996"/>
    <n v="77.624999999999986"/>
    <x v="1"/>
  </r>
  <r>
    <s v="VGM-24161-361"/>
    <x v="480"/>
    <s v="May"/>
    <x v="2"/>
    <x v="578"/>
    <s v="E-M-2.5"/>
    <n v="2"/>
    <x v="578"/>
    <s v="Byron"/>
    <s v="Acarson"/>
    <s v="bacarsonhf@cnn.com"/>
    <x v="13"/>
    <x v="0"/>
    <s v="E"/>
    <s v="Exc"/>
    <x v="1"/>
    <s v="M"/>
    <s v="2.5"/>
    <n v="31.624999999999996"/>
    <n v="63.249999999999993"/>
    <x v="0"/>
  </r>
  <r>
    <s v="PKN-19556-918"/>
    <x v="483"/>
    <s v="Apr"/>
    <x v="2"/>
    <x v="579"/>
    <s v="E-L-0.2"/>
    <n v="6"/>
    <x v="579"/>
    <s v="Faunie"/>
    <s v="Brigham"/>
    <s v="fbrighamhg@blog.com"/>
    <x v="296"/>
    <x v="1"/>
    <s v="E"/>
    <s v="Exc"/>
    <x v="1"/>
    <s v="L"/>
    <s v="0.2"/>
    <n v="4.4550000000000001"/>
    <n v="26.73"/>
    <x v="0"/>
  </r>
  <r>
    <s v="PKN-19556-918"/>
    <x v="483"/>
    <s v="Apr"/>
    <x v="2"/>
    <x v="579"/>
    <s v="L-D-0.5"/>
    <n v="4"/>
    <x v="579"/>
    <s v="Faunie"/>
    <s v="Brigham"/>
    <s v="fbrighamhg@blog.com"/>
    <x v="296"/>
    <x v="1"/>
    <s v="L"/>
    <s v="Lib"/>
    <x v="3"/>
    <s v="D"/>
    <s v="0.5"/>
    <n v="7.77"/>
    <n v="31.08"/>
    <x v="0"/>
  </r>
  <r>
    <s v="PKN-19556-918"/>
    <x v="483"/>
    <s v="Apr"/>
    <x v="2"/>
    <x v="579"/>
    <s v="A-D-0.2"/>
    <n v="1"/>
    <x v="579"/>
    <s v="Faunie"/>
    <s v="Brigham"/>
    <s v="fbrighamhg@blog.com"/>
    <x v="296"/>
    <x v="1"/>
    <s v="A"/>
    <s v="Ara"/>
    <x v="2"/>
    <s v="D"/>
    <s v="0.2"/>
    <n v="2.9849999999999999"/>
    <n v="2.9849999999999999"/>
    <x v="0"/>
  </r>
  <r>
    <s v="PKN-19556-918"/>
    <x v="483"/>
    <s v="Apr"/>
    <x v="2"/>
    <x v="579"/>
    <s v="R-D-2.5"/>
    <n v="5"/>
    <x v="579"/>
    <s v="Faunie"/>
    <s v="Brigham"/>
    <s v="fbrighamhg@blog.com"/>
    <x v="296"/>
    <x v="1"/>
    <s v="R"/>
    <s v="Rob"/>
    <x v="0"/>
    <s v="D"/>
    <s v="2.5"/>
    <n v="20.584999999999997"/>
    <n v="102.92499999999998"/>
    <x v="0"/>
  </r>
  <r>
    <s v="DXQ-44537-297"/>
    <x v="484"/>
    <s v="Aug"/>
    <x v="3"/>
    <x v="580"/>
    <s v="E-L-0.5"/>
    <n v="4"/>
    <x v="580"/>
    <s v="Marjorie"/>
    <s v="Yoxen"/>
    <s v="myoxenhk@google.com"/>
    <x v="6"/>
    <x v="0"/>
    <s v="E"/>
    <s v="Exc"/>
    <x v="1"/>
    <s v="L"/>
    <s v="0.5"/>
    <n v="8.91"/>
    <n v="35.64"/>
    <x v="1"/>
  </r>
  <r>
    <s v="BPC-54727-307"/>
    <x v="485"/>
    <s v="Dec"/>
    <x v="0"/>
    <x v="581"/>
    <s v="R-L-1"/>
    <n v="4"/>
    <x v="581"/>
    <s v="Gaspar"/>
    <s v="McGavin"/>
    <s v="gmcgavinhl@histats.com"/>
    <x v="156"/>
    <x v="0"/>
    <s v="R"/>
    <s v="Rob"/>
    <x v="0"/>
    <s v="L"/>
    <s v="1"/>
    <n v="11.95"/>
    <n v="47.8"/>
    <x v="1"/>
  </r>
  <r>
    <s v="KSH-47717-456"/>
    <x v="486"/>
    <s v="Apr"/>
    <x v="3"/>
    <x v="582"/>
    <s v="L-M-1"/>
    <n v="3"/>
    <x v="582"/>
    <s v="Lindy"/>
    <s v="Uttermare"/>
    <s v="luttermarehm@engadget.com"/>
    <x v="177"/>
    <x v="0"/>
    <s v="L"/>
    <s v="Lib"/>
    <x v="3"/>
    <s v="M"/>
    <s v="1"/>
    <n v="14.55"/>
    <n v="43.650000000000006"/>
    <x v="1"/>
  </r>
  <r>
    <s v="ANK-59436-446"/>
    <x v="487"/>
    <s v="Jan"/>
    <x v="2"/>
    <x v="583"/>
    <s v="E-L-0.5"/>
    <n v="4"/>
    <x v="583"/>
    <s v="Eal"/>
    <s v="D'Ambrogio"/>
    <s v="edambrogiohn@techcrunch.com"/>
    <x v="150"/>
    <x v="0"/>
    <s v="E"/>
    <s v="Exc"/>
    <x v="1"/>
    <s v="L"/>
    <s v="0.5"/>
    <n v="8.91"/>
    <n v="35.64"/>
    <x v="0"/>
  </r>
  <r>
    <s v="AYY-83051-752"/>
    <x v="488"/>
    <s v="Jan"/>
    <x v="0"/>
    <x v="584"/>
    <s v="L-L-1"/>
    <n v="6"/>
    <x v="584"/>
    <s v="Carolee"/>
    <s v="Winchcombe"/>
    <s v="cwinchcombeho@jiathis.com"/>
    <x v="28"/>
    <x v="0"/>
    <s v="L"/>
    <s v="Lib"/>
    <x v="3"/>
    <s v="L"/>
    <s v="1"/>
    <n v="15.85"/>
    <n v="95.1"/>
    <x v="0"/>
  </r>
  <r>
    <s v="CSW-59644-267"/>
    <x v="489"/>
    <s v="Feb"/>
    <x v="3"/>
    <x v="585"/>
    <s v="E-M-2.5"/>
    <n v="1"/>
    <x v="585"/>
    <s v="Benedikta"/>
    <s v="Paumier"/>
    <s v="bpaumierhp@umn.edu"/>
    <x v="297"/>
    <x v="1"/>
    <s v="E"/>
    <s v="Exc"/>
    <x v="1"/>
    <s v="M"/>
    <s v="2.5"/>
    <n v="31.624999999999996"/>
    <n v="31.624999999999996"/>
    <x v="0"/>
  </r>
  <r>
    <s v="ITY-92466-909"/>
    <x v="162"/>
    <s v="Aug"/>
    <x v="0"/>
    <x v="586"/>
    <s v="A-M-2.5"/>
    <n v="3"/>
    <x v="586"/>
    <s v="Neville"/>
    <s v="Piatto"/>
    <s v=" "/>
    <x v="280"/>
    <x v="1"/>
    <s v="A"/>
    <s v="Ara"/>
    <x v="2"/>
    <s v="M"/>
    <s v="2.5"/>
    <n v="25.874999999999996"/>
    <n v="77.624999999999986"/>
    <x v="0"/>
  </r>
  <r>
    <s v="IGW-04801-466"/>
    <x v="490"/>
    <s v="May"/>
    <x v="1"/>
    <x v="587"/>
    <s v="L-D-0.2"/>
    <n v="1"/>
    <x v="587"/>
    <s v="Jeno"/>
    <s v="Capey"/>
    <s v="jcapeyhr@bravesites.com"/>
    <x v="173"/>
    <x v="0"/>
    <s v="L"/>
    <s v="Lib"/>
    <x v="3"/>
    <s v="D"/>
    <s v="0.2"/>
    <n v="3.8849999999999998"/>
    <n v="3.8849999999999998"/>
    <x v="0"/>
  </r>
  <r>
    <s v="LJN-34281-921"/>
    <x v="491"/>
    <s v="Dec"/>
    <x v="1"/>
    <x v="588"/>
    <s v="R-L-2.5"/>
    <n v="5"/>
    <x v="588"/>
    <s v="Tuckie"/>
    <s v="Mathonnet"/>
    <s v="tmathonneti0@google.co.jp"/>
    <x v="61"/>
    <x v="0"/>
    <s v="R"/>
    <s v="Rob"/>
    <x v="0"/>
    <s v="L"/>
    <s v="2.5"/>
    <n v="27.484999999999996"/>
    <n v="137.42499999999998"/>
    <x v="1"/>
  </r>
  <r>
    <s v="BWZ-46364-547"/>
    <x v="301"/>
    <s v="Sep"/>
    <x v="1"/>
    <x v="589"/>
    <s v="R-L-1"/>
    <n v="3"/>
    <x v="589"/>
    <s v="Yardley"/>
    <s v="Basill"/>
    <s v="ybasillht@theguardian.com"/>
    <x v="291"/>
    <x v="0"/>
    <s v="R"/>
    <s v="Rob"/>
    <x v="0"/>
    <s v="L"/>
    <s v="1"/>
    <n v="11.95"/>
    <n v="35.849999999999994"/>
    <x v="0"/>
  </r>
  <r>
    <s v="SBC-95710-706"/>
    <x v="194"/>
    <s v="Feb"/>
    <x v="3"/>
    <x v="590"/>
    <s v="E-M-0.2"/>
    <n v="2"/>
    <x v="590"/>
    <s v="Maggy"/>
    <s v="Baistow"/>
    <s v="mbaistowhu@i2i.jp"/>
    <x v="298"/>
    <x v="2"/>
    <s v="E"/>
    <s v="Exc"/>
    <x v="1"/>
    <s v="M"/>
    <s v="0.2"/>
    <n v="4.125"/>
    <n v="8.25"/>
    <x v="0"/>
  </r>
  <r>
    <s v="WRN-55114-031"/>
    <x v="26"/>
    <s v="Jun"/>
    <x v="3"/>
    <x v="591"/>
    <s v="E-L-2.5"/>
    <n v="3"/>
    <x v="591"/>
    <s v="Courtney"/>
    <s v="Pallant"/>
    <s v="cpallanthv@typepad.com"/>
    <x v="68"/>
    <x v="0"/>
    <s v="E"/>
    <s v="Exc"/>
    <x v="1"/>
    <s v="L"/>
    <s v="2.5"/>
    <n v="34.154999999999994"/>
    <n v="102.46499999999997"/>
    <x v="0"/>
  </r>
  <r>
    <s v="TZU-64255-831"/>
    <x v="125"/>
    <s v="May"/>
    <x v="2"/>
    <x v="592"/>
    <s v="R-D-2.5"/>
    <n v="2"/>
    <x v="592"/>
    <s v="Marne"/>
    <s v="Mingey"/>
    <s v=" "/>
    <x v="218"/>
    <x v="0"/>
    <s v="R"/>
    <s v="Rob"/>
    <x v="0"/>
    <s v="D"/>
    <s v="2.5"/>
    <n v="20.584999999999997"/>
    <n v="41.169999999999995"/>
    <x v="1"/>
  </r>
  <r>
    <s v="JVF-91003-729"/>
    <x v="492"/>
    <s v="Oct"/>
    <x v="3"/>
    <x v="593"/>
    <s v="A-D-2.5"/>
    <n v="3"/>
    <x v="593"/>
    <s v="Denny"/>
    <s v="O' Ronan"/>
    <s v="dohx@redcross.org"/>
    <x v="299"/>
    <x v="0"/>
    <s v="A"/>
    <s v="Ara"/>
    <x v="2"/>
    <s v="D"/>
    <s v="2.5"/>
    <n v="22.884999999999998"/>
    <n v="68.655000000000001"/>
    <x v="0"/>
  </r>
  <r>
    <s v="MVB-22135-665"/>
    <x v="462"/>
    <s v="Dec"/>
    <x v="1"/>
    <x v="594"/>
    <s v="A-D-1"/>
    <n v="1"/>
    <x v="594"/>
    <s v="Dottie"/>
    <s v="Rallin"/>
    <s v="drallinhy@howstuffworks.com"/>
    <x v="140"/>
    <x v="0"/>
    <s v="A"/>
    <s v="Ara"/>
    <x v="2"/>
    <s v="D"/>
    <s v="1"/>
    <n v="9.9499999999999993"/>
    <n v="9.9499999999999993"/>
    <x v="0"/>
  </r>
  <r>
    <s v="CKS-47815-571"/>
    <x v="493"/>
    <s v="Nov"/>
    <x v="1"/>
    <x v="595"/>
    <s v="L-L-0.5"/>
    <n v="3"/>
    <x v="595"/>
    <s v="Ardith"/>
    <s v="Chill"/>
    <s v="achillhz@epa.gov"/>
    <x v="300"/>
    <x v="2"/>
    <s v="L"/>
    <s v="Lib"/>
    <x v="3"/>
    <s v="L"/>
    <s v="0.5"/>
    <n v="9.51"/>
    <n v="28.53"/>
    <x v="0"/>
  </r>
  <r>
    <s v="OAW-17338-101"/>
    <x v="494"/>
    <s v="Feb"/>
    <x v="3"/>
    <x v="588"/>
    <s v="R-D-0.2"/>
    <n v="6"/>
    <x v="588"/>
    <s v="Tuckie"/>
    <s v="Mathonnet"/>
    <s v="tmathonneti0@google.co.jp"/>
    <x v="61"/>
    <x v="0"/>
    <s v="R"/>
    <s v="Rob"/>
    <x v="0"/>
    <s v="D"/>
    <s v="0.2"/>
    <n v="2.6849999999999996"/>
    <n v="16.11"/>
    <x v="1"/>
  </r>
  <r>
    <s v="ALP-37623-536"/>
    <x v="495"/>
    <s v="Jul"/>
    <x v="3"/>
    <x v="596"/>
    <s v="L-L-1"/>
    <n v="6"/>
    <x v="596"/>
    <s v="Charmane"/>
    <s v="Denys"/>
    <s v="cdenysi1@is.gd"/>
    <x v="301"/>
    <x v="2"/>
    <s v="L"/>
    <s v="Lib"/>
    <x v="3"/>
    <s v="L"/>
    <s v="1"/>
    <n v="15.85"/>
    <n v="95.1"/>
    <x v="1"/>
  </r>
  <r>
    <s v="WMU-87639-108"/>
    <x v="496"/>
    <s v="Feb"/>
    <x v="0"/>
    <x v="597"/>
    <s v="R-D-0.5"/>
    <n v="1"/>
    <x v="597"/>
    <s v="Cecily"/>
    <s v="Stebbings"/>
    <s v="cstebbingsi2@drupal.org"/>
    <x v="78"/>
    <x v="0"/>
    <s v="R"/>
    <s v="Rob"/>
    <x v="0"/>
    <s v="D"/>
    <s v="0.5"/>
    <n v="5.3699999999999992"/>
    <n v="5.3699999999999992"/>
    <x v="0"/>
  </r>
  <r>
    <s v="USN-44968-231"/>
    <x v="497"/>
    <s v="Sep"/>
    <x v="3"/>
    <x v="598"/>
    <s v="R-L-1"/>
    <n v="4"/>
    <x v="598"/>
    <s v="Giana"/>
    <s v="Tonnesen"/>
    <s v=" "/>
    <x v="41"/>
    <x v="0"/>
    <s v="R"/>
    <s v="Rob"/>
    <x v="0"/>
    <s v="L"/>
    <s v="1"/>
    <n v="11.95"/>
    <n v="47.8"/>
    <x v="1"/>
  </r>
  <r>
    <s v="YZG-20575-451"/>
    <x v="498"/>
    <s v="Mar"/>
    <x v="3"/>
    <x v="599"/>
    <s v="L-L-1"/>
    <n v="4"/>
    <x v="599"/>
    <s v="Rhetta"/>
    <s v="Zywicki"/>
    <s v="rzywickii4@ifeng.com"/>
    <x v="302"/>
    <x v="1"/>
    <s v="L"/>
    <s v="Lib"/>
    <x v="3"/>
    <s v="L"/>
    <s v="1"/>
    <n v="15.85"/>
    <n v="63.4"/>
    <x v="1"/>
  </r>
  <r>
    <s v="HTH-52867-812"/>
    <x v="382"/>
    <s v="Jun"/>
    <x v="1"/>
    <x v="600"/>
    <s v="A-M-2.5"/>
    <n v="4"/>
    <x v="600"/>
    <s v="Almeria"/>
    <s v="Burgett"/>
    <s v="aburgetti5@moonfruit.com"/>
    <x v="45"/>
    <x v="0"/>
    <s v="A"/>
    <s v="Ara"/>
    <x v="2"/>
    <s v="M"/>
    <s v="2.5"/>
    <n v="25.874999999999996"/>
    <n v="103.49999999999999"/>
    <x v="1"/>
  </r>
  <r>
    <s v="FWU-44971-444"/>
    <x v="499"/>
    <s v="Jan"/>
    <x v="0"/>
    <x v="601"/>
    <s v="A-D-2.5"/>
    <n v="3"/>
    <x v="601"/>
    <s v="Marvin"/>
    <s v="Malloy"/>
    <s v="mmalloyi6@seattletimes.com"/>
    <x v="41"/>
    <x v="0"/>
    <s v="A"/>
    <s v="Ara"/>
    <x v="2"/>
    <s v="D"/>
    <s v="2.5"/>
    <n v="22.884999999999998"/>
    <n v="68.655000000000001"/>
    <x v="1"/>
  </r>
  <r>
    <s v="EQI-82205-066"/>
    <x v="500"/>
    <s v="Sep"/>
    <x v="0"/>
    <x v="602"/>
    <s v="R-M-2.5"/>
    <n v="2"/>
    <x v="602"/>
    <s v="Maxim"/>
    <s v="McParland"/>
    <s v="mmcparlandi7@w3.org"/>
    <x v="303"/>
    <x v="0"/>
    <s v="R"/>
    <s v="Rob"/>
    <x v="0"/>
    <s v="M"/>
    <s v="2.5"/>
    <n v="22.884999999999998"/>
    <n v="45.769999999999996"/>
    <x v="0"/>
  </r>
  <r>
    <s v="NAR-00747-074"/>
    <x v="501"/>
    <s v="Oct"/>
    <x v="1"/>
    <x v="603"/>
    <s v="L-D-1"/>
    <n v="4"/>
    <x v="603"/>
    <s v="Sylas"/>
    <s v="Jennaroy"/>
    <s v="sjennaroyi8@purevolume.com"/>
    <x v="24"/>
    <x v="0"/>
    <s v="L"/>
    <s v="Lib"/>
    <x v="3"/>
    <s v="D"/>
    <s v="1"/>
    <n v="12.95"/>
    <n v="51.8"/>
    <x v="1"/>
  </r>
  <r>
    <s v="JYR-22052-185"/>
    <x v="502"/>
    <s v="Jan"/>
    <x v="3"/>
    <x v="604"/>
    <s v="A-M-0.5"/>
    <n v="2"/>
    <x v="604"/>
    <s v="Wren"/>
    <s v="Place"/>
    <s v="wplacei9@wsj.com"/>
    <x v="304"/>
    <x v="0"/>
    <s v="A"/>
    <s v="Ara"/>
    <x v="2"/>
    <s v="M"/>
    <s v="0.5"/>
    <n v="6.75"/>
    <n v="13.5"/>
    <x v="0"/>
  </r>
  <r>
    <s v="XKO-54097-932"/>
    <x v="503"/>
    <s v="Mar"/>
    <x v="2"/>
    <x v="605"/>
    <s v="E-M-0.5"/>
    <n v="3"/>
    <x v="605"/>
    <s v="Janella"/>
    <s v="Millett"/>
    <s v="jmillettik@addtoany.com"/>
    <x v="285"/>
    <x v="0"/>
    <s v="E"/>
    <s v="Exc"/>
    <x v="1"/>
    <s v="M"/>
    <s v="0.5"/>
    <n v="8.25"/>
    <n v="24.75"/>
    <x v="0"/>
  </r>
  <r>
    <s v="HXA-72415-025"/>
    <x v="504"/>
    <s v="May"/>
    <x v="2"/>
    <x v="606"/>
    <s v="A-D-2.5"/>
    <n v="2"/>
    <x v="606"/>
    <s v="Dollie"/>
    <s v="Gadsden"/>
    <s v="dgadsdenib@google.com.hk"/>
    <x v="305"/>
    <x v="1"/>
    <s v="A"/>
    <s v="Ara"/>
    <x v="2"/>
    <s v="D"/>
    <s v="2.5"/>
    <n v="22.884999999999998"/>
    <n v="45.769999999999996"/>
    <x v="0"/>
  </r>
  <r>
    <s v="MJF-20065-335"/>
    <x v="497"/>
    <s v="Sep"/>
    <x v="3"/>
    <x v="607"/>
    <s v="E-L-0.5"/>
    <n v="6"/>
    <x v="607"/>
    <s v="Val"/>
    <s v="Wakelin"/>
    <s v="vwakelinic@unesco.org"/>
    <x v="133"/>
    <x v="0"/>
    <s v="E"/>
    <s v="Exc"/>
    <x v="1"/>
    <s v="L"/>
    <s v="0.5"/>
    <n v="8.91"/>
    <n v="53.46"/>
    <x v="1"/>
  </r>
  <r>
    <s v="GFI-83300-059"/>
    <x v="501"/>
    <s v="Oct"/>
    <x v="1"/>
    <x v="608"/>
    <s v="A-M-0.2"/>
    <n v="6"/>
    <x v="608"/>
    <s v="Annie"/>
    <s v="Campsall"/>
    <s v="acampsallid@zimbio.com"/>
    <x v="13"/>
    <x v="0"/>
    <s v="A"/>
    <s v="Ara"/>
    <x v="2"/>
    <s v="M"/>
    <s v="0.2"/>
    <n v="3.375"/>
    <n v="20.25"/>
    <x v="0"/>
  </r>
  <r>
    <s v="WJR-51493-682"/>
    <x v="1"/>
    <s v="Jun"/>
    <x v="1"/>
    <x v="609"/>
    <s v="L-D-2.5"/>
    <n v="5"/>
    <x v="609"/>
    <s v="Shermy"/>
    <s v="Moseby"/>
    <s v="smosebyie@stanford.edu"/>
    <x v="306"/>
    <x v="0"/>
    <s v="L"/>
    <s v="Lib"/>
    <x v="3"/>
    <s v="D"/>
    <s v="2.5"/>
    <n v="29.784999999999997"/>
    <n v="148.92499999999998"/>
    <x v="1"/>
  </r>
  <r>
    <s v="SHP-55648-472"/>
    <x v="505"/>
    <s v="Mar"/>
    <x v="0"/>
    <x v="610"/>
    <s v="A-M-1"/>
    <n v="6"/>
    <x v="610"/>
    <s v="Corrie"/>
    <s v="Wass"/>
    <s v="cwassif@prweb.com"/>
    <x v="27"/>
    <x v="0"/>
    <s v="A"/>
    <s v="Ara"/>
    <x v="2"/>
    <s v="M"/>
    <s v="1"/>
    <n v="11.25"/>
    <n v="67.5"/>
    <x v="1"/>
  </r>
  <r>
    <s v="HYR-03455-684"/>
    <x v="506"/>
    <s v="Dec"/>
    <x v="1"/>
    <x v="611"/>
    <s v="E-D-1"/>
    <n v="6"/>
    <x v="611"/>
    <s v="Ira"/>
    <s v="Sjostrom"/>
    <s v="isjostromig@pbs.org"/>
    <x v="173"/>
    <x v="0"/>
    <s v="E"/>
    <s v="Exc"/>
    <x v="1"/>
    <s v="D"/>
    <s v="1"/>
    <n v="12.15"/>
    <n v="72.900000000000006"/>
    <x v="1"/>
  </r>
  <r>
    <s v="HYR-03455-684"/>
    <x v="506"/>
    <s v="Dec"/>
    <x v="1"/>
    <x v="611"/>
    <s v="L-D-0.2"/>
    <n v="2"/>
    <x v="611"/>
    <s v="Ira"/>
    <s v="Sjostrom"/>
    <s v="isjostromig@pbs.org"/>
    <x v="173"/>
    <x v="0"/>
    <s v="L"/>
    <s v="Lib"/>
    <x v="3"/>
    <s v="D"/>
    <s v="0.2"/>
    <n v="3.8849999999999998"/>
    <n v="7.77"/>
    <x v="1"/>
  </r>
  <r>
    <s v="HUG-52766-375"/>
    <x v="507"/>
    <s v="Jun"/>
    <x v="3"/>
    <x v="612"/>
    <s v="A-D-2.5"/>
    <n v="4"/>
    <x v="612"/>
    <s v="Jermaine"/>
    <s v="Branchett"/>
    <s v="jbranchettii@bravesites.com"/>
    <x v="143"/>
    <x v="0"/>
    <s v="A"/>
    <s v="Ara"/>
    <x v="2"/>
    <s v="D"/>
    <s v="2.5"/>
    <n v="22.884999999999998"/>
    <n v="91.539999999999992"/>
    <x v="1"/>
  </r>
  <r>
    <s v="DAH-46595-917"/>
    <x v="508"/>
    <s v="Sep"/>
    <x v="1"/>
    <x v="613"/>
    <s v="A-D-1"/>
    <n v="6"/>
    <x v="613"/>
    <s v="Nissie"/>
    <s v="Rudland"/>
    <s v="nrudlandij@blogs.com"/>
    <x v="307"/>
    <x v="1"/>
    <s v="A"/>
    <s v="Ara"/>
    <x v="2"/>
    <s v="D"/>
    <s v="1"/>
    <n v="9.9499999999999993"/>
    <n v="59.699999999999996"/>
    <x v="1"/>
  </r>
  <r>
    <s v="VEM-79839-466"/>
    <x v="509"/>
    <s v="Mar"/>
    <x v="2"/>
    <x v="605"/>
    <s v="R-L-2.5"/>
    <n v="5"/>
    <x v="605"/>
    <s v="Janella"/>
    <s v="Millett"/>
    <s v="jmillettik@addtoany.com"/>
    <x v="285"/>
    <x v="0"/>
    <s v="R"/>
    <s v="Rob"/>
    <x v="0"/>
    <s v="L"/>
    <s v="2.5"/>
    <n v="27.484999999999996"/>
    <n v="137.42499999999998"/>
    <x v="0"/>
  </r>
  <r>
    <s v="OWH-11126-533"/>
    <x v="131"/>
    <s v="Dec"/>
    <x v="1"/>
    <x v="614"/>
    <s v="L-M-2.5"/>
    <n v="2"/>
    <x v="614"/>
    <s v="Ferdie"/>
    <s v="Tourry"/>
    <s v="ftourryil@google.de"/>
    <x v="308"/>
    <x v="0"/>
    <s v="L"/>
    <s v="Lib"/>
    <x v="3"/>
    <s v="M"/>
    <s v="2.5"/>
    <n v="33.464999999999996"/>
    <n v="66.929999999999993"/>
    <x v="1"/>
  </r>
  <r>
    <s v="UMT-26130-151"/>
    <x v="510"/>
    <s v="May"/>
    <x v="0"/>
    <x v="615"/>
    <s v="L-M-0.2"/>
    <n v="3"/>
    <x v="615"/>
    <s v="Cecil"/>
    <s v="Weatherall"/>
    <s v="cweatherallim@toplist.cz"/>
    <x v="309"/>
    <x v="0"/>
    <s v="L"/>
    <s v="Lib"/>
    <x v="3"/>
    <s v="M"/>
    <s v="0.2"/>
    <n v="4.3650000000000002"/>
    <n v="13.095000000000001"/>
    <x v="0"/>
  </r>
  <r>
    <s v="JKA-27899-806"/>
    <x v="511"/>
    <s v="Oct"/>
    <x v="1"/>
    <x v="616"/>
    <s v="R-L-1"/>
    <n v="5"/>
    <x v="616"/>
    <s v="Gale"/>
    <s v="Heindrick"/>
    <s v="gheindrickin@usda.gov"/>
    <x v="227"/>
    <x v="0"/>
    <s v="R"/>
    <s v="Rob"/>
    <x v="0"/>
    <s v="L"/>
    <s v="1"/>
    <n v="11.95"/>
    <n v="59.75"/>
    <x v="1"/>
  </r>
  <r>
    <s v="ULU-07744-724"/>
    <x v="512"/>
    <s v="Mar"/>
    <x v="3"/>
    <x v="617"/>
    <s v="L-M-0.5"/>
    <n v="5"/>
    <x v="617"/>
    <s v="Layne"/>
    <s v="Imason"/>
    <s v="limasonio@discuz.net"/>
    <x v="13"/>
    <x v="0"/>
    <s v="L"/>
    <s v="Lib"/>
    <x v="3"/>
    <s v="M"/>
    <s v="0.5"/>
    <n v="8.73"/>
    <n v="43.650000000000006"/>
    <x v="0"/>
  </r>
  <r>
    <s v="NOM-56457-507"/>
    <x v="513"/>
    <s v="Oct"/>
    <x v="3"/>
    <x v="618"/>
    <s v="E-M-1"/>
    <n v="6"/>
    <x v="618"/>
    <s v="Hazel"/>
    <s v="Saill"/>
    <s v="hsaillip@odnoklassniki.ru"/>
    <x v="77"/>
    <x v="0"/>
    <s v="E"/>
    <s v="Exc"/>
    <x v="1"/>
    <s v="M"/>
    <s v="1"/>
    <n v="13.75"/>
    <n v="82.5"/>
    <x v="0"/>
  </r>
  <r>
    <s v="NZN-71683-705"/>
    <x v="514"/>
    <s v="Dec"/>
    <x v="1"/>
    <x v="619"/>
    <s v="A-L-2.5"/>
    <n v="6"/>
    <x v="619"/>
    <s v="Hermann"/>
    <s v="Larvor"/>
    <s v="hlarvoriq@last.fm"/>
    <x v="310"/>
    <x v="0"/>
    <s v="A"/>
    <s v="Ara"/>
    <x v="2"/>
    <s v="L"/>
    <s v="2.5"/>
    <n v="29.784999999999997"/>
    <n v="178.70999999999998"/>
    <x v="0"/>
  </r>
  <r>
    <s v="WMA-34232-850"/>
    <x v="7"/>
    <s v="Mar"/>
    <x v="1"/>
    <x v="620"/>
    <s v="L-D-2.5"/>
    <n v="4"/>
    <x v="620"/>
    <s v="Terri"/>
    <s v="Lyford"/>
    <s v=" "/>
    <x v="311"/>
    <x v="0"/>
    <s v="L"/>
    <s v="Lib"/>
    <x v="3"/>
    <s v="D"/>
    <s v="2.5"/>
    <n v="29.784999999999997"/>
    <n v="119.13999999999999"/>
    <x v="0"/>
  </r>
  <r>
    <s v="EZL-27919-704"/>
    <x v="481"/>
    <s v="Jan"/>
    <x v="1"/>
    <x v="621"/>
    <s v="L-L-0.5"/>
    <n v="5"/>
    <x v="621"/>
    <s v="Gabey"/>
    <s v="Cogan"/>
    <s v=" "/>
    <x v="312"/>
    <x v="0"/>
    <s v="L"/>
    <s v="Lib"/>
    <x v="3"/>
    <s v="L"/>
    <s v="0.5"/>
    <n v="9.51"/>
    <n v="47.55"/>
    <x v="1"/>
  </r>
  <r>
    <s v="ZYU-11345-774"/>
    <x v="515"/>
    <s v="Jan"/>
    <x v="1"/>
    <x v="622"/>
    <s v="L-M-0.5"/>
    <n v="5"/>
    <x v="622"/>
    <s v="Charin"/>
    <s v="Penwarden"/>
    <s v="cpenwardenit@mlb.com"/>
    <x v="230"/>
    <x v="1"/>
    <s v="L"/>
    <s v="Lib"/>
    <x v="3"/>
    <s v="M"/>
    <s v="0.5"/>
    <n v="8.73"/>
    <n v="43.650000000000006"/>
    <x v="1"/>
  </r>
  <r>
    <s v="CPW-34587-459"/>
    <x v="516"/>
    <s v="Mar"/>
    <x v="1"/>
    <x v="623"/>
    <s v="A-L-2.5"/>
    <n v="6"/>
    <x v="623"/>
    <s v="Milty"/>
    <s v="Middis"/>
    <s v="mmiddisiu@dmoz.org"/>
    <x v="313"/>
    <x v="0"/>
    <s v="A"/>
    <s v="Ara"/>
    <x v="2"/>
    <s v="L"/>
    <s v="2.5"/>
    <n v="29.784999999999997"/>
    <n v="178.70999999999998"/>
    <x v="0"/>
  </r>
  <r>
    <s v="NQZ-82067-394"/>
    <x v="517"/>
    <s v="Mar"/>
    <x v="2"/>
    <x v="624"/>
    <s v="R-L-2.5"/>
    <n v="1"/>
    <x v="624"/>
    <s v="Adrianne"/>
    <s v="Vairow"/>
    <s v="avairowiv@studiopress.com"/>
    <x v="300"/>
    <x v="2"/>
    <s v="R"/>
    <s v="Rob"/>
    <x v="0"/>
    <s v="L"/>
    <s v="2.5"/>
    <n v="27.484999999999996"/>
    <n v="27.484999999999996"/>
    <x v="1"/>
  </r>
  <r>
    <s v="JBW-95055-851"/>
    <x v="518"/>
    <s v="Jul"/>
    <x v="1"/>
    <x v="625"/>
    <s v="A-M-1"/>
    <n v="5"/>
    <x v="625"/>
    <s v="Anjanette"/>
    <s v="Goldie"/>
    <s v="agoldieiw@goo.gl"/>
    <x v="189"/>
    <x v="0"/>
    <s v="A"/>
    <s v="Ara"/>
    <x v="2"/>
    <s v="M"/>
    <s v="1"/>
    <n v="11.25"/>
    <n v="56.25"/>
    <x v="1"/>
  </r>
  <r>
    <s v="AHY-20324-088"/>
    <x v="519"/>
    <s v="Sep"/>
    <x v="3"/>
    <x v="626"/>
    <s v="L-L-0.2"/>
    <n v="2"/>
    <x v="626"/>
    <s v="Nicky"/>
    <s v="Ayris"/>
    <s v="nayrisix@t-online.de"/>
    <x v="44"/>
    <x v="2"/>
    <s v="L"/>
    <s v="Lib"/>
    <x v="3"/>
    <s v="L"/>
    <s v="0.2"/>
    <n v="4.7549999999999999"/>
    <n v="9.51"/>
    <x v="0"/>
  </r>
  <r>
    <s v="ZSL-66684-103"/>
    <x v="520"/>
    <s v="Dec"/>
    <x v="0"/>
    <x v="627"/>
    <s v="E-M-0.2"/>
    <n v="2"/>
    <x v="627"/>
    <s v="Laryssa"/>
    <s v="Benediktovich"/>
    <s v="lbenediktovichiy@wunderground.com"/>
    <x v="314"/>
    <x v="0"/>
    <s v="E"/>
    <s v="Exc"/>
    <x v="1"/>
    <s v="M"/>
    <s v="0.2"/>
    <n v="4.125"/>
    <n v="8.25"/>
    <x v="0"/>
  </r>
  <r>
    <s v="WNE-73911-475"/>
    <x v="521"/>
    <s v="Apr"/>
    <x v="3"/>
    <x v="628"/>
    <s v="L-D-0.5"/>
    <n v="6"/>
    <x v="628"/>
    <s v="Theo"/>
    <s v="Jacobovitz"/>
    <s v="tjacobovitziz@cbc.ca"/>
    <x v="13"/>
    <x v="0"/>
    <s v="L"/>
    <s v="Lib"/>
    <x v="3"/>
    <s v="D"/>
    <s v="0.5"/>
    <n v="7.77"/>
    <n v="46.62"/>
    <x v="1"/>
  </r>
  <r>
    <s v="EZB-68383-559"/>
    <x v="418"/>
    <s v="Feb"/>
    <x v="0"/>
    <x v="629"/>
    <s v="R-L-1"/>
    <n v="6"/>
    <x v="629"/>
    <s v="Becca"/>
    <s v="Ableson"/>
    <s v=" "/>
    <x v="12"/>
    <x v="0"/>
    <s v="R"/>
    <s v="Rob"/>
    <x v="0"/>
    <s v="L"/>
    <s v="1"/>
    <n v="11.95"/>
    <n v="71.699999999999989"/>
    <x v="1"/>
  </r>
  <r>
    <s v="OVO-01283-090"/>
    <x v="122"/>
    <s v="Mar"/>
    <x v="2"/>
    <x v="630"/>
    <s v="L-L-2.5"/>
    <n v="2"/>
    <x v="630"/>
    <s v="Jeno"/>
    <s v="Druitt"/>
    <s v="jdruittj1@feedburner.com"/>
    <x v="148"/>
    <x v="0"/>
    <s v="L"/>
    <s v="Lib"/>
    <x v="3"/>
    <s v="L"/>
    <s v="2.5"/>
    <n v="36.454999999999998"/>
    <n v="72.91"/>
    <x v="0"/>
  </r>
  <r>
    <s v="TXH-78646-919"/>
    <x v="423"/>
    <s v="May"/>
    <x v="1"/>
    <x v="631"/>
    <s v="R-D-0.2"/>
    <n v="3"/>
    <x v="631"/>
    <s v="Deonne"/>
    <s v="Shortall"/>
    <s v="dshortallj2@wikipedia.org"/>
    <x v="100"/>
    <x v="0"/>
    <s v="R"/>
    <s v="Rob"/>
    <x v="0"/>
    <s v="D"/>
    <s v="0.2"/>
    <n v="2.6849999999999996"/>
    <n v="8.0549999999999997"/>
    <x v="0"/>
  </r>
  <r>
    <s v="CYZ-37122-164"/>
    <x v="463"/>
    <s v="Jan"/>
    <x v="0"/>
    <x v="632"/>
    <s v="E-M-0.5"/>
    <n v="2"/>
    <x v="632"/>
    <s v="Wilton"/>
    <s v="Cottier"/>
    <s v="wcottierj3@cafepress.com"/>
    <x v="7"/>
    <x v="0"/>
    <s v="E"/>
    <s v="Exc"/>
    <x v="1"/>
    <s v="M"/>
    <s v="0.5"/>
    <n v="8.25"/>
    <n v="16.5"/>
    <x v="1"/>
  </r>
  <r>
    <s v="AGQ-06534-750"/>
    <x v="273"/>
    <s v="Apr"/>
    <x v="0"/>
    <x v="633"/>
    <s v="A-L-1"/>
    <n v="5"/>
    <x v="633"/>
    <s v="Kevan"/>
    <s v="Grinsted"/>
    <s v="kgrinstedj4@google.com.br"/>
    <x v="315"/>
    <x v="1"/>
    <s v="A"/>
    <s v="Ara"/>
    <x v="2"/>
    <s v="L"/>
    <s v="1"/>
    <n v="12.95"/>
    <n v="64.75"/>
    <x v="1"/>
  </r>
  <r>
    <s v="QVL-32245-818"/>
    <x v="522"/>
    <s v="May"/>
    <x v="1"/>
    <x v="634"/>
    <s v="A-M-0.5"/>
    <n v="5"/>
    <x v="634"/>
    <s v="Dionne"/>
    <s v="Skyner"/>
    <s v="dskynerj5@hubpages.com"/>
    <x v="71"/>
    <x v="0"/>
    <s v="A"/>
    <s v="Ara"/>
    <x v="2"/>
    <s v="M"/>
    <s v="0.5"/>
    <n v="6.75"/>
    <n v="33.75"/>
    <x v="1"/>
  </r>
  <r>
    <s v="LTD-96842-834"/>
    <x v="523"/>
    <s v="Jul"/>
    <x v="2"/>
    <x v="635"/>
    <s v="L-D-2.5"/>
    <n v="6"/>
    <x v="635"/>
    <s v="Francesco"/>
    <s v="Dressel"/>
    <s v=" "/>
    <x v="45"/>
    <x v="0"/>
    <s v="L"/>
    <s v="Lib"/>
    <x v="3"/>
    <s v="D"/>
    <s v="2.5"/>
    <n v="29.784999999999997"/>
    <n v="178.70999999999998"/>
    <x v="1"/>
  </r>
  <r>
    <s v="SEC-91807-425"/>
    <x v="260"/>
    <s v="Jan"/>
    <x v="1"/>
    <x v="636"/>
    <s v="A-M-1"/>
    <n v="2"/>
    <x v="636"/>
    <s v="Jimmy"/>
    <s v="Dymoke"/>
    <s v="jdymokeje@prnewswire.com"/>
    <x v="75"/>
    <x v="1"/>
    <s v="A"/>
    <s v="Ara"/>
    <x v="2"/>
    <s v="M"/>
    <s v="1"/>
    <n v="11.25"/>
    <n v="22.5"/>
    <x v="1"/>
  </r>
  <r>
    <s v="MHM-44857-599"/>
    <x v="331"/>
    <s v="Sep"/>
    <x v="0"/>
    <x v="637"/>
    <s v="L-D-1"/>
    <n v="1"/>
    <x v="637"/>
    <s v="Ambrosio"/>
    <s v="Weinmann"/>
    <s v="aweinmannj8@shinystat.com"/>
    <x v="159"/>
    <x v="0"/>
    <s v="L"/>
    <s v="Lib"/>
    <x v="3"/>
    <s v="D"/>
    <s v="1"/>
    <n v="12.95"/>
    <n v="12.95"/>
    <x v="1"/>
  </r>
  <r>
    <s v="KGC-95046-911"/>
    <x v="524"/>
    <s v="Jun"/>
    <x v="3"/>
    <x v="638"/>
    <s v="A-M-2.5"/>
    <n v="2"/>
    <x v="638"/>
    <s v="Elden"/>
    <s v="Andriessen"/>
    <s v="eandriessenj9@europa.eu"/>
    <x v="10"/>
    <x v="0"/>
    <s v="A"/>
    <s v="Ara"/>
    <x v="2"/>
    <s v="M"/>
    <s v="2.5"/>
    <n v="25.874999999999996"/>
    <n v="51.749999999999993"/>
    <x v="0"/>
  </r>
  <r>
    <s v="RZC-75150-413"/>
    <x v="525"/>
    <s v="Mar"/>
    <x v="3"/>
    <x v="639"/>
    <s v="E-D-0.5"/>
    <n v="5"/>
    <x v="639"/>
    <s v="Roxie"/>
    <s v="Deaconson"/>
    <s v="rdeaconsonja@archive.org"/>
    <x v="316"/>
    <x v="0"/>
    <s v="E"/>
    <s v="Exc"/>
    <x v="1"/>
    <s v="D"/>
    <s v="0.5"/>
    <n v="7.29"/>
    <n v="36.450000000000003"/>
    <x v="1"/>
  </r>
  <r>
    <s v="EYH-88288-452"/>
    <x v="526"/>
    <s v="Apr"/>
    <x v="1"/>
    <x v="640"/>
    <s v="L-L-2.5"/>
    <n v="5"/>
    <x v="640"/>
    <s v="Davida"/>
    <s v="Caro"/>
    <s v="dcarojb@twitter.com"/>
    <x v="192"/>
    <x v="0"/>
    <s v="L"/>
    <s v="Lib"/>
    <x v="3"/>
    <s v="L"/>
    <s v="2.5"/>
    <n v="36.454999999999998"/>
    <n v="182.27499999999998"/>
    <x v="0"/>
  </r>
  <r>
    <s v="NYQ-24237-772"/>
    <x v="104"/>
    <s v="Aug"/>
    <x v="0"/>
    <x v="641"/>
    <s v="L-D-0.5"/>
    <n v="4"/>
    <x v="641"/>
    <s v="Johna"/>
    <s v="Bluck"/>
    <s v="jbluckjc@imageshack.us"/>
    <x v="314"/>
    <x v="0"/>
    <s v="L"/>
    <s v="Lib"/>
    <x v="3"/>
    <s v="D"/>
    <s v="0.5"/>
    <n v="7.77"/>
    <n v="31.08"/>
    <x v="1"/>
  </r>
  <r>
    <s v="WKB-21680-566"/>
    <x v="491"/>
    <s v="Dec"/>
    <x v="1"/>
    <x v="642"/>
    <s v="A-M-0.5"/>
    <n v="3"/>
    <x v="642"/>
    <s v="Myrle"/>
    <s v="Dearden"/>
    <s v=" "/>
    <x v="317"/>
    <x v="1"/>
    <s v="A"/>
    <s v="Ara"/>
    <x v="2"/>
    <s v="M"/>
    <s v="0.5"/>
    <n v="6.75"/>
    <n v="20.25"/>
    <x v="1"/>
  </r>
  <r>
    <s v="THE-61147-027"/>
    <x v="157"/>
    <s v="Dec"/>
    <x v="0"/>
    <x v="636"/>
    <s v="L-D-1"/>
    <n v="2"/>
    <x v="636"/>
    <s v="Jimmy"/>
    <s v="Dymoke"/>
    <s v="jdymokeje@prnewswire.com"/>
    <x v="75"/>
    <x v="1"/>
    <s v="L"/>
    <s v="Lib"/>
    <x v="3"/>
    <s v="D"/>
    <s v="1"/>
    <n v="12.95"/>
    <n v="25.9"/>
    <x v="1"/>
  </r>
  <r>
    <s v="PTY-86420-119"/>
    <x v="527"/>
    <s v="Apr"/>
    <x v="1"/>
    <x v="643"/>
    <s v="A-D-0.5"/>
    <n v="4"/>
    <x v="643"/>
    <s v="Orland"/>
    <s v="Tadman"/>
    <s v="otadmanjf@ft.com"/>
    <x v="218"/>
    <x v="0"/>
    <s v="A"/>
    <s v="Ara"/>
    <x v="2"/>
    <s v="D"/>
    <s v="0.5"/>
    <n v="5.97"/>
    <n v="23.88"/>
    <x v="0"/>
  </r>
  <r>
    <s v="QHL-27188-431"/>
    <x v="528"/>
    <s v="Sep"/>
    <x v="0"/>
    <x v="644"/>
    <s v="L-L-0.5"/>
    <n v="2"/>
    <x v="644"/>
    <s v="Barrett"/>
    <s v="Gudde"/>
    <s v="bguddejg@dailymotion.com"/>
    <x v="204"/>
    <x v="0"/>
    <s v="L"/>
    <s v="Lib"/>
    <x v="3"/>
    <s v="L"/>
    <s v="0.5"/>
    <n v="9.51"/>
    <n v="19.02"/>
    <x v="1"/>
  </r>
  <r>
    <s v="MIS-54381-047"/>
    <x v="99"/>
    <s v="Jun"/>
    <x v="2"/>
    <x v="645"/>
    <s v="A-D-0.5"/>
    <n v="5"/>
    <x v="645"/>
    <s v="Nathan"/>
    <s v="Sictornes"/>
    <s v="nsictornesjh@buzzfeed.com"/>
    <x v="201"/>
    <x v="1"/>
    <s v="A"/>
    <s v="Ara"/>
    <x v="2"/>
    <s v="D"/>
    <s v="0.5"/>
    <n v="5.97"/>
    <n v="29.849999999999998"/>
    <x v="0"/>
  </r>
  <r>
    <s v="TBB-29780-459"/>
    <x v="529"/>
    <s v="Jul"/>
    <x v="0"/>
    <x v="646"/>
    <s v="A-L-0.5"/>
    <n v="1"/>
    <x v="646"/>
    <s v="Vivyan"/>
    <s v="Dunning"/>
    <s v="vdunningji@independent.co.uk"/>
    <x v="17"/>
    <x v="0"/>
    <s v="A"/>
    <s v="Ara"/>
    <x v="2"/>
    <s v="L"/>
    <s v="0.5"/>
    <n v="7.77"/>
    <n v="7.77"/>
    <x v="0"/>
  </r>
  <r>
    <s v="QLC-52637-305"/>
    <x v="530"/>
    <s v="Feb"/>
    <x v="0"/>
    <x v="647"/>
    <s v="L-D-2.5"/>
    <n v="4"/>
    <x v="647"/>
    <s v="Doralin"/>
    <s v="Baison"/>
    <s v=" "/>
    <x v="104"/>
    <x v="1"/>
    <s v="L"/>
    <s v="Lib"/>
    <x v="3"/>
    <s v="D"/>
    <s v="2.5"/>
    <n v="29.784999999999997"/>
    <n v="119.13999999999999"/>
    <x v="0"/>
  </r>
  <r>
    <s v="CWT-27056-328"/>
    <x v="531"/>
    <s v="Jun"/>
    <x v="2"/>
    <x v="648"/>
    <s v="E-D-0.2"/>
    <n v="6"/>
    <x v="648"/>
    <s v="Josefina"/>
    <s v="Ferens"/>
    <s v=" "/>
    <x v="15"/>
    <x v="0"/>
    <s v="E"/>
    <s v="Exc"/>
    <x v="1"/>
    <s v="D"/>
    <s v="0.2"/>
    <n v="3.645"/>
    <n v="21.87"/>
    <x v="0"/>
  </r>
  <r>
    <s v="ASS-05878-128"/>
    <x v="210"/>
    <s v="Oct"/>
    <x v="3"/>
    <x v="649"/>
    <s v="E-L-0.5"/>
    <n v="2"/>
    <x v="649"/>
    <s v="Shelley"/>
    <s v="Gehring"/>
    <s v="sgehringjl@gnu.org"/>
    <x v="141"/>
    <x v="0"/>
    <s v="E"/>
    <s v="Exc"/>
    <x v="1"/>
    <s v="L"/>
    <s v="0.5"/>
    <n v="8.91"/>
    <n v="17.82"/>
    <x v="1"/>
  </r>
  <r>
    <s v="EGK-03027-418"/>
    <x v="532"/>
    <s v="Jun"/>
    <x v="1"/>
    <x v="650"/>
    <s v="E-M-0.2"/>
    <n v="3"/>
    <x v="650"/>
    <s v="Barrie"/>
    <s v="Fallowes"/>
    <s v="bfallowesjm@purevolume.com"/>
    <x v="318"/>
    <x v="0"/>
    <s v="E"/>
    <s v="Exc"/>
    <x v="1"/>
    <s v="M"/>
    <s v="0.2"/>
    <n v="4.125"/>
    <n v="12.375"/>
    <x v="1"/>
  </r>
  <r>
    <s v="KCY-61732-849"/>
    <x v="533"/>
    <s v="Mar"/>
    <x v="0"/>
    <x v="651"/>
    <s v="L-D-1"/>
    <n v="2"/>
    <x v="651"/>
    <s v="Nicolas"/>
    <s v="Aiton"/>
    <s v=" "/>
    <x v="319"/>
    <x v="1"/>
    <s v="L"/>
    <s v="Lib"/>
    <x v="3"/>
    <s v="D"/>
    <s v="1"/>
    <n v="12.95"/>
    <n v="25.9"/>
    <x v="1"/>
  </r>
  <r>
    <s v="BLI-21697-702"/>
    <x v="534"/>
    <s v="Dec"/>
    <x v="0"/>
    <x v="652"/>
    <s v="A-M-0.5"/>
    <n v="2"/>
    <x v="652"/>
    <s v="Shelli"/>
    <s v="De Banke"/>
    <s v="sdejo@newsvine.com"/>
    <x v="10"/>
    <x v="0"/>
    <s v="A"/>
    <s v="Ara"/>
    <x v="2"/>
    <s v="M"/>
    <s v="0.5"/>
    <n v="6.75"/>
    <n v="13.5"/>
    <x v="0"/>
  </r>
  <r>
    <s v="KFJ-46568-890"/>
    <x v="535"/>
    <s v="Jan"/>
    <x v="0"/>
    <x v="653"/>
    <s v="E-L-0.5"/>
    <n v="2"/>
    <x v="653"/>
    <s v="Lyell"/>
    <s v="Murch"/>
    <s v=" "/>
    <x v="51"/>
    <x v="0"/>
    <s v="E"/>
    <s v="Exc"/>
    <x v="1"/>
    <s v="L"/>
    <s v="0.5"/>
    <n v="8.91"/>
    <n v="17.82"/>
    <x v="0"/>
  </r>
  <r>
    <s v="SOK-43535-680"/>
    <x v="536"/>
    <s v="Apr"/>
    <x v="2"/>
    <x v="654"/>
    <s v="E-M-0.5"/>
    <n v="3"/>
    <x v="654"/>
    <s v="Stearne"/>
    <s v="Count"/>
    <s v="scountjq@nba.com"/>
    <x v="320"/>
    <x v="0"/>
    <s v="E"/>
    <s v="Exc"/>
    <x v="1"/>
    <s v="M"/>
    <s v="0.5"/>
    <n v="8.25"/>
    <n v="24.75"/>
    <x v="1"/>
  </r>
  <r>
    <s v="XUE-87260-201"/>
    <x v="537"/>
    <s v="Feb"/>
    <x v="2"/>
    <x v="655"/>
    <s v="R-M-0.2"/>
    <n v="6"/>
    <x v="655"/>
    <s v="Selia"/>
    <s v="Ragles"/>
    <s v="sraglesjr@blogtalkradio.com"/>
    <x v="321"/>
    <x v="0"/>
    <s v="R"/>
    <s v="Rob"/>
    <x v="0"/>
    <s v="M"/>
    <s v="0.2"/>
    <n v="2.9849999999999999"/>
    <n v="17.91"/>
    <x v="1"/>
  </r>
  <r>
    <s v="CZF-40873-691"/>
    <x v="61"/>
    <s v="Jun"/>
    <x v="0"/>
    <x v="656"/>
    <s v="E-M-0.5"/>
    <n v="2"/>
    <x v="656"/>
    <s v="Silas"/>
    <s v="Deehan"/>
    <s v=" "/>
    <x v="217"/>
    <x v="2"/>
    <s v="E"/>
    <s v="Exc"/>
    <x v="1"/>
    <s v="M"/>
    <s v="0.5"/>
    <n v="8.25"/>
    <n v="16.5"/>
    <x v="1"/>
  </r>
  <r>
    <s v="AIA-98989-755"/>
    <x v="242"/>
    <s v="May"/>
    <x v="3"/>
    <x v="657"/>
    <s v="R-M-0.2"/>
    <n v="1"/>
    <x v="657"/>
    <s v="Sacha"/>
    <s v="Bruun"/>
    <s v="sbruunjt@blogtalkradio.com"/>
    <x v="83"/>
    <x v="0"/>
    <s v="R"/>
    <s v="Rob"/>
    <x v="0"/>
    <s v="M"/>
    <s v="0.2"/>
    <n v="2.9849999999999999"/>
    <n v="2.9849999999999999"/>
    <x v="1"/>
  </r>
  <r>
    <s v="ITZ-21793-986"/>
    <x v="299"/>
    <s v="Jun"/>
    <x v="1"/>
    <x v="658"/>
    <s v="E-D-0.2"/>
    <n v="4"/>
    <x v="658"/>
    <s v="Alon"/>
    <s v="Pllu"/>
    <s v="aplluju@dagondesign.com"/>
    <x v="322"/>
    <x v="1"/>
    <s v="E"/>
    <s v="Exc"/>
    <x v="1"/>
    <s v="D"/>
    <s v="0.2"/>
    <n v="3.645"/>
    <n v="14.58"/>
    <x v="0"/>
  </r>
  <r>
    <s v="YOK-93322-608"/>
    <x v="343"/>
    <s v="Nov"/>
    <x v="1"/>
    <x v="659"/>
    <s v="E-L-1"/>
    <n v="6"/>
    <x v="659"/>
    <s v="Gilberto"/>
    <s v="Cornier"/>
    <s v="gcornierjv@techcrunch.com"/>
    <x v="47"/>
    <x v="0"/>
    <s v="E"/>
    <s v="Exc"/>
    <x v="1"/>
    <s v="L"/>
    <s v="1"/>
    <n v="14.85"/>
    <n v="89.1"/>
    <x v="1"/>
  </r>
  <r>
    <s v="LXK-00634-611"/>
    <x v="538"/>
    <s v="Feb"/>
    <x v="2"/>
    <x v="636"/>
    <s v="R-L-1"/>
    <n v="3"/>
    <x v="636"/>
    <s v="Jimmy"/>
    <s v="Dymoke"/>
    <s v="jdymokeje@prnewswire.com"/>
    <x v="75"/>
    <x v="1"/>
    <s v="R"/>
    <s v="Rob"/>
    <x v="0"/>
    <s v="L"/>
    <s v="1"/>
    <n v="11.95"/>
    <n v="35.849999999999994"/>
    <x v="1"/>
  </r>
  <r>
    <s v="CQW-37388-302"/>
    <x v="539"/>
    <s v="Jul"/>
    <x v="0"/>
    <x v="660"/>
    <s v="A-D-2.5"/>
    <n v="3"/>
    <x v="660"/>
    <s v="Willabella"/>
    <s v="Harvison"/>
    <s v="wharvisonjx@gizmodo.com"/>
    <x v="11"/>
    <x v="0"/>
    <s v="A"/>
    <s v="Ara"/>
    <x v="2"/>
    <s v="D"/>
    <s v="2.5"/>
    <n v="22.884999999999998"/>
    <n v="68.655000000000001"/>
    <x v="1"/>
  </r>
  <r>
    <s v="SPA-79365-334"/>
    <x v="27"/>
    <s v="Jun"/>
    <x v="1"/>
    <x v="661"/>
    <s v="L-D-1"/>
    <n v="3"/>
    <x v="661"/>
    <s v="Darice"/>
    <s v="Heaford"/>
    <s v="dheafordjy@twitpic.com"/>
    <x v="299"/>
    <x v="0"/>
    <s v="L"/>
    <s v="Lib"/>
    <x v="3"/>
    <s v="D"/>
    <s v="1"/>
    <n v="12.95"/>
    <n v="38.849999999999994"/>
    <x v="1"/>
  </r>
  <r>
    <s v="VPX-08817-517"/>
    <x v="540"/>
    <s v="Nov"/>
    <x v="3"/>
    <x v="662"/>
    <s v="L-L-1"/>
    <n v="5"/>
    <x v="662"/>
    <s v="Granger"/>
    <s v="Fantham"/>
    <s v="gfanthamjz@hexun.com"/>
    <x v="6"/>
    <x v="0"/>
    <s v="L"/>
    <s v="Lib"/>
    <x v="3"/>
    <s v="L"/>
    <s v="1"/>
    <n v="15.85"/>
    <n v="79.25"/>
    <x v="0"/>
  </r>
  <r>
    <s v="PBP-87115-410"/>
    <x v="541"/>
    <s v="Jan"/>
    <x v="1"/>
    <x v="663"/>
    <s v="E-D-0.5"/>
    <n v="5"/>
    <x v="663"/>
    <s v="Reynolds"/>
    <s v="Crookshanks"/>
    <s v="rcrookshanksk0@unc.edu"/>
    <x v="133"/>
    <x v="0"/>
    <s v="E"/>
    <s v="Exc"/>
    <x v="1"/>
    <s v="D"/>
    <s v="0.5"/>
    <n v="7.29"/>
    <n v="36.450000000000003"/>
    <x v="0"/>
  </r>
  <r>
    <s v="SFB-93752-440"/>
    <x v="390"/>
    <s v="Oct"/>
    <x v="1"/>
    <x v="664"/>
    <s v="R-M-0.2"/>
    <n v="3"/>
    <x v="664"/>
    <s v="Niels"/>
    <s v="Leake"/>
    <s v="nleakek1@cmu.edu"/>
    <x v="120"/>
    <x v="0"/>
    <s v="R"/>
    <s v="Rob"/>
    <x v="0"/>
    <s v="M"/>
    <s v="0.2"/>
    <n v="2.9849999999999999"/>
    <n v="8.9550000000000001"/>
    <x v="0"/>
  </r>
  <r>
    <s v="TBU-65158-068"/>
    <x v="396"/>
    <s v="Feb"/>
    <x v="2"/>
    <x v="665"/>
    <s v="E-D-1"/>
    <n v="2"/>
    <x v="665"/>
    <s v="Hetti"/>
    <s v="Measures"/>
    <s v=" "/>
    <x v="127"/>
    <x v="0"/>
    <s v="E"/>
    <s v="Exc"/>
    <x v="1"/>
    <s v="D"/>
    <s v="1"/>
    <n v="12.15"/>
    <n v="24.3"/>
    <x v="1"/>
  </r>
  <r>
    <s v="TEH-08414-216"/>
    <x v="185"/>
    <s v="Oct"/>
    <x v="1"/>
    <x v="666"/>
    <s v="E-M-2.5"/>
    <n v="2"/>
    <x v="666"/>
    <s v="Gay"/>
    <s v="Eilhersen"/>
    <s v="geilhersenk3@networksolutions.com"/>
    <x v="74"/>
    <x v="0"/>
    <s v="E"/>
    <s v="Exc"/>
    <x v="1"/>
    <s v="M"/>
    <s v="2.5"/>
    <n v="31.624999999999996"/>
    <n v="63.249999999999993"/>
    <x v="1"/>
  </r>
  <r>
    <s v="MAY-77231-536"/>
    <x v="542"/>
    <s v="Sep"/>
    <x v="3"/>
    <x v="667"/>
    <s v="A-M-0.2"/>
    <n v="2"/>
    <x v="667"/>
    <s v="Nico"/>
    <s v="Hubert"/>
    <s v=" "/>
    <x v="15"/>
    <x v="0"/>
    <s v="A"/>
    <s v="Ara"/>
    <x v="2"/>
    <s v="M"/>
    <s v="0.2"/>
    <n v="3.375"/>
    <n v="6.75"/>
    <x v="0"/>
  </r>
  <r>
    <s v="ATY-28980-884"/>
    <x v="117"/>
    <s v="Jul"/>
    <x v="3"/>
    <x v="668"/>
    <s v="A-L-0.2"/>
    <n v="6"/>
    <x v="668"/>
    <s v="Cristina"/>
    <s v="Aleixo"/>
    <s v="caleixok5@globo.com"/>
    <x v="71"/>
    <x v="0"/>
    <s v="A"/>
    <s v="Ara"/>
    <x v="2"/>
    <s v="L"/>
    <s v="0.2"/>
    <n v="3.8849999999999998"/>
    <n v="23.31"/>
    <x v="1"/>
  </r>
  <r>
    <s v="SWP-88281-918"/>
    <x v="543"/>
    <s v="Jan"/>
    <x v="2"/>
    <x v="669"/>
    <s v="L-L-2.5"/>
    <n v="4"/>
    <x v="669"/>
    <s v="Derrek"/>
    <s v="Allpress"/>
    <s v=" "/>
    <x v="323"/>
    <x v="0"/>
    <s v="L"/>
    <s v="Lib"/>
    <x v="3"/>
    <s v="L"/>
    <s v="2.5"/>
    <n v="36.454999999999998"/>
    <n v="145.82"/>
    <x v="1"/>
  </r>
  <r>
    <s v="VCE-56531-986"/>
    <x v="544"/>
    <s v="Mar"/>
    <x v="1"/>
    <x v="670"/>
    <s v="R-M-0.5"/>
    <n v="5"/>
    <x v="670"/>
    <s v="Rikki"/>
    <s v="Tomkowicz"/>
    <s v="rtomkowiczk7@bravesites.com"/>
    <x v="324"/>
    <x v="1"/>
    <s v="R"/>
    <s v="Rob"/>
    <x v="0"/>
    <s v="M"/>
    <s v="0.5"/>
    <n v="5.97"/>
    <n v="29.849999999999998"/>
    <x v="0"/>
  </r>
  <r>
    <s v="FVV-75700-005"/>
    <x v="545"/>
    <s v="Nov"/>
    <x v="3"/>
    <x v="671"/>
    <s v="E-D-0.5"/>
    <n v="3"/>
    <x v="671"/>
    <s v="Rochette"/>
    <s v="Huscroft"/>
    <s v="rhuscroftk8@jimdo.com"/>
    <x v="76"/>
    <x v="0"/>
    <s v="E"/>
    <s v="Exc"/>
    <x v="1"/>
    <s v="D"/>
    <s v="0.5"/>
    <n v="7.29"/>
    <n v="21.87"/>
    <x v="0"/>
  </r>
  <r>
    <s v="CFZ-53492-600"/>
    <x v="546"/>
    <s v="Mar"/>
    <x v="2"/>
    <x v="672"/>
    <s v="L-M-0.2"/>
    <n v="1"/>
    <x v="672"/>
    <s v="Selle"/>
    <s v="Scurrer"/>
    <s v="sscurrerk9@flavors.me"/>
    <x v="26"/>
    <x v="2"/>
    <s v="L"/>
    <s v="Lib"/>
    <x v="3"/>
    <s v="M"/>
    <s v="0.2"/>
    <n v="4.3650000000000002"/>
    <n v="4.3650000000000002"/>
    <x v="1"/>
  </r>
  <r>
    <s v="LDK-71031-121"/>
    <x v="420"/>
    <s v="Jan"/>
    <x v="0"/>
    <x v="673"/>
    <s v="L-L-2.5"/>
    <n v="1"/>
    <x v="673"/>
    <s v="Andie"/>
    <s v="Rudram"/>
    <s v="arudramka@prnewswire.com"/>
    <x v="198"/>
    <x v="0"/>
    <s v="L"/>
    <s v="Lib"/>
    <x v="3"/>
    <s v="L"/>
    <s v="2.5"/>
    <n v="36.454999999999998"/>
    <n v="36.454999999999998"/>
    <x v="1"/>
  </r>
  <r>
    <s v="EBA-82404-343"/>
    <x v="547"/>
    <s v="Jan"/>
    <x v="1"/>
    <x v="674"/>
    <s v="L-D-0.2"/>
    <n v="4"/>
    <x v="674"/>
    <s v="Leta"/>
    <s v="Clarricoates"/>
    <s v=" "/>
    <x v="325"/>
    <x v="0"/>
    <s v="L"/>
    <s v="Lib"/>
    <x v="3"/>
    <s v="D"/>
    <s v="0.2"/>
    <n v="3.8849999999999998"/>
    <n v="15.54"/>
    <x v="0"/>
  </r>
  <r>
    <s v="USA-42811-560"/>
    <x v="548"/>
    <s v="Apr"/>
    <x v="1"/>
    <x v="675"/>
    <s v="E-L-0.2"/>
    <n v="2"/>
    <x v="675"/>
    <s v="Jacquelyn"/>
    <s v="Maha"/>
    <s v="jmahakc@cyberchimps.com"/>
    <x v="76"/>
    <x v="0"/>
    <s v="E"/>
    <s v="Exc"/>
    <x v="1"/>
    <s v="L"/>
    <s v="0.2"/>
    <n v="4.4550000000000001"/>
    <n v="8.91"/>
    <x v="1"/>
  </r>
  <r>
    <s v="SNL-83703-516"/>
    <x v="549"/>
    <s v="Jan"/>
    <x v="2"/>
    <x v="676"/>
    <s v="L-M-2.5"/>
    <n v="3"/>
    <x v="676"/>
    <s v="Glory"/>
    <s v="Clemon"/>
    <s v="gclemonkd@networksolutions.com"/>
    <x v="86"/>
    <x v="0"/>
    <s v="L"/>
    <s v="Lib"/>
    <x v="3"/>
    <s v="M"/>
    <s v="2.5"/>
    <n v="33.464999999999996"/>
    <n v="100.39499999999998"/>
    <x v="0"/>
  </r>
  <r>
    <s v="SUZ-83036-175"/>
    <x v="550"/>
    <s v="Aug"/>
    <x v="0"/>
    <x v="677"/>
    <s v="R-D-0.2"/>
    <n v="5"/>
    <x v="677"/>
    <s v="Alica"/>
    <s v="Kift"/>
    <s v=" "/>
    <x v="326"/>
    <x v="0"/>
    <s v="R"/>
    <s v="Rob"/>
    <x v="0"/>
    <s v="D"/>
    <s v="0.2"/>
    <n v="2.6849999999999996"/>
    <n v="13.424999999999997"/>
    <x v="1"/>
  </r>
  <r>
    <s v="RGM-01187-513"/>
    <x v="551"/>
    <s v="Jul"/>
    <x v="2"/>
    <x v="678"/>
    <s v="E-D-0.2"/>
    <n v="6"/>
    <x v="678"/>
    <s v="Babb"/>
    <s v="Pollins"/>
    <s v="bpollinskf@shinystat.com"/>
    <x v="153"/>
    <x v="0"/>
    <s v="E"/>
    <s v="Exc"/>
    <x v="1"/>
    <s v="D"/>
    <s v="0.2"/>
    <n v="3.645"/>
    <n v="21.87"/>
    <x v="1"/>
  </r>
  <r>
    <s v="CZG-01299-952"/>
    <x v="552"/>
    <s v="Feb"/>
    <x v="0"/>
    <x v="679"/>
    <s v="L-D-1"/>
    <n v="2"/>
    <x v="679"/>
    <s v="Jarret"/>
    <s v="Toye"/>
    <s v="jtoyekg@pinterest.com"/>
    <x v="104"/>
    <x v="1"/>
    <s v="L"/>
    <s v="Lib"/>
    <x v="3"/>
    <s v="D"/>
    <s v="1"/>
    <n v="12.95"/>
    <n v="25.9"/>
    <x v="0"/>
  </r>
  <r>
    <s v="KLD-88731-484"/>
    <x v="553"/>
    <s v="Sep"/>
    <x v="1"/>
    <x v="680"/>
    <s v="A-M-1"/>
    <n v="5"/>
    <x v="680"/>
    <s v="Carlie"/>
    <s v="Linskill"/>
    <s v="clinskillkh@sphinn.com"/>
    <x v="159"/>
    <x v="0"/>
    <s v="A"/>
    <s v="Ara"/>
    <x v="2"/>
    <s v="M"/>
    <s v="1"/>
    <n v="11.25"/>
    <n v="56.25"/>
    <x v="1"/>
  </r>
  <r>
    <s v="BQK-38412-229"/>
    <x v="554"/>
    <s v="Dec"/>
    <x v="0"/>
    <x v="681"/>
    <s v="R-L-0.2"/>
    <n v="3"/>
    <x v="681"/>
    <s v="Natal"/>
    <s v="Vigrass"/>
    <s v="nvigrasski@ezinearticles.com"/>
    <x v="145"/>
    <x v="2"/>
    <s v="R"/>
    <s v="Rob"/>
    <x v="0"/>
    <s v="L"/>
    <s v="0.2"/>
    <n v="3.5849999999999995"/>
    <n v="10.754999999999999"/>
    <x v="1"/>
  </r>
  <r>
    <s v="TCX-76953-071"/>
    <x v="555"/>
    <s v="Aug"/>
    <x v="1"/>
    <x v="636"/>
    <s v="E-D-0.2"/>
    <n v="5"/>
    <x v="636"/>
    <s v="Jimmy"/>
    <s v="Dymoke"/>
    <s v="jdymokeje@prnewswire.com"/>
    <x v="75"/>
    <x v="1"/>
    <s v="E"/>
    <s v="Exc"/>
    <x v="1"/>
    <s v="D"/>
    <s v="0.2"/>
    <n v="3.645"/>
    <n v="18.225000000000001"/>
    <x v="1"/>
  </r>
  <r>
    <s v="LIN-88046-551"/>
    <x v="150"/>
    <s v="Mar"/>
    <x v="2"/>
    <x v="682"/>
    <s v="R-L-0.5"/>
    <n v="4"/>
    <x v="682"/>
    <s v="Kandace"/>
    <s v="Cragell"/>
    <s v="kcragellkk@google.com"/>
    <x v="319"/>
    <x v="1"/>
    <s v="R"/>
    <s v="Rob"/>
    <x v="0"/>
    <s v="L"/>
    <s v="0.5"/>
    <n v="7.169999999999999"/>
    <n v="28.679999999999996"/>
    <x v="1"/>
  </r>
  <r>
    <s v="PMV-54491-220"/>
    <x v="556"/>
    <s v="Apr"/>
    <x v="0"/>
    <x v="683"/>
    <s v="L-M-0.2"/>
    <n v="2"/>
    <x v="683"/>
    <s v="Lyon"/>
    <s v="Ibert"/>
    <s v="libertkl@huffingtonpost.com"/>
    <x v="304"/>
    <x v="0"/>
    <s v="L"/>
    <s v="Lib"/>
    <x v="3"/>
    <s v="M"/>
    <s v="0.2"/>
    <n v="4.3650000000000002"/>
    <n v="8.73"/>
    <x v="1"/>
  </r>
  <r>
    <s v="SKA-73676-005"/>
    <x v="327"/>
    <s v="Oct"/>
    <x v="3"/>
    <x v="684"/>
    <s v="L-M-1"/>
    <n v="4"/>
    <x v="684"/>
    <s v="Reese"/>
    <s v="Lidgey"/>
    <s v="rlidgeykm@vimeo.com"/>
    <x v="139"/>
    <x v="0"/>
    <s v="L"/>
    <s v="Lib"/>
    <x v="3"/>
    <s v="M"/>
    <s v="1"/>
    <n v="14.55"/>
    <n v="58.2"/>
    <x v="1"/>
  </r>
  <r>
    <s v="TKH-62197-239"/>
    <x v="557"/>
    <s v="Jul"/>
    <x v="3"/>
    <x v="685"/>
    <s v="A-D-0.5"/>
    <n v="3"/>
    <x v="685"/>
    <s v="Tersina"/>
    <s v="Castagne"/>
    <s v="tcastagnekn@wikia.com"/>
    <x v="327"/>
    <x v="0"/>
    <s v="A"/>
    <s v="Ara"/>
    <x v="2"/>
    <s v="D"/>
    <s v="0.5"/>
    <n v="5.97"/>
    <n v="17.91"/>
    <x v="1"/>
  </r>
  <r>
    <s v="YXF-57218-272"/>
    <x v="333"/>
    <s v="Mar"/>
    <x v="0"/>
    <x v="686"/>
    <s v="R-M-0.2"/>
    <n v="6"/>
    <x v="686"/>
    <s v="Samuele"/>
    <s v="Klaaassen"/>
    <s v=" "/>
    <x v="135"/>
    <x v="0"/>
    <s v="R"/>
    <s v="Rob"/>
    <x v="0"/>
    <s v="M"/>
    <s v="0.2"/>
    <n v="2.9849999999999999"/>
    <n v="17.91"/>
    <x v="0"/>
  </r>
  <r>
    <s v="PKJ-30083-501"/>
    <x v="558"/>
    <s v="Dec"/>
    <x v="1"/>
    <x v="687"/>
    <s v="E-D-0.5"/>
    <n v="2"/>
    <x v="687"/>
    <s v="Jordana"/>
    <s v="Halden"/>
    <s v="jhaldenkp@comcast.net"/>
    <x v="328"/>
    <x v="1"/>
    <s v="E"/>
    <s v="Exc"/>
    <x v="1"/>
    <s v="D"/>
    <s v="0.5"/>
    <n v="7.29"/>
    <n v="14.58"/>
    <x v="1"/>
  </r>
  <r>
    <s v="WTT-91832-645"/>
    <x v="559"/>
    <s v="Oct"/>
    <x v="0"/>
    <x v="688"/>
    <s v="A-M-1"/>
    <n v="3"/>
    <x v="688"/>
    <s v="Hussein"/>
    <s v="Olliff"/>
    <s v="holliffkq@sciencedirect.com"/>
    <x v="329"/>
    <x v="1"/>
    <s v="A"/>
    <s v="Ara"/>
    <x v="2"/>
    <s v="M"/>
    <s v="1"/>
    <n v="11.25"/>
    <n v="33.75"/>
    <x v="1"/>
  </r>
  <r>
    <s v="TRZ-94735-865"/>
    <x v="310"/>
    <s v="Feb"/>
    <x v="0"/>
    <x v="689"/>
    <s v="L-M-0.5"/>
    <n v="4"/>
    <x v="689"/>
    <s v="Teddi"/>
    <s v="Quadri"/>
    <s v="tquadrikr@opensource.org"/>
    <x v="330"/>
    <x v="1"/>
    <s v="L"/>
    <s v="Lib"/>
    <x v="3"/>
    <s v="M"/>
    <s v="0.5"/>
    <n v="8.73"/>
    <n v="34.92"/>
    <x v="0"/>
  </r>
  <r>
    <s v="UDB-09651-780"/>
    <x v="560"/>
    <s v="Aug"/>
    <x v="3"/>
    <x v="690"/>
    <s v="E-D-0.5"/>
    <n v="2"/>
    <x v="690"/>
    <s v="Felita"/>
    <s v="Eshmade"/>
    <s v="feshmadeks@umn.edu"/>
    <x v="8"/>
    <x v="0"/>
    <s v="E"/>
    <s v="Exc"/>
    <x v="1"/>
    <s v="D"/>
    <s v="0.5"/>
    <n v="7.29"/>
    <n v="14.58"/>
    <x v="1"/>
  </r>
  <r>
    <s v="EHJ-82097-549"/>
    <x v="561"/>
    <s v="Jan"/>
    <x v="1"/>
    <x v="691"/>
    <s v="R-D-0.2"/>
    <n v="2"/>
    <x v="691"/>
    <s v="Melodie"/>
    <s v="OIlier"/>
    <s v="moilierkt@paginegialle.it"/>
    <x v="331"/>
    <x v="1"/>
    <s v="R"/>
    <s v="Rob"/>
    <x v="0"/>
    <s v="D"/>
    <s v="0.2"/>
    <n v="2.6849999999999996"/>
    <n v="5.3699999999999992"/>
    <x v="0"/>
  </r>
  <r>
    <s v="ZFR-79447-696"/>
    <x v="562"/>
    <s v="Mar"/>
    <x v="1"/>
    <x v="692"/>
    <s v="R-M-0.5"/>
    <n v="1"/>
    <x v="692"/>
    <s v="Hazel"/>
    <s v="Iacopini"/>
    <s v=" "/>
    <x v="57"/>
    <x v="0"/>
    <s v="R"/>
    <s v="Rob"/>
    <x v="0"/>
    <s v="M"/>
    <s v="0.5"/>
    <n v="5.97"/>
    <n v="5.97"/>
    <x v="0"/>
  </r>
  <r>
    <s v="NUU-03893-975"/>
    <x v="563"/>
    <s v="Jan"/>
    <x v="3"/>
    <x v="693"/>
    <s v="L-L-0.5"/>
    <n v="2"/>
    <x v="693"/>
    <s v="Vinny"/>
    <s v="Shoebotham"/>
    <s v="vshoebothamkv@redcross.org"/>
    <x v="130"/>
    <x v="0"/>
    <s v="L"/>
    <s v="Lib"/>
    <x v="3"/>
    <s v="L"/>
    <s v="0.5"/>
    <n v="9.51"/>
    <n v="19.02"/>
    <x v="1"/>
  </r>
  <r>
    <s v="GVG-59542-307"/>
    <x v="564"/>
    <s v="Jul"/>
    <x v="0"/>
    <x v="694"/>
    <s v="E-M-1"/>
    <n v="2"/>
    <x v="694"/>
    <s v="Bran"/>
    <s v="Sterke"/>
    <s v="bsterkekw@biblegateway.com"/>
    <x v="57"/>
    <x v="0"/>
    <s v="E"/>
    <s v="Exc"/>
    <x v="1"/>
    <s v="M"/>
    <s v="1"/>
    <n v="13.75"/>
    <n v="27.5"/>
    <x v="0"/>
  </r>
  <r>
    <s v="YLY-35287-172"/>
    <x v="565"/>
    <s v="May"/>
    <x v="2"/>
    <x v="695"/>
    <s v="A-D-0.5"/>
    <n v="5"/>
    <x v="695"/>
    <s v="Simone"/>
    <s v="Capon"/>
    <s v="scaponkx@craigslist.org"/>
    <x v="167"/>
    <x v="0"/>
    <s v="A"/>
    <s v="Ara"/>
    <x v="2"/>
    <s v="D"/>
    <s v="0.5"/>
    <n v="5.97"/>
    <n v="29.849999999999998"/>
    <x v="1"/>
  </r>
  <r>
    <s v="DCI-96254-548"/>
    <x v="566"/>
    <s v="Jun"/>
    <x v="2"/>
    <x v="636"/>
    <s v="A-D-0.2"/>
    <n v="6"/>
    <x v="636"/>
    <s v="Jimmy"/>
    <s v="Dymoke"/>
    <s v="jdymokeje@prnewswire.com"/>
    <x v="75"/>
    <x v="1"/>
    <s v="A"/>
    <s v="Ara"/>
    <x v="2"/>
    <s v="D"/>
    <s v="0.2"/>
    <n v="2.9849999999999999"/>
    <n v="17.91"/>
    <x v="1"/>
  </r>
  <r>
    <s v="KHZ-26264-253"/>
    <x v="160"/>
    <s v="Jul"/>
    <x v="1"/>
    <x v="696"/>
    <s v="L-L-0.2"/>
    <n v="6"/>
    <x v="696"/>
    <s v="Foster"/>
    <s v="Constance"/>
    <s v="fconstancekz@ifeng.com"/>
    <x v="68"/>
    <x v="0"/>
    <s v="L"/>
    <s v="Lib"/>
    <x v="3"/>
    <s v="L"/>
    <s v="0.2"/>
    <n v="4.7549999999999999"/>
    <n v="28.53"/>
    <x v="1"/>
  </r>
  <r>
    <s v="AAQ-13644-699"/>
    <x v="567"/>
    <s v="Jun"/>
    <x v="2"/>
    <x v="697"/>
    <s v="R-D-1"/>
    <n v="4"/>
    <x v="697"/>
    <s v="Fernando"/>
    <s v="Sulman"/>
    <s v="fsulmanl0@washington.edu"/>
    <x v="228"/>
    <x v="0"/>
    <s v="R"/>
    <s v="Rob"/>
    <x v="0"/>
    <s v="D"/>
    <s v="1"/>
    <n v="8.9499999999999993"/>
    <n v="35.799999999999997"/>
    <x v="0"/>
  </r>
  <r>
    <s v="LWL-68108-794"/>
    <x v="568"/>
    <s v="May"/>
    <x v="3"/>
    <x v="698"/>
    <s v="A-D-0.5"/>
    <n v="3"/>
    <x v="698"/>
    <s v="Dorotea"/>
    <s v="Hollyman"/>
    <s v="dhollymanl1@ibm.com"/>
    <x v="332"/>
    <x v="0"/>
    <s v="A"/>
    <s v="Ara"/>
    <x v="2"/>
    <s v="D"/>
    <s v="0.5"/>
    <n v="5.97"/>
    <n v="17.91"/>
    <x v="0"/>
  </r>
  <r>
    <s v="JQT-14347-517"/>
    <x v="569"/>
    <s v="Jul"/>
    <x v="0"/>
    <x v="699"/>
    <s v="R-D-1"/>
    <n v="1"/>
    <x v="699"/>
    <s v="Lorelei"/>
    <s v="Nardoni"/>
    <s v="lnardonil2@hao123.com"/>
    <x v="10"/>
    <x v="0"/>
    <s v="R"/>
    <s v="Rob"/>
    <x v="0"/>
    <s v="D"/>
    <s v="1"/>
    <n v="8.9499999999999993"/>
    <n v="8.9499999999999993"/>
    <x v="1"/>
  </r>
  <r>
    <s v="BMM-86471-923"/>
    <x v="570"/>
    <s v="Oct"/>
    <x v="3"/>
    <x v="700"/>
    <s v="L-D-2.5"/>
    <n v="1"/>
    <x v="700"/>
    <s v="Dallas"/>
    <s v="Yarham"/>
    <s v="dyarhaml3@moonfruit.com"/>
    <x v="333"/>
    <x v="0"/>
    <s v="L"/>
    <s v="Lib"/>
    <x v="3"/>
    <s v="D"/>
    <s v="2.5"/>
    <n v="29.784999999999997"/>
    <n v="29.784999999999997"/>
    <x v="0"/>
  </r>
  <r>
    <s v="IXU-67272-326"/>
    <x v="571"/>
    <s v="Dec"/>
    <x v="3"/>
    <x v="701"/>
    <s v="E-L-0.5"/>
    <n v="5"/>
    <x v="701"/>
    <s v="Arlana"/>
    <s v="Ferrea"/>
    <s v="aferreal4@wikia.com"/>
    <x v="116"/>
    <x v="0"/>
    <s v="E"/>
    <s v="Exc"/>
    <x v="1"/>
    <s v="L"/>
    <s v="0.5"/>
    <n v="8.91"/>
    <n v="44.55"/>
    <x v="1"/>
  </r>
  <r>
    <s v="ITE-28312-615"/>
    <x v="139"/>
    <s v="Sep"/>
    <x v="0"/>
    <x v="702"/>
    <s v="E-L-1"/>
    <n v="6"/>
    <x v="702"/>
    <s v="Chuck"/>
    <s v="Kendrick"/>
    <s v="ckendrickl5@webnode.com"/>
    <x v="334"/>
    <x v="0"/>
    <s v="E"/>
    <s v="Exc"/>
    <x v="1"/>
    <s v="L"/>
    <s v="1"/>
    <n v="14.85"/>
    <n v="89.1"/>
    <x v="0"/>
  </r>
  <r>
    <s v="ZHQ-30471-635"/>
    <x v="303"/>
    <s v="Apr"/>
    <x v="0"/>
    <x v="703"/>
    <s v="L-M-0.5"/>
    <n v="5"/>
    <x v="703"/>
    <s v="Sharona"/>
    <s v="Danilchik"/>
    <s v="sdanilchikl6@mit.edu"/>
    <x v="281"/>
    <x v="2"/>
    <s v="L"/>
    <s v="Lib"/>
    <x v="3"/>
    <s v="M"/>
    <s v="0.5"/>
    <n v="8.73"/>
    <n v="43.650000000000006"/>
    <x v="1"/>
  </r>
  <r>
    <s v="LTP-31133-134"/>
    <x v="572"/>
    <s v="Jan"/>
    <x v="2"/>
    <x v="704"/>
    <s v="A-L-0.5"/>
    <n v="3"/>
    <x v="704"/>
    <s v="Sarajane"/>
    <s v="Potter"/>
    <s v=" "/>
    <x v="57"/>
    <x v="0"/>
    <s v="A"/>
    <s v="Ara"/>
    <x v="2"/>
    <s v="L"/>
    <s v="0.5"/>
    <n v="7.77"/>
    <n v="23.31"/>
    <x v="1"/>
  </r>
  <r>
    <s v="ZVQ-26122-859"/>
    <x v="573"/>
    <s v="Nov"/>
    <x v="0"/>
    <x v="705"/>
    <s v="A-L-2.5"/>
    <n v="6"/>
    <x v="705"/>
    <s v="Bobby"/>
    <s v="Folomkin"/>
    <s v="bfolomkinl8@yolasite.com"/>
    <x v="97"/>
    <x v="0"/>
    <s v="A"/>
    <s v="Ara"/>
    <x v="2"/>
    <s v="L"/>
    <s v="2.5"/>
    <n v="29.784999999999997"/>
    <n v="178.70999999999998"/>
    <x v="0"/>
  </r>
  <r>
    <s v="MIU-01481-194"/>
    <x v="574"/>
    <s v="Jul"/>
    <x v="0"/>
    <x v="706"/>
    <s v="R-M-1"/>
    <n v="6"/>
    <x v="706"/>
    <s v="Rafferty"/>
    <s v="Pursglove"/>
    <s v="rpursglovel9@biblegateway.com"/>
    <x v="132"/>
    <x v="0"/>
    <s v="R"/>
    <s v="Rob"/>
    <x v="0"/>
    <s v="M"/>
    <s v="1"/>
    <n v="9.9499999999999993"/>
    <n v="59.699999999999996"/>
    <x v="0"/>
  </r>
  <r>
    <s v="MIU-01481-194"/>
    <x v="574"/>
    <s v="Jul"/>
    <x v="0"/>
    <x v="706"/>
    <s v="A-L-0.5"/>
    <n v="2"/>
    <x v="706"/>
    <s v="Rafferty"/>
    <s v="Pursglove"/>
    <s v="rpursglovel9@biblegateway.com"/>
    <x v="132"/>
    <x v="0"/>
    <s v="A"/>
    <s v="Ara"/>
    <x v="2"/>
    <s v="L"/>
    <s v="0.5"/>
    <n v="7.77"/>
    <n v="15.54"/>
    <x v="0"/>
  </r>
  <r>
    <s v="UEA-72681-629"/>
    <x v="455"/>
    <s v="Mar"/>
    <x v="1"/>
    <x v="696"/>
    <s v="A-L-2.5"/>
    <n v="3"/>
    <x v="696"/>
    <s v="Foster"/>
    <s v="Constance"/>
    <s v="fconstancekz@ifeng.com"/>
    <x v="68"/>
    <x v="0"/>
    <s v="A"/>
    <s v="Ara"/>
    <x v="2"/>
    <s v="L"/>
    <s v="2.5"/>
    <n v="29.784999999999997"/>
    <n v="89.35499999999999"/>
    <x v="1"/>
  </r>
  <r>
    <s v="CVE-15042-481"/>
    <x v="575"/>
    <s v="Jan"/>
    <x v="2"/>
    <x v="696"/>
    <s v="R-L-1"/>
    <n v="2"/>
    <x v="696"/>
    <s v="Foster"/>
    <s v="Constance"/>
    <s v="fconstancekz@ifeng.com"/>
    <x v="68"/>
    <x v="0"/>
    <s v="R"/>
    <s v="Rob"/>
    <x v="0"/>
    <s v="L"/>
    <s v="1"/>
    <n v="11.95"/>
    <n v="23.9"/>
    <x v="1"/>
  </r>
  <r>
    <s v="EJA-79176-833"/>
    <x v="576"/>
    <s v="Mar"/>
    <x v="3"/>
    <x v="707"/>
    <s v="R-M-2.5"/>
    <n v="6"/>
    <x v="707"/>
    <s v="Dalia"/>
    <s v="Eburah"/>
    <s v="deburahld@google.co.jp"/>
    <x v="38"/>
    <x v="2"/>
    <s v="R"/>
    <s v="Rob"/>
    <x v="0"/>
    <s v="M"/>
    <s v="2.5"/>
    <n v="22.884999999999998"/>
    <n v="137.31"/>
    <x v="1"/>
  </r>
  <r>
    <s v="AHQ-40440-522"/>
    <x v="577"/>
    <s v="Sep"/>
    <x v="3"/>
    <x v="708"/>
    <s v="A-D-1"/>
    <n v="1"/>
    <x v="708"/>
    <s v="Martie"/>
    <s v="Brimilcombe"/>
    <s v="mbrimilcombele@cnn.com"/>
    <x v="64"/>
    <x v="0"/>
    <s v="A"/>
    <s v="Ara"/>
    <x v="2"/>
    <s v="D"/>
    <s v="1"/>
    <n v="9.9499999999999993"/>
    <n v="9.9499999999999993"/>
    <x v="1"/>
  </r>
  <r>
    <s v="TID-21626-411"/>
    <x v="578"/>
    <s v="Jan"/>
    <x v="0"/>
    <x v="709"/>
    <s v="R-L-0.5"/>
    <n v="3"/>
    <x v="709"/>
    <s v="Suzanna"/>
    <s v="Bollam"/>
    <s v="sbollamlf@list-manage.com"/>
    <x v="335"/>
    <x v="0"/>
    <s v="R"/>
    <s v="Rob"/>
    <x v="0"/>
    <s v="L"/>
    <s v="0.5"/>
    <n v="7.169999999999999"/>
    <n v="21.509999999999998"/>
    <x v="1"/>
  </r>
  <r>
    <s v="RSR-96390-187"/>
    <x v="579"/>
    <s v="Sep"/>
    <x v="1"/>
    <x v="710"/>
    <s v="E-M-1"/>
    <n v="6"/>
    <x v="710"/>
    <s v="Mellisa"/>
    <s v="Mebes"/>
    <s v=" "/>
    <x v="192"/>
    <x v="0"/>
    <s v="E"/>
    <s v="Exc"/>
    <x v="1"/>
    <s v="M"/>
    <s v="1"/>
    <n v="13.75"/>
    <n v="82.5"/>
    <x v="1"/>
  </r>
  <r>
    <s v="BZE-96093-118"/>
    <x v="91"/>
    <s v="Oct"/>
    <x v="1"/>
    <x v="711"/>
    <s v="L-M-0.2"/>
    <n v="2"/>
    <x v="711"/>
    <s v="Alva"/>
    <s v="Filipczak"/>
    <s v="afilipczaklh@ning.com"/>
    <x v="66"/>
    <x v="1"/>
    <s v="L"/>
    <s v="Lib"/>
    <x v="3"/>
    <s v="M"/>
    <s v="0.2"/>
    <n v="4.3650000000000002"/>
    <n v="8.73"/>
    <x v="1"/>
  </r>
  <r>
    <s v="LOU-41819-242"/>
    <x v="272"/>
    <s v="Jul"/>
    <x v="2"/>
    <x v="712"/>
    <s v="R-M-1"/>
    <n v="2"/>
    <x v="712"/>
    <s v="Dorette"/>
    <s v="Hinemoor"/>
    <s v=" "/>
    <x v="42"/>
    <x v="0"/>
    <s v="R"/>
    <s v="Rob"/>
    <x v="0"/>
    <s v="M"/>
    <s v="1"/>
    <n v="9.9499999999999993"/>
    <n v="19.899999999999999"/>
    <x v="0"/>
  </r>
  <r>
    <s v="FND-99527-640"/>
    <x v="65"/>
    <s v="Jul"/>
    <x v="1"/>
    <x v="713"/>
    <s v="E-L-0.5"/>
    <n v="2"/>
    <x v="713"/>
    <s v="Rhetta"/>
    <s v="Elnaugh"/>
    <s v="relnaughlj@comsenz.com"/>
    <x v="236"/>
    <x v="0"/>
    <s v="E"/>
    <s v="Exc"/>
    <x v="1"/>
    <s v="L"/>
    <s v="0.5"/>
    <n v="8.91"/>
    <n v="17.82"/>
    <x v="0"/>
  </r>
  <r>
    <s v="ASG-27179-958"/>
    <x v="580"/>
    <s v="Dec"/>
    <x v="1"/>
    <x v="714"/>
    <s v="A-M-0.5"/>
    <n v="3"/>
    <x v="714"/>
    <s v="Jule"/>
    <s v="Deehan"/>
    <s v="jdeehanlk@about.me"/>
    <x v="68"/>
    <x v="0"/>
    <s v="A"/>
    <s v="Ara"/>
    <x v="2"/>
    <s v="M"/>
    <s v="0.5"/>
    <n v="6.75"/>
    <n v="20.25"/>
    <x v="1"/>
  </r>
  <r>
    <s v="YKX-23510-272"/>
    <x v="581"/>
    <s v="Mar"/>
    <x v="0"/>
    <x v="715"/>
    <s v="A-L-2.5"/>
    <n v="2"/>
    <x v="715"/>
    <s v="Janella"/>
    <s v="Eden"/>
    <s v="jedenll@e-recht24.de"/>
    <x v="336"/>
    <x v="0"/>
    <s v="A"/>
    <s v="Ara"/>
    <x v="2"/>
    <s v="L"/>
    <s v="2.5"/>
    <n v="29.784999999999997"/>
    <n v="59.569999999999993"/>
    <x v="1"/>
  </r>
  <r>
    <s v="FSA-98650-921"/>
    <x v="489"/>
    <s v="Feb"/>
    <x v="3"/>
    <x v="716"/>
    <s v="L-L-0.5"/>
    <n v="2"/>
    <x v="716"/>
    <s v="Cam"/>
    <s v="Jewster"/>
    <s v="cjewsterlu@moonfruit.com"/>
    <x v="4"/>
    <x v="0"/>
    <s v="L"/>
    <s v="Lib"/>
    <x v="3"/>
    <s v="L"/>
    <s v="0.5"/>
    <n v="9.51"/>
    <n v="19.02"/>
    <x v="0"/>
  </r>
  <r>
    <s v="ZUR-55774-294"/>
    <x v="234"/>
    <s v="Jun"/>
    <x v="3"/>
    <x v="717"/>
    <s v="L-D-1"/>
    <n v="6"/>
    <x v="717"/>
    <s v="Ugo"/>
    <s v="Southerden"/>
    <s v="usoutherdenln@hao123.com"/>
    <x v="120"/>
    <x v="0"/>
    <s v="L"/>
    <s v="Lib"/>
    <x v="3"/>
    <s v="D"/>
    <s v="1"/>
    <n v="12.95"/>
    <n v="77.699999999999989"/>
    <x v="0"/>
  </r>
  <r>
    <s v="FUO-99821-974"/>
    <x v="175"/>
    <s v="Feb"/>
    <x v="3"/>
    <x v="718"/>
    <s v="E-M-1"/>
    <n v="3"/>
    <x v="718"/>
    <s v="Verne"/>
    <s v="Dunkerley"/>
    <s v=" "/>
    <x v="30"/>
    <x v="0"/>
    <s v="E"/>
    <s v="Exc"/>
    <x v="1"/>
    <s v="M"/>
    <s v="1"/>
    <n v="13.75"/>
    <n v="41.25"/>
    <x v="1"/>
  </r>
  <r>
    <s v="YVH-19865-819"/>
    <x v="582"/>
    <s v="Nov"/>
    <x v="0"/>
    <x v="719"/>
    <s v="L-L-2.5"/>
    <n v="4"/>
    <x v="719"/>
    <s v="Lacee"/>
    <s v="Burtenshaw"/>
    <s v="lburtenshawlp@shinystat.com"/>
    <x v="227"/>
    <x v="0"/>
    <s v="L"/>
    <s v="Lib"/>
    <x v="3"/>
    <s v="L"/>
    <s v="2.5"/>
    <n v="36.454999999999998"/>
    <n v="145.82"/>
    <x v="1"/>
  </r>
  <r>
    <s v="NNF-47422-501"/>
    <x v="583"/>
    <s v="Mar"/>
    <x v="3"/>
    <x v="720"/>
    <s v="E-L-0.2"/>
    <n v="6"/>
    <x v="720"/>
    <s v="Adorne"/>
    <s v="Gregoratti"/>
    <s v="agregorattilq@vistaprint.com"/>
    <x v="337"/>
    <x v="1"/>
    <s v="E"/>
    <s v="Exc"/>
    <x v="1"/>
    <s v="L"/>
    <s v="0.2"/>
    <n v="4.4550000000000001"/>
    <n v="26.73"/>
    <x v="1"/>
  </r>
  <r>
    <s v="RJI-71409-490"/>
    <x v="548"/>
    <s v="Apr"/>
    <x v="1"/>
    <x v="721"/>
    <s v="L-M-0.5"/>
    <n v="5"/>
    <x v="721"/>
    <s v="Chris"/>
    <s v="Croster"/>
    <s v="ccrosterlr@gov.uk"/>
    <x v="47"/>
    <x v="0"/>
    <s v="L"/>
    <s v="Lib"/>
    <x v="3"/>
    <s v="M"/>
    <s v="0.5"/>
    <n v="8.73"/>
    <n v="43.650000000000006"/>
    <x v="0"/>
  </r>
  <r>
    <s v="UZL-46108-213"/>
    <x v="584"/>
    <s v="Nov"/>
    <x v="1"/>
    <x v="722"/>
    <s v="L-L-1"/>
    <n v="2"/>
    <x v="722"/>
    <s v="Graeme"/>
    <s v="Whitehead"/>
    <s v="gwhiteheadls@hp.com"/>
    <x v="93"/>
    <x v="0"/>
    <s v="L"/>
    <s v="Lib"/>
    <x v="3"/>
    <s v="L"/>
    <s v="1"/>
    <n v="15.85"/>
    <n v="31.7"/>
    <x v="1"/>
  </r>
  <r>
    <s v="AOX-44467-109"/>
    <x v="64"/>
    <s v="Jun"/>
    <x v="1"/>
    <x v="723"/>
    <s v="A-D-2.5"/>
    <n v="1"/>
    <x v="723"/>
    <s v="Haslett"/>
    <s v="Jodrelle"/>
    <s v="hjodrellelt@samsung.com"/>
    <x v="218"/>
    <x v="0"/>
    <s v="A"/>
    <s v="Ara"/>
    <x v="2"/>
    <s v="D"/>
    <s v="2.5"/>
    <n v="22.884999999999998"/>
    <n v="22.884999999999998"/>
    <x v="1"/>
  </r>
  <r>
    <s v="TZD-67261-174"/>
    <x v="585"/>
    <s v="Feb"/>
    <x v="3"/>
    <x v="716"/>
    <s v="E-D-2.5"/>
    <n v="1"/>
    <x v="716"/>
    <s v="Cam"/>
    <s v="Jewster"/>
    <s v="cjewsterlu@moonfruit.com"/>
    <x v="4"/>
    <x v="0"/>
    <s v="E"/>
    <s v="Exc"/>
    <x v="1"/>
    <s v="D"/>
    <s v="2.5"/>
    <n v="27.945"/>
    <n v="27.945"/>
    <x v="0"/>
  </r>
  <r>
    <s v="TBU-64277-625"/>
    <x v="32"/>
    <s v="Apr"/>
    <x v="1"/>
    <x v="724"/>
    <s v="E-M-1"/>
    <n v="6"/>
    <x v="724"/>
    <s v="Beryl"/>
    <s v="Osborn"/>
    <s v=" "/>
    <x v="54"/>
    <x v="0"/>
    <s v="E"/>
    <s v="Exc"/>
    <x v="1"/>
    <s v="M"/>
    <s v="1"/>
    <n v="13.75"/>
    <n v="82.5"/>
    <x v="0"/>
  </r>
  <r>
    <s v="TYP-85767-944"/>
    <x v="586"/>
    <s v="Jul"/>
    <x v="2"/>
    <x v="725"/>
    <s v="R-M-2.5"/>
    <n v="2"/>
    <x v="725"/>
    <s v="Kaela"/>
    <s v="Nottram"/>
    <s v="knottramlw@odnoklassniki.ru"/>
    <x v="338"/>
    <x v="1"/>
    <s v="R"/>
    <s v="Rob"/>
    <x v="0"/>
    <s v="M"/>
    <s v="2.5"/>
    <n v="22.884999999999998"/>
    <n v="45.769999999999996"/>
    <x v="0"/>
  </r>
  <r>
    <s v="GTT-73214-334"/>
    <x v="535"/>
    <s v="Jan"/>
    <x v="0"/>
    <x v="726"/>
    <s v="A-L-1"/>
    <n v="6"/>
    <x v="726"/>
    <s v="Nobe"/>
    <s v="Buney"/>
    <s v="nbuneylx@jugem.jp"/>
    <x v="8"/>
    <x v="0"/>
    <s v="A"/>
    <s v="Ara"/>
    <x v="2"/>
    <s v="L"/>
    <s v="1"/>
    <n v="12.95"/>
    <n v="77.699999999999989"/>
    <x v="1"/>
  </r>
  <r>
    <s v="WAI-89905-069"/>
    <x v="587"/>
    <s v="Feb"/>
    <x v="2"/>
    <x v="727"/>
    <s v="A-L-0.5"/>
    <n v="3"/>
    <x v="727"/>
    <s v="Silvan"/>
    <s v="McShea"/>
    <s v="smcshealy@photobucket.com"/>
    <x v="339"/>
    <x v="0"/>
    <s v="A"/>
    <s v="Ara"/>
    <x v="2"/>
    <s v="L"/>
    <s v="0.5"/>
    <n v="7.77"/>
    <n v="23.31"/>
    <x v="1"/>
  </r>
  <r>
    <s v="OJL-96844-459"/>
    <x v="393"/>
    <s v="May"/>
    <x v="3"/>
    <x v="728"/>
    <s v="L-L-0.2"/>
    <n v="5"/>
    <x v="728"/>
    <s v="Karylin"/>
    <s v="Huddart"/>
    <s v="khuddartlz@about.com"/>
    <x v="113"/>
    <x v="0"/>
    <s v="L"/>
    <s v="Lib"/>
    <x v="3"/>
    <s v="L"/>
    <s v="0.2"/>
    <n v="4.7549999999999999"/>
    <n v="23.774999999999999"/>
    <x v="0"/>
  </r>
  <r>
    <s v="VGI-33205-360"/>
    <x v="588"/>
    <s v="Mar"/>
    <x v="0"/>
    <x v="729"/>
    <s v="L-M-0.5"/>
    <n v="6"/>
    <x v="729"/>
    <s v="Jereme"/>
    <s v="Gippes"/>
    <s v="jgippesm0@cloudflare.com"/>
    <x v="340"/>
    <x v="2"/>
    <s v="L"/>
    <s v="Lib"/>
    <x v="3"/>
    <s v="M"/>
    <s v="0.5"/>
    <n v="8.73"/>
    <n v="52.38"/>
    <x v="0"/>
  </r>
  <r>
    <s v="PCA-14081-576"/>
    <x v="15"/>
    <s v="Jun"/>
    <x v="0"/>
    <x v="730"/>
    <s v="R-L-0.2"/>
    <n v="5"/>
    <x v="730"/>
    <s v="Lukas"/>
    <s v="Whittlesee"/>
    <s v="lwhittleseem1@e-recht24.de"/>
    <x v="110"/>
    <x v="0"/>
    <s v="R"/>
    <s v="Rob"/>
    <x v="0"/>
    <s v="L"/>
    <s v="0.2"/>
    <n v="3.5849999999999995"/>
    <n v="17.924999999999997"/>
    <x v="1"/>
  </r>
  <r>
    <s v="SCS-67069-962"/>
    <x v="507"/>
    <s v="Jun"/>
    <x v="3"/>
    <x v="731"/>
    <s v="A-L-2.5"/>
    <n v="5"/>
    <x v="731"/>
    <s v="Gregorius"/>
    <s v="Trengrove"/>
    <s v="gtrengrovem2@elpais.com"/>
    <x v="341"/>
    <x v="0"/>
    <s v="A"/>
    <s v="Ara"/>
    <x v="2"/>
    <s v="L"/>
    <s v="2.5"/>
    <n v="29.784999999999997"/>
    <n v="148.92499999999998"/>
    <x v="1"/>
  </r>
  <r>
    <s v="BDM-03174-485"/>
    <x v="533"/>
    <s v="Mar"/>
    <x v="0"/>
    <x v="732"/>
    <s v="R-L-0.5"/>
    <n v="4"/>
    <x v="732"/>
    <s v="Wright"/>
    <s v="Caldero"/>
    <s v="wcalderom3@stumbleupon.com"/>
    <x v="219"/>
    <x v="0"/>
    <s v="R"/>
    <s v="Rob"/>
    <x v="0"/>
    <s v="L"/>
    <s v="0.5"/>
    <n v="7.169999999999999"/>
    <n v="28.679999999999996"/>
    <x v="1"/>
  </r>
  <r>
    <s v="UJV-32333-364"/>
    <x v="589"/>
    <s v="Dec"/>
    <x v="1"/>
    <x v="733"/>
    <s v="L-L-0.5"/>
    <n v="1"/>
    <x v="733"/>
    <s v="Merell"/>
    <s v="Zanazzi"/>
    <s v=" "/>
    <x v="193"/>
    <x v="0"/>
    <s v="L"/>
    <s v="Lib"/>
    <x v="3"/>
    <s v="L"/>
    <s v="0.5"/>
    <n v="9.51"/>
    <n v="9.51"/>
    <x v="1"/>
  </r>
  <r>
    <s v="FLI-11493-954"/>
    <x v="590"/>
    <s v="Jul"/>
    <x v="2"/>
    <x v="734"/>
    <s v="A-L-0.5"/>
    <n v="4"/>
    <x v="734"/>
    <s v="Jed"/>
    <s v="Kennicott"/>
    <s v="jkennicottm5@yahoo.co.jp"/>
    <x v="47"/>
    <x v="0"/>
    <s v="A"/>
    <s v="Ara"/>
    <x v="2"/>
    <s v="L"/>
    <s v="0.5"/>
    <n v="7.77"/>
    <n v="31.08"/>
    <x v="1"/>
  </r>
  <r>
    <s v="IWL-13117-537"/>
    <x v="457"/>
    <s v="Apr"/>
    <x v="3"/>
    <x v="735"/>
    <s v="R-D-0.2"/>
    <n v="3"/>
    <x v="735"/>
    <s v="Guenevere"/>
    <s v="Ruggen"/>
    <s v="gruggenm6@nymag.com"/>
    <x v="7"/>
    <x v="0"/>
    <s v="R"/>
    <s v="Rob"/>
    <x v="0"/>
    <s v="D"/>
    <s v="0.2"/>
    <n v="2.6849999999999996"/>
    <n v="8.0549999999999997"/>
    <x v="0"/>
  </r>
  <r>
    <s v="OAM-76916-748"/>
    <x v="591"/>
    <s v="Jan"/>
    <x v="2"/>
    <x v="736"/>
    <s v="E-D-1"/>
    <n v="3"/>
    <x v="736"/>
    <s v="Gonzales"/>
    <s v="Cicculi"/>
    <s v=" "/>
    <x v="41"/>
    <x v="0"/>
    <s v="E"/>
    <s v="Exc"/>
    <x v="1"/>
    <s v="D"/>
    <s v="1"/>
    <n v="12.15"/>
    <n v="36.450000000000003"/>
    <x v="0"/>
  </r>
  <r>
    <s v="UMB-11223-710"/>
    <x v="592"/>
    <s v="Feb"/>
    <x v="1"/>
    <x v="737"/>
    <s v="R-D-0.2"/>
    <n v="6"/>
    <x v="737"/>
    <s v="Man"/>
    <s v="Fright"/>
    <s v="mfrightm8@harvard.edu"/>
    <x v="280"/>
    <x v="1"/>
    <s v="R"/>
    <s v="Rob"/>
    <x v="0"/>
    <s v="D"/>
    <s v="0.2"/>
    <n v="2.6849999999999996"/>
    <n v="16.11"/>
    <x v="1"/>
  </r>
  <r>
    <s v="LXR-09892-726"/>
    <x v="402"/>
    <s v="Jul"/>
    <x v="3"/>
    <x v="738"/>
    <s v="R-D-2.5"/>
    <n v="2"/>
    <x v="738"/>
    <s v="Boyce"/>
    <s v="Tarte"/>
    <s v="btartem9@aol.com"/>
    <x v="339"/>
    <x v="0"/>
    <s v="R"/>
    <s v="Rob"/>
    <x v="0"/>
    <s v="D"/>
    <s v="2.5"/>
    <n v="20.584999999999997"/>
    <n v="41.169999999999995"/>
    <x v="0"/>
  </r>
  <r>
    <s v="QXX-89943-393"/>
    <x v="593"/>
    <s v="Mar"/>
    <x v="3"/>
    <x v="739"/>
    <s v="R-D-0.2"/>
    <n v="4"/>
    <x v="739"/>
    <s v="Caddric"/>
    <s v="Krzysztofiak"/>
    <s v="ckrzysztofiakma@skyrock.com"/>
    <x v="342"/>
    <x v="0"/>
    <s v="R"/>
    <s v="Rob"/>
    <x v="0"/>
    <s v="D"/>
    <s v="0.2"/>
    <n v="2.6849999999999996"/>
    <n v="10.739999999999998"/>
    <x v="1"/>
  </r>
  <r>
    <s v="WVS-57822-366"/>
    <x v="594"/>
    <s v="May"/>
    <x v="3"/>
    <x v="740"/>
    <s v="E-M-2.5"/>
    <n v="4"/>
    <x v="740"/>
    <s v="Darn"/>
    <s v="Penquet"/>
    <s v="dpenquetmb@diigo.com"/>
    <x v="155"/>
    <x v="0"/>
    <s v="E"/>
    <s v="Exc"/>
    <x v="1"/>
    <s v="M"/>
    <s v="2.5"/>
    <n v="31.624999999999996"/>
    <n v="126.49999999999999"/>
    <x v="1"/>
  </r>
  <r>
    <s v="CLJ-23403-689"/>
    <x v="77"/>
    <s v="Apr"/>
    <x v="1"/>
    <x v="741"/>
    <s v="R-L-1"/>
    <n v="2"/>
    <x v="741"/>
    <s v="Jammie"/>
    <s v="Cloke"/>
    <s v=" "/>
    <x v="176"/>
    <x v="2"/>
    <s v="R"/>
    <s v="Rob"/>
    <x v="0"/>
    <s v="L"/>
    <s v="1"/>
    <n v="11.95"/>
    <n v="23.9"/>
    <x v="1"/>
  </r>
  <r>
    <s v="XNU-83276-288"/>
    <x v="595"/>
    <s v="Jun"/>
    <x v="2"/>
    <x v="742"/>
    <s v="R-M-0.5"/>
    <n v="1"/>
    <x v="742"/>
    <s v="Chester"/>
    <s v="Clowton"/>
    <s v=" "/>
    <x v="343"/>
    <x v="0"/>
    <s v="R"/>
    <s v="Rob"/>
    <x v="0"/>
    <s v="M"/>
    <s v="0.5"/>
    <n v="5.97"/>
    <n v="5.97"/>
    <x v="1"/>
  </r>
  <r>
    <s v="YOG-94666-679"/>
    <x v="596"/>
    <s v="Feb"/>
    <x v="1"/>
    <x v="743"/>
    <s v="L-D-0.2"/>
    <n v="2"/>
    <x v="743"/>
    <s v="Kathleen"/>
    <s v="Diable"/>
    <s v=" "/>
    <x v="44"/>
    <x v="2"/>
    <s v="L"/>
    <s v="Lib"/>
    <x v="3"/>
    <s v="D"/>
    <s v="0.2"/>
    <n v="3.8849999999999998"/>
    <n v="7.77"/>
    <x v="0"/>
  </r>
  <r>
    <s v="KHG-33953-115"/>
    <x v="514"/>
    <s v="Dec"/>
    <x v="1"/>
    <x v="744"/>
    <s v="L-D-0.5"/>
    <n v="3"/>
    <x v="744"/>
    <s v="Koren"/>
    <s v="Ferretti"/>
    <s v="kferrettimf@huffingtonpost.com"/>
    <x v="232"/>
    <x v="1"/>
    <s v="L"/>
    <s v="Lib"/>
    <x v="3"/>
    <s v="D"/>
    <s v="0.5"/>
    <n v="7.77"/>
    <n v="23.31"/>
    <x v="1"/>
  </r>
  <r>
    <s v="MHD-95615-696"/>
    <x v="54"/>
    <s v="Feb"/>
    <x v="3"/>
    <x v="745"/>
    <s v="R-L-2.5"/>
    <n v="5"/>
    <x v="745"/>
    <s v="Allis"/>
    <s v="Wilmore"/>
    <s v=" "/>
    <x v="13"/>
    <x v="0"/>
    <s v="R"/>
    <s v="Rob"/>
    <x v="0"/>
    <s v="L"/>
    <s v="2.5"/>
    <n v="27.484999999999996"/>
    <n v="137.42499999999998"/>
    <x v="1"/>
  </r>
  <r>
    <s v="HBH-64794-080"/>
    <x v="597"/>
    <s v="Feb"/>
    <x v="1"/>
    <x v="746"/>
    <s v="R-D-0.2"/>
    <n v="3"/>
    <x v="746"/>
    <s v="Chaddie"/>
    <s v="Bennie"/>
    <s v=" "/>
    <x v="87"/>
    <x v="0"/>
    <s v="R"/>
    <s v="Rob"/>
    <x v="0"/>
    <s v="D"/>
    <s v="0.2"/>
    <n v="2.6849999999999996"/>
    <n v="8.0549999999999997"/>
    <x v="0"/>
  </r>
  <r>
    <s v="CNJ-56058-223"/>
    <x v="105"/>
    <s v="Aug"/>
    <x v="3"/>
    <x v="747"/>
    <s v="L-L-0.5"/>
    <n v="3"/>
    <x v="747"/>
    <s v="Alberta"/>
    <s v="Balsdone"/>
    <s v="abalsdonemi@toplist.cz"/>
    <x v="344"/>
    <x v="0"/>
    <s v="L"/>
    <s v="Lib"/>
    <x v="3"/>
    <s v="L"/>
    <s v="0.5"/>
    <n v="9.51"/>
    <n v="28.53"/>
    <x v="1"/>
  </r>
  <r>
    <s v="KHO-27106-786"/>
    <x v="210"/>
    <s v="Oct"/>
    <x v="3"/>
    <x v="748"/>
    <s v="A-M-1"/>
    <n v="6"/>
    <x v="748"/>
    <s v="Brice"/>
    <s v="Romera"/>
    <s v="bromeramj@list-manage.com"/>
    <x v="345"/>
    <x v="1"/>
    <s v="A"/>
    <s v="Ara"/>
    <x v="2"/>
    <s v="M"/>
    <s v="1"/>
    <n v="11.25"/>
    <n v="67.5"/>
    <x v="0"/>
  </r>
  <r>
    <s v="KHO-27106-786"/>
    <x v="210"/>
    <s v="Oct"/>
    <x v="3"/>
    <x v="748"/>
    <s v="L-D-2.5"/>
    <n v="6"/>
    <x v="748"/>
    <s v="Brice"/>
    <s v="Romera"/>
    <s v="bromeramj@list-manage.com"/>
    <x v="345"/>
    <x v="1"/>
    <s v="L"/>
    <s v="Lib"/>
    <x v="3"/>
    <s v="D"/>
    <s v="2.5"/>
    <n v="29.784999999999997"/>
    <n v="178.70999999999998"/>
    <x v="0"/>
  </r>
  <r>
    <s v="YAC-50329-982"/>
    <x v="598"/>
    <s v="Dec"/>
    <x v="3"/>
    <x v="749"/>
    <s v="E-M-2.5"/>
    <n v="1"/>
    <x v="749"/>
    <s v="Conchita"/>
    <s v="Bryde"/>
    <s v="cbrydeml@tuttocitta.it"/>
    <x v="101"/>
    <x v="0"/>
    <s v="E"/>
    <s v="Exc"/>
    <x v="1"/>
    <s v="M"/>
    <s v="2.5"/>
    <n v="31.624999999999996"/>
    <n v="31.624999999999996"/>
    <x v="0"/>
  </r>
  <r>
    <s v="VVL-95291-039"/>
    <x v="360"/>
    <s v="Apr"/>
    <x v="0"/>
    <x v="750"/>
    <s v="E-L-0.2"/>
    <n v="2"/>
    <x v="750"/>
    <s v="Silvanus"/>
    <s v="Enefer"/>
    <s v="senefermm@blog.com"/>
    <x v="41"/>
    <x v="0"/>
    <s v="E"/>
    <s v="Exc"/>
    <x v="1"/>
    <s v="L"/>
    <s v="0.2"/>
    <n v="4.4550000000000001"/>
    <n v="8.91"/>
    <x v="1"/>
  </r>
  <r>
    <s v="VUT-20974-364"/>
    <x v="62"/>
    <s v="Jan"/>
    <x v="1"/>
    <x v="751"/>
    <s v="R-M-0.5"/>
    <n v="6"/>
    <x v="751"/>
    <s v="Lenci"/>
    <s v="Haggerstone"/>
    <s v="lhaggerstonemn@independent.co.uk"/>
    <x v="161"/>
    <x v="0"/>
    <s v="R"/>
    <s v="Rob"/>
    <x v="0"/>
    <s v="M"/>
    <s v="0.5"/>
    <n v="5.97"/>
    <n v="35.82"/>
    <x v="1"/>
  </r>
  <r>
    <s v="SFC-34054-213"/>
    <x v="599"/>
    <s v="Mar"/>
    <x v="0"/>
    <x v="752"/>
    <s v="L-L-0.5"/>
    <n v="4"/>
    <x v="752"/>
    <s v="Marvin"/>
    <s v="Gundry"/>
    <s v="mgundrymo@omniture.com"/>
    <x v="118"/>
    <x v="1"/>
    <s v="L"/>
    <s v="Lib"/>
    <x v="3"/>
    <s v="L"/>
    <s v="0.5"/>
    <n v="9.51"/>
    <n v="38.04"/>
    <x v="1"/>
  </r>
  <r>
    <s v="UDS-04807-593"/>
    <x v="600"/>
    <s v="Nov"/>
    <x v="0"/>
    <x v="753"/>
    <s v="L-D-0.5"/>
    <n v="2"/>
    <x v="753"/>
    <s v="Bayard"/>
    <s v="Wellan"/>
    <s v="bwellanmp@cafepress.com"/>
    <x v="73"/>
    <x v="0"/>
    <s v="L"/>
    <s v="Lib"/>
    <x v="3"/>
    <s v="D"/>
    <s v="0.5"/>
    <n v="7.77"/>
    <n v="15.54"/>
    <x v="1"/>
  </r>
  <r>
    <s v="FWE-98471-488"/>
    <x v="601"/>
    <s v="Jul"/>
    <x v="2"/>
    <x v="745"/>
    <s v="L-L-1"/>
    <n v="5"/>
    <x v="745"/>
    <s v="Allis"/>
    <s v="Wilmore"/>
    <s v=" "/>
    <x v="13"/>
    <x v="0"/>
    <s v="L"/>
    <s v="Lib"/>
    <x v="3"/>
    <s v="L"/>
    <s v="1"/>
    <n v="15.85"/>
    <n v="79.25"/>
    <x v="1"/>
  </r>
  <r>
    <s v="RAU-17060-674"/>
    <x v="602"/>
    <s v="Jun"/>
    <x v="3"/>
    <x v="754"/>
    <s v="L-L-0.2"/>
    <n v="1"/>
    <x v="754"/>
    <s v="Caddric"/>
    <s v="Atcheson"/>
    <s v="catchesonmr@xinhuanet.com"/>
    <x v="41"/>
    <x v="0"/>
    <s v="L"/>
    <s v="Lib"/>
    <x v="3"/>
    <s v="L"/>
    <s v="0.2"/>
    <n v="4.7549999999999999"/>
    <n v="4.7549999999999999"/>
    <x v="0"/>
  </r>
  <r>
    <s v="AOL-13866-711"/>
    <x v="603"/>
    <s v="Feb"/>
    <x v="0"/>
    <x v="755"/>
    <s v="E-M-1"/>
    <n v="4"/>
    <x v="755"/>
    <s v="Eustace"/>
    <s v="Stenton"/>
    <s v="estentonms@google.it"/>
    <x v="79"/>
    <x v="0"/>
    <s v="E"/>
    <s v="Exc"/>
    <x v="1"/>
    <s v="M"/>
    <s v="1"/>
    <n v="13.75"/>
    <n v="55"/>
    <x v="0"/>
  </r>
  <r>
    <s v="NOA-79645-377"/>
    <x v="604"/>
    <s v="Nov"/>
    <x v="3"/>
    <x v="756"/>
    <s v="R-D-0.5"/>
    <n v="5"/>
    <x v="756"/>
    <s v="Ericka"/>
    <s v="Tripp"/>
    <s v="etrippmt@wp.com"/>
    <x v="137"/>
    <x v="0"/>
    <s v="R"/>
    <s v="Rob"/>
    <x v="0"/>
    <s v="D"/>
    <s v="0.5"/>
    <n v="5.3699999999999992"/>
    <n v="26.849999999999994"/>
    <x v="1"/>
  </r>
  <r>
    <s v="KMS-49214-806"/>
    <x v="605"/>
    <s v="Apr"/>
    <x v="0"/>
    <x v="757"/>
    <s v="E-L-2.5"/>
    <n v="4"/>
    <x v="757"/>
    <s v="Lyndsey"/>
    <s v="MacManus"/>
    <s v="lmacmanusmu@imdb.com"/>
    <x v="346"/>
    <x v="0"/>
    <s v="E"/>
    <s v="Exc"/>
    <x v="1"/>
    <s v="L"/>
    <s v="2.5"/>
    <n v="34.154999999999994"/>
    <n v="136.61999999999998"/>
    <x v="1"/>
  </r>
  <r>
    <s v="ABK-08091-531"/>
    <x v="606"/>
    <s v="Oct"/>
    <x v="3"/>
    <x v="758"/>
    <s v="L-L-1"/>
    <n v="3"/>
    <x v="758"/>
    <s v="Tess"/>
    <s v="Benediktovich"/>
    <s v="tbenediktovichmv@ebay.com"/>
    <x v="347"/>
    <x v="0"/>
    <s v="L"/>
    <s v="Lib"/>
    <x v="3"/>
    <s v="L"/>
    <s v="1"/>
    <n v="15.85"/>
    <n v="47.55"/>
    <x v="0"/>
  </r>
  <r>
    <s v="GPT-67705-953"/>
    <x v="446"/>
    <s v="Nov"/>
    <x v="0"/>
    <x v="759"/>
    <s v="A-M-0.2"/>
    <n v="5"/>
    <x v="759"/>
    <s v="Correy"/>
    <s v="Bourner"/>
    <s v="cbournermw@chronoengine.com"/>
    <x v="63"/>
    <x v="0"/>
    <s v="A"/>
    <s v="Ara"/>
    <x v="2"/>
    <s v="M"/>
    <s v="0.2"/>
    <n v="3.375"/>
    <n v="16.875"/>
    <x v="0"/>
  </r>
  <r>
    <s v="JNA-21450-177"/>
    <x v="18"/>
    <s v="Feb"/>
    <x v="2"/>
    <x v="760"/>
    <s v="A-D-1"/>
    <n v="3"/>
    <x v="760"/>
    <s v="Odelia"/>
    <s v="Skerme"/>
    <s v="oskermen3@hatena.ne.jp"/>
    <x v="101"/>
    <x v="0"/>
    <s v="A"/>
    <s v="Ara"/>
    <x v="2"/>
    <s v="D"/>
    <s v="1"/>
    <n v="9.9499999999999993"/>
    <n v="29.849999999999998"/>
    <x v="0"/>
  </r>
  <r>
    <s v="MPQ-23421-608"/>
    <x v="180"/>
    <s v="Mar"/>
    <x v="1"/>
    <x v="761"/>
    <s v="E-M-0.5"/>
    <n v="5"/>
    <x v="761"/>
    <s v="Kandy"/>
    <s v="Heddan"/>
    <s v="kheddanmy@icq.com"/>
    <x v="48"/>
    <x v="0"/>
    <s v="E"/>
    <s v="Exc"/>
    <x v="1"/>
    <s v="M"/>
    <s v="0.5"/>
    <n v="8.25"/>
    <n v="41.25"/>
    <x v="0"/>
  </r>
  <r>
    <s v="NLI-63891-565"/>
    <x v="580"/>
    <s v="Dec"/>
    <x v="1"/>
    <x v="762"/>
    <s v="E-M-0.2"/>
    <n v="5"/>
    <x v="762"/>
    <s v="Ibby"/>
    <s v="Charters"/>
    <s v="ichartersmz@abc.net.au"/>
    <x v="41"/>
    <x v="0"/>
    <s v="E"/>
    <s v="Exc"/>
    <x v="1"/>
    <s v="M"/>
    <s v="0.2"/>
    <n v="4.125"/>
    <n v="20.625"/>
    <x v="1"/>
  </r>
  <r>
    <s v="HHF-36647-854"/>
    <x v="453"/>
    <s v="Nov"/>
    <x v="1"/>
    <x v="763"/>
    <s v="A-D-2.5"/>
    <n v="6"/>
    <x v="763"/>
    <s v="Adora"/>
    <s v="Roubert"/>
    <s v="aroubertn0@tmall.com"/>
    <x v="348"/>
    <x v="0"/>
    <s v="A"/>
    <s v="Ara"/>
    <x v="2"/>
    <s v="D"/>
    <s v="2.5"/>
    <n v="22.884999999999998"/>
    <n v="137.31"/>
    <x v="0"/>
  </r>
  <r>
    <s v="SBN-16537-046"/>
    <x v="259"/>
    <s v="Feb"/>
    <x v="3"/>
    <x v="764"/>
    <s v="A-D-0.2"/>
    <n v="1"/>
    <x v="764"/>
    <s v="Hillel"/>
    <s v="Mairs"/>
    <s v="hmairsn1@so-net.ne.jp"/>
    <x v="90"/>
    <x v="0"/>
    <s v="A"/>
    <s v="Ara"/>
    <x v="2"/>
    <s v="D"/>
    <s v="0.2"/>
    <n v="2.9849999999999999"/>
    <n v="2.9849999999999999"/>
    <x v="1"/>
  </r>
  <r>
    <s v="XZD-44484-632"/>
    <x v="607"/>
    <s v="Aug"/>
    <x v="1"/>
    <x v="765"/>
    <s v="E-M-1"/>
    <n v="2"/>
    <x v="765"/>
    <s v="Helaina"/>
    <s v="Rainforth"/>
    <s v="hrainforthn2@blog.com"/>
    <x v="11"/>
    <x v="0"/>
    <s v="E"/>
    <s v="Exc"/>
    <x v="1"/>
    <s v="M"/>
    <s v="1"/>
    <n v="13.75"/>
    <n v="27.5"/>
    <x v="1"/>
  </r>
  <r>
    <s v="XZD-44484-632"/>
    <x v="607"/>
    <s v="Aug"/>
    <x v="1"/>
    <x v="765"/>
    <s v="A-D-0.2"/>
    <n v="2"/>
    <x v="765"/>
    <s v="Helaina"/>
    <s v="Rainforth"/>
    <s v="hrainforthn2@blog.com"/>
    <x v="11"/>
    <x v="0"/>
    <s v="A"/>
    <s v="Ara"/>
    <x v="2"/>
    <s v="D"/>
    <s v="0.2"/>
    <n v="2.9849999999999999"/>
    <n v="5.97"/>
    <x v="1"/>
  </r>
  <r>
    <s v="IKQ-39946-768"/>
    <x v="385"/>
    <s v="Mar"/>
    <x v="1"/>
    <x v="766"/>
    <s v="R-M-1"/>
    <n v="6"/>
    <x v="766"/>
    <s v="Isac"/>
    <s v="Jesper"/>
    <s v="ijespern4@theglobeandmail.com"/>
    <x v="53"/>
    <x v="0"/>
    <s v="R"/>
    <s v="Rob"/>
    <x v="0"/>
    <s v="M"/>
    <s v="1"/>
    <n v="9.9499999999999993"/>
    <n v="59.699999999999996"/>
    <x v="1"/>
  </r>
  <r>
    <s v="KMB-95211-174"/>
    <x v="608"/>
    <s v="Apr"/>
    <x v="1"/>
    <x v="767"/>
    <s v="R-D-2.5"/>
    <n v="4"/>
    <x v="767"/>
    <s v="Lenette"/>
    <s v="Dwerryhouse"/>
    <s v="ldwerryhousen5@gravatar.com"/>
    <x v="57"/>
    <x v="0"/>
    <s v="R"/>
    <s v="Rob"/>
    <x v="0"/>
    <s v="D"/>
    <s v="2.5"/>
    <n v="20.584999999999997"/>
    <n v="82.339999999999989"/>
    <x v="0"/>
  </r>
  <r>
    <s v="QWY-99467-368"/>
    <x v="609"/>
    <s v="Nov"/>
    <x v="3"/>
    <x v="768"/>
    <s v="A-D-2.5"/>
    <n v="1"/>
    <x v="768"/>
    <s v="Nadeen"/>
    <s v="Broomer"/>
    <s v="nbroomern6@examiner.com"/>
    <x v="349"/>
    <x v="0"/>
    <s v="A"/>
    <s v="Ara"/>
    <x v="2"/>
    <s v="D"/>
    <s v="2.5"/>
    <n v="22.884999999999998"/>
    <n v="22.884999999999998"/>
    <x v="1"/>
  </r>
  <r>
    <s v="SRG-76791-614"/>
    <x v="147"/>
    <s v="Mar"/>
    <x v="1"/>
    <x v="769"/>
    <s v="E-L-0.5"/>
    <n v="1"/>
    <x v="769"/>
    <s v="Konstantine"/>
    <s v="Thoumasson"/>
    <s v="kthoumassonn7@bloglovin.com"/>
    <x v="31"/>
    <x v="0"/>
    <s v="E"/>
    <s v="Exc"/>
    <x v="1"/>
    <s v="L"/>
    <s v="0.5"/>
    <n v="8.91"/>
    <n v="8.91"/>
    <x v="0"/>
  </r>
  <r>
    <s v="VSN-94485-621"/>
    <x v="172"/>
    <s v="Oct"/>
    <x v="1"/>
    <x v="770"/>
    <s v="A-D-0.2"/>
    <n v="4"/>
    <x v="770"/>
    <s v="Frans"/>
    <s v="Habbergham"/>
    <s v="fhabberghamn8@discovery.com"/>
    <x v="125"/>
    <x v="0"/>
    <s v="A"/>
    <s v="Ara"/>
    <x v="2"/>
    <s v="D"/>
    <s v="0.2"/>
    <n v="2.9849999999999999"/>
    <n v="11.94"/>
    <x v="1"/>
  </r>
  <r>
    <s v="UFZ-24348-219"/>
    <x v="610"/>
    <s v="Sep"/>
    <x v="0"/>
    <x v="745"/>
    <s v="L-M-2.5"/>
    <n v="3"/>
    <x v="745"/>
    <s v="Allis"/>
    <s v="Wilmore"/>
    <s v=" "/>
    <x v="13"/>
    <x v="0"/>
    <s v="L"/>
    <s v="Lib"/>
    <x v="3"/>
    <s v="M"/>
    <s v="2.5"/>
    <n v="33.464999999999996"/>
    <n v="100.39499999999998"/>
    <x v="1"/>
  </r>
  <r>
    <s v="UKS-93055-397"/>
    <x v="611"/>
    <s v="Jul"/>
    <x v="2"/>
    <x v="771"/>
    <s v="A-D-2.5"/>
    <n v="5"/>
    <x v="771"/>
    <s v="Romain"/>
    <s v="Avrashin"/>
    <s v="ravrashinna@tamu.edu"/>
    <x v="41"/>
    <x v="0"/>
    <s v="A"/>
    <s v="Ara"/>
    <x v="2"/>
    <s v="D"/>
    <s v="2.5"/>
    <n v="22.884999999999998"/>
    <n v="114.42499999999998"/>
    <x v="1"/>
  </r>
  <r>
    <s v="AVH-56062-335"/>
    <x v="612"/>
    <s v="Nov"/>
    <x v="1"/>
    <x v="772"/>
    <s v="E-M-0.5"/>
    <n v="5"/>
    <x v="772"/>
    <s v="Miran"/>
    <s v="Doidge"/>
    <s v="mdoidgenb@etsy.com"/>
    <x v="350"/>
    <x v="0"/>
    <s v="E"/>
    <s v="Exc"/>
    <x v="1"/>
    <s v="M"/>
    <s v="0.5"/>
    <n v="8.25"/>
    <n v="41.25"/>
    <x v="1"/>
  </r>
  <r>
    <s v="HGE-19842-613"/>
    <x v="613"/>
    <s v="Jan"/>
    <x v="2"/>
    <x v="773"/>
    <s v="R-L-0.5"/>
    <n v="4"/>
    <x v="773"/>
    <s v="Janeva"/>
    <s v="Edinboro"/>
    <s v="jedinboronc@reverbnation.com"/>
    <x v="42"/>
    <x v="0"/>
    <s v="R"/>
    <s v="Rob"/>
    <x v="0"/>
    <s v="L"/>
    <s v="0.5"/>
    <n v="7.169999999999999"/>
    <n v="28.679999999999996"/>
    <x v="0"/>
  </r>
  <r>
    <s v="WBA-85905-175"/>
    <x v="611"/>
    <s v="Jul"/>
    <x v="2"/>
    <x v="774"/>
    <s v="L-M-0.2"/>
    <n v="1"/>
    <x v="774"/>
    <s v="Trumaine"/>
    <s v="Tewelson"/>
    <s v="ttewelsonnd@cdbaby.com"/>
    <x v="87"/>
    <x v="0"/>
    <s v="L"/>
    <s v="Lib"/>
    <x v="3"/>
    <s v="M"/>
    <s v="0.2"/>
    <n v="4.3650000000000002"/>
    <n v="4.3650000000000002"/>
    <x v="1"/>
  </r>
  <r>
    <s v="DZI-35365-596"/>
    <x v="493"/>
    <s v="Nov"/>
    <x v="1"/>
    <x v="760"/>
    <s v="E-M-0.2"/>
    <n v="2"/>
    <x v="760"/>
    <s v="Odelia"/>
    <s v="Skerme"/>
    <s v="oskermen3@hatena.ne.jp"/>
    <x v="101"/>
    <x v="0"/>
    <s v="E"/>
    <s v="Exc"/>
    <x v="1"/>
    <s v="M"/>
    <s v="0.2"/>
    <n v="4.125"/>
    <n v="8.25"/>
    <x v="0"/>
  </r>
  <r>
    <s v="XIR-88982-743"/>
    <x v="614"/>
    <s v="Jul"/>
    <x v="1"/>
    <x v="775"/>
    <s v="E-M-0.2"/>
    <n v="2"/>
    <x v="775"/>
    <s v="De"/>
    <s v="Drewitt"/>
    <s v="ddrewittnf@mapquest.com"/>
    <x v="117"/>
    <x v="0"/>
    <s v="E"/>
    <s v="Exc"/>
    <x v="1"/>
    <s v="M"/>
    <s v="0.2"/>
    <n v="4.125"/>
    <n v="8.25"/>
    <x v="0"/>
  </r>
  <r>
    <s v="VUC-72395-865"/>
    <x v="151"/>
    <s v="Oct"/>
    <x v="1"/>
    <x v="776"/>
    <s v="A-D-0.5"/>
    <n v="6"/>
    <x v="776"/>
    <s v="Adelheid"/>
    <s v="Gladhill"/>
    <s v="agladhillng@stanford.edu"/>
    <x v="192"/>
    <x v="0"/>
    <s v="A"/>
    <s v="Ara"/>
    <x v="2"/>
    <s v="D"/>
    <s v="0.5"/>
    <n v="5.97"/>
    <n v="35.82"/>
    <x v="0"/>
  </r>
  <r>
    <s v="BQJ-44755-910"/>
    <x v="489"/>
    <s v="Feb"/>
    <x v="3"/>
    <x v="777"/>
    <s v="E-D-2.5"/>
    <n v="6"/>
    <x v="777"/>
    <s v="Murielle"/>
    <s v="Lorinez"/>
    <s v="mlorineznh@whitehouse.gov"/>
    <x v="98"/>
    <x v="0"/>
    <s v="E"/>
    <s v="Exc"/>
    <x v="1"/>
    <s v="D"/>
    <s v="2.5"/>
    <n v="27.945"/>
    <n v="167.67000000000002"/>
    <x v="1"/>
  </r>
  <r>
    <s v="JKC-64636-831"/>
    <x v="615"/>
    <s v="Jul"/>
    <x v="2"/>
    <x v="778"/>
    <s v="A-M-2.5"/>
    <n v="2"/>
    <x v="778"/>
    <s v="Edin"/>
    <s v="Mathe"/>
    <s v=" "/>
    <x v="227"/>
    <x v="0"/>
    <s v="A"/>
    <s v="Ara"/>
    <x v="2"/>
    <s v="M"/>
    <s v="2.5"/>
    <n v="25.874999999999996"/>
    <n v="51.749999999999993"/>
    <x v="0"/>
  </r>
  <r>
    <s v="ZKI-78561-066"/>
    <x v="616"/>
    <s v="Sep"/>
    <x v="1"/>
    <x v="779"/>
    <s v="A-D-0.2"/>
    <n v="3"/>
    <x v="779"/>
    <s v="Mordy"/>
    <s v="Van Der Vlies"/>
    <s v="mvannj@wikipedia.org"/>
    <x v="351"/>
    <x v="0"/>
    <s v="A"/>
    <s v="Ara"/>
    <x v="2"/>
    <s v="D"/>
    <s v="0.2"/>
    <n v="2.9849999999999999"/>
    <n v="8.9550000000000001"/>
    <x v="0"/>
  </r>
  <r>
    <s v="IMP-12563-728"/>
    <x v="578"/>
    <s v="Jan"/>
    <x v="0"/>
    <x v="780"/>
    <s v="E-L-0.5"/>
    <n v="6"/>
    <x v="780"/>
    <s v="Spencer"/>
    <s v="Wastell"/>
    <s v=" "/>
    <x v="67"/>
    <x v="0"/>
    <s v="E"/>
    <s v="Exc"/>
    <x v="1"/>
    <s v="L"/>
    <s v="0.5"/>
    <n v="8.91"/>
    <n v="53.46"/>
    <x v="1"/>
  </r>
  <r>
    <s v="MZL-81126-390"/>
    <x v="617"/>
    <s v="Mar"/>
    <x v="2"/>
    <x v="781"/>
    <s v="A-L-0.2"/>
    <n v="6"/>
    <x v="781"/>
    <s v="Jemimah"/>
    <s v="Ethelston"/>
    <s v="jethelstonnl@creativecommons.org"/>
    <x v="352"/>
    <x v="0"/>
    <s v="A"/>
    <s v="Ara"/>
    <x v="2"/>
    <s v="L"/>
    <s v="0.2"/>
    <n v="3.8849999999999998"/>
    <n v="23.31"/>
    <x v="0"/>
  </r>
  <r>
    <s v="MZL-81126-390"/>
    <x v="617"/>
    <s v="Mar"/>
    <x v="2"/>
    <x v="781"/>
    <s v="A-M-0.2"/>
    <n v="2"/>
    <x v="781"/>
    <s v="Jemimah"/>
    <s v="Ethelston"/>
    <s v="jethelstonnl@creativecommons.org"/>
    <x v="352"/>
    <x v="0"/>
    <s v="A"/>
    <s v="Ara"/>
    <x v="2"/>
    <s v="M"/>
    <s v="0.2"/>
    <n v="3.375"/>
    <n v="6.75"/>
    <x v="0"/>
  </r>
  <r>
    <s v="TVF-57766-608"/>
    <x v="155"/>
    <s v="Mar"/>
    <x v="3"/>
    <x v="782"/>
    <s v="L-D-0.5"/>
    <n v="1"/>
    <x v="782"/>
    <s v="Perice"/>
    <s v="Eberz"/>
    <s v="peberznn@woothemes.com"/>
    <x v="231"/>
    <x v="0"/>
    <s v="L"/>
    <s v="Lib"/>
    <x v="3"/>
    <s v="D"/>
    <s v="0.5"/>
    <n v="7.77"/>
    <n v="7.77"/>
    <x v="0"/>
  </r>
  <r>
    <s v="RUX-37995-892"/>
    <x v="461"/>
    <s v="Nov"/>
    <x v="1"/>
    <x v="783"/>
    <s v="L-D-2.5"/>
    <n v="4"/>
    <x v="783"/>
    <s v="Bear"/>
    <s v="Gaish"/>
    <s v="bgaishno@altervista.org"/>
    <x v="79"/>
    <x v="0"/>
    <s v="L"/>
    <s v="Lib"/>
    <x v="3"/>
    <s v="D"/>
    <s v="2.5"/>
    <n v="29.784999999999997"/>
    <n v="119.13999999999999"/>
    <x v="0"/>
  </r>
  <r>
    <s v="AVK-76526-953"/>
    <x v="87"/>
    <s v="Mar"/>
    <x v="1"/>
    <x v="784"/>
    <s v="A-D-1"/>
    <n v="2"/>
    <x v="784"/>
    <s v="Lynnea"/>
    <s v="Danton"/>
    <s v="ldantonnp@miitbeian.gov.cn"/>
    <x v="87"/>
    <x v="0"/>
    <s v="A"/>
    <s v="Ara"/>
    <x v="2"/>
    <s v="D"/>
    <s v="1"/>
    <n v="9.9499999999999993"/>
    <n v="19.899999999999999"/>
    <x v="1"/>
  </r>
  <r>
    <s v="RIU-02231-623"/>
    <x v="618"/>
    <s v="Nov"/>
    <x v="1"/>
    <x v="785"/>
    <s v="R-L-0.5"/>
    <n v="5"/>
    <x v="785"/>
    <s v="Skipton"/>
    <s v="Morrall"/>
    <s v="smorrallnq@answers.com"/>
    <x v="27"/>
    <x v="0"/>
    <s v="R"/>
    <s v="Rob"/>
    <x v="0"/>
    <s v="L"/>
    <s v="0.5"/>
    <n v="7.169999999999999"/>
    <n v="35.849999999999994"/>
    <x v="0"/>
  </r>
  <r>
    <s v="WFK-99317-827"/>
    <x v="619"/>
    <s v="Jun"/>
    <x v="0"/>
    <x v="786"/>
    <s v="L-D-2.5"/>
    <n v="3"/>
    <x v="786"/>
    <s v="Devan"/>
    <s v="Crownshaw"/>
    <s v="dcrownshawnr@photobucket.com"/>
    <x v="311"/>
    <x v="0"/>
    <s v="L"/>
    <s v="Lib"/>
    <x v="3"/>
    <s v="D"/>
    <s v="2.5"/>
    <n v="29.784999999999997"/>
    <n v="89.35499999999999"/>
    <x v="1"/>
  </r>
  <r>
    <s v="SFD-00372-284"/>
    <x v="440"/>
    <s v="Jul"/>
    <x v="3"/>
    <x v="760"/>
    <s v="L-M-0.2"/>
    <n v="2"/>
    <x v="760"/>
    <s v="Odelia"/>
    <s v="Skerme"/>
    <s v="oskermen3@hatena.ne.jp"/>
    <x v="101"/>
    <x v="0"/>
    <s v="L"/>
    <s v="Lib"/>
    <x v="3"/>
    <s v="M"/>
    <s v="0.2"/>
    <n v="4.3650000000000002"/>
    <n v="8.73"/>
    <x v="0"/>
  </r>
  <r>
    <s v="SXC-62166-515"/>
    <x v="489"/>
    <s v="Feb"/>
    <x v="3"/>
    <x v="787"/>
    <s v="R-L-2.5"/>
    <n v="5"/>
    <x v="787"/>
    <s v="Joceline"/>
    <s v="Reddoch"/>
    <s v="jreddochnt@sun.com"/>
    <x v="344"/>
    <x v="0"/>
    <s v="R"/>
    <s v="Rob"/>
    <x v="0"/>
    <s v="L"/>
    <s v="2.5"/>
    <n v="27.484999999999996"/>
    <n v="137.42499999999998"/>
    <x v="1"/>
  </r>
  <r>
    <s v="YIE-87008-621"/>
    <x v="620"/>
    <s v="Jun"/>
    <x v="0"/>
    <x v="788"/>
    <s v="L-M-0.5"/>
    <n v="4"/>
    <x v="788"/>
    <s v="Shelley"/>
    <s v="Titley"/>
    <s v="stitleynu@whitehouse.gov"/>
    <x v="97"/>
    <x v="0"/>
    <s v="L"/>
    <s v="Lib"/>
    <x v="3"/>
    <s v="M"/>
    <s v="0.5"/>
    <n v="8.73"/>
    <n v="34.92"/>
    <x v="1"/>
  </r>
  <r>
    <s v="HRM-94548-288"/>
    <x v="621"/>
    <s v="Sep"/>
    <x v="0"/>
    <x v="789"/>
    <s v="A-L-2.5"/>
    <n v="6"/>
    <x v="789"/>
    <s v="Redd"/>
    <s v="Simao"/>
    <s v="rsimaonv@simplemachines.org"/>
    <x v="321"/>
    <x v="0"/>
    <s v="A"/>
    <s v="Ara"/>
    <x v="2"/>
    <s v="L"/>
    <s v="2.5"/>
    <n v="29.784999999999997"/>
    <n v="178.70999999999998"/>
    <x v="1"/>
  </r>
  <r>
    <s v="UJG-34731-295"/>
    <x v="374"/>
    <s v="May"/>
    <x v="2"/>
    <x v="790"/>
    <s v="A-M-2.5"/>
    <n v="1"/>
    <x v="790"/>
    <s v="Cece"/>
    <s v="Inker"/>
    <s v=" "/>
    <x v="269"/>
    <x v="0"/>
    <s v="A"/>
    <s v="Ara"/>
    <x v="2"/>
    <s v="M"/>
    <s v="2.5"/>
    <n v="25.874999999999996"/>
    <n v="25.874999999999996"/>
    <x v="1"/>
  </r>
  <r>
    <s v="TWD-70988-853"/>
    <x v="345"/>
    <s v="Dec"/>
    <x v="0"/>
    <x v="791"/>
    <s v="L-D-1"/>
    <n v="6"/>
    <x v="791"/>
    <s v="Noel"/>
    <s v="Chisholm"/>
    <s v="nchisholmnx@example.com"/>
    <x v="203"/>
    <x v="0"/>
    <s v="L"/>
    <s v="Lib"/>
    <x v="3"/>
    <s v="D"/>
    <s v="1"/>
    <n v="12.95"/>
    <n v="77.699999999999989"/>
    <x v="0"/>
  </r>
  <r>
    <s v="CIX-22904-641"/>
    <x v="622"/>
    <s v="Sep"/>
    <x v="0"/>
    <x v="792"/>
    <s v="R-M-1"/>
    <n v="1"/>
    <x v="792"/>
    <s v="Grazia"/>
    <s v="Oats"/>
    <s v="goatsny@live.com"/>
    <x v="6"/>
    <x v="0"/>
    <s v="R"/>
    <s v="Rob"/>
    <x v="0"/>
    <s v="M"/>
    <s v="1"/>
    <n v="9.9499999999999993"/>
    <n v="9.9499999999999993"/>
    <x v="0"/>
  </r>
  <r>
    <s v="DLV-65840-759"/>
    <x v="623"/>
    <s v="May"/>
    <x v="2"/>
    <x v="793"/>
    <s v="L-M-1"/>
    <n v="2"/>
    <x v="793"/>
    <s v="Meade"/>
    <s v="Birkin"/>
    <s v="mbirkinnz@java.com"/>
    <x v="218"/>
    <x v="0"/>
    <s v="L"/>
    <s v="Lib"/>
    <x v="3"/>
    <s v="M"/>
    <s v="1"/>
    <n v="14.55"/>
    <n v="29.1"/>
    <x v="0"/>
  </r>
  <r>
    <s v="RXN-55491-201"/>
    <x v="354"/>
    <s v="Oct"/>
    <x v="0"/>
    <x v="794"/>
    <s v="R-L-0.2"/>
    <n v="6"/>
    <x v="794"/>
    <s v="Ronda"/>
    <s v="Pyson"/>
    <s v="rpysono0@constantcontact.com"/>
    <x v="328"/>
    <x v="1"/>
    <s v="R"/>
    <s v="Rob"/>
    <x v="0"/>
    <s v="L"/>
    <s v="0.2"/>
    <n v="3.5849999999999995"/>
    <n v="21.509999999999998"/>
    <x v="1"/>
  </r>
  <r>
    <s v="UHK-63283-868"/>
    <x v="624"/>
    <s v="Apr"/>
    <x v="2"/>
    <x v="795"/>
    <s v="A-M-0.5"/>
    <n v="1"/>
    <x v="795"/>
    <s v="Modesty"/>
    <s v="MacConnechie"/>
    <s v="mmacconnechieo9@reuters.com"/>
    <x v="27"/>
    <x v="0"/>
    <s v="A"/>
    <s v="Ara"/>
    <x v="2"/>
    <s v="M"/>
    <s v="0.5"/>
    <n v="6.75"/>
    <n v="6.75"/>
    <x v="0"/>
  </r>
  <r>
    <s v="PJC-31401-893"/>
    <x v="561"/>
    <s v="Jan"/>
    <x v="1"/>
    <x v="796"/>
    <s v="A-D-0.5"/>
    <n v="3"/>
    <x v="796"/>
    <s v="Rafaela"/>
    <s v="Treacher"/>
    <s v="rtreachero2@usa.gov"/>
    <x v="353"/>
    <x v="1"/>
    <s v="A"/>
    <s v="Ara"/>
    <x v="2"/>
    <s v="D"/>
    <s v="0.5"/>
    <n v="5.97"/>
    <n v="17.91"/>
    <x v="1"/>
  </r>
  <r>
    <s v="HHO-79903-185"/>
    <x v="42"/>
    <s v="Aug"/>
    <x v="2"/>
    <x v="797"/>
    <s v="A-L-2.5"/>
    <n v="1"/>
    <x v="797"/>
    <s v="Bee"/>
    <s v="Fattorini"/>
    <s v="bfattorinio3@quantcast.com"/>
    <x v="354"/>
    <x v="1"/>
    <s v="A"/>
    <s v="Ara"/>
    <x v="2"/>
    <s v="L"/>
    <s v="2.5"/>
    <n v="29.784999999999997"/>
    <n v="29.784999999999997"/>
    <x v="0"/>
  </r>
  <r>
    <s v="YWM-07310-594"/>
    <x v="267"/>
    <s v="Mar"/>
    <x v="0"/>
    <x v="798"/>
    <s v="E-M-0.5"/>
    <n v="5"/>
    <x v="798"/>
    <s v="Margie"/>
    <s v="Palleske"/>
    <s v="mpalleskeo4@nyu.edu"/>
    <x v="171"/>
    <x v="0"/>
    <s v="E"/>
    <s v="Exc"/>
    <x v="1"/>
    <s v="M"/>
    <s v="0.5"/>
    <n v="8.25"/>
    <n v="41.25"/>
    <x v="0"/>
  </r>
  <r>
    <s v="FHD-94983-982"/>
    <x v="625"/>
    <s v="Jan"/>
    <x v="3"/>
    <x v="799"/>
    <s v="R-M-0.5"/>
    <n v="3"/>
    <x v="799"/>
    <s v="Alexina"/>
    <s v="Randals"/>
    <s v=" "/>
    <x v="155"/>
    <x v="0"/>
    <s v="R"/>
    <s v="Rob"/>
    <x v="0"/>
    <s v="M"/>
    <s v="0.5"/>
    <n v="5.97"/>
    <n v="17.91"/>
    <x v="0"/>
  </r>
  <r>
    <s v="WQK-10857-119"/>
    <x v="616"/>
    <s v="Sep"/>
    <x v="1"/>
    <x v="800"/>
    <s v="E-D-0.5"/>
    <n v="1"/>
    <x v="800"/>
    <s v="Filip"/>
    <s v="Antcliffe"/>
    <s v="fantcliffeo6@amazon.co.jp"/>
    <x v="22"/>
    <x v="1"/>
    <s v="E"/>
    <s v="Exc"/>
    <x v="1"/>
    <s v="D"/>
    <s v="0.5"/>
    <n v="7.29"/>
    <n v="7.29"/>
    <x v="0"/>
  </r>
  <r>
    <s v="DXA-50313-073"/>
    <x v="626"/>
    <s v="Aug"/>
    <x v="0"/>
    <x v="801"/>
    <s v="E-L-1"/>
    <n v="2"/>
    <x v="801"/>
    <s v="Peyter"/>
    <s v="Matignon"/>
    <s v="pmatignono7@harvard.edu"/>
    <x v="355"/>
    <x v="2"/>
    <s v="E"/>
    <s v="Exc"/>
    <x v="1"/>
    <s v="L"/>
    <s v="1"/>
    <n v="14.85"/>
    <n v="29.7"/>
    <x v="0"/>
  </r>
  <r>
    <s v="ONW-00560-570"/>
    <x v="52"/>
    <s v="Feb"/>
    <x v="0"/>
    <x v="802"/>
    <s v="A-M-1"/>
    <n v="2"/>
    <x v="802"/>
    <s v="Claudie"/>
    <s v="Weond"/>
    <s v="cweondo8@theglobeandmail.com"/>
    <x v="228"/>
    <x v="0"/>
    <s v="A"/>
    <s v="Ara"/>
    <x v="2"/>
    <s v="M"/>
    <s v="1"/>
    <n v="11.25"/>
    <n v="22.5"/>
    <x v="1"/>
  </r>
  <r>
    <s v="BRJ-19414-277"/>
    <x v="622"/>
    <s v="Sep"/>
    <x v="0"/>
    <x v="795"/>
    <s v="R-M-0.2"/>
    <n v="4"/>
    <x v="795"/>
    <s v="Modesty"/>
    <s v="MacConnechie"/>
    <s v="mmacconnechieo9@reuters.com"/>
    <x v="27"/>
    <x v="0"/>
    <s v="R"/>
    <s v="Rob"/>
    <x v="0"/>
    <s v="M"/>
    <s v="0.2"/>
    <n v="2.9849999999999999"/>
    <n v="11.94"/>
    <x v="0"/>
  </r>
  <r>
    <s v="MIQ-16322-908"/>
    <x v="627"/>
    <s v="Aug"/>
    <x v="0"/>
    <x v="803"/>
    <s v="A-L-1"/>
    <n v="2"/>
    <x v="803"/>
    <s v="Jaquenette"/>
    <s v="Skentelbery"/>
    <s v="jskentelberyoa@paypal.com"/>
    <x v="13"/>
    <x v="0"/>
    <s v="A"/>
    <s v="Ara"/>
    <x v="2"/>
    <s v="L"/>
    <s v="1"/>
    <n v="12.95"/>
    <n v="25.9"/>
    <x v="1"/>
  </r>
  <r>
    <s v="MVO-39328-830"/>
    <x v="628"/>
    <s v="Feb"/>
    <x v="1"/>
    <x v="804"/>
    <s v="L-M-0.5"/>
    <n v="5"/>
    <x v="804"/>
    <s v="Orazio"/>
    <s v="Comber"/>
    <s v="ocomberob@goo.gl"/>
    <x v="82"/>
    <x v="1"/>
    <s v="L"/>
    <s v="Lib"/>
    <x v="3"/>
    <s v="M"/>
    <s v="0.5"/>
    <n v="8.73"/>
    <n v="43.650000000000006"/>
    <x v="1"/>
  </r>
  <r>
    <s v="MVO-39328-830"/>
    <x v="628"/>
    <s v="Feb"/>
    <x v="1"/>
    <x v="804"/>
    <s v="A-L-0.5"/>
    <n v="6"/>
    <x v="804"/>
    <s v="Orazio"/>
    <s v="Comber"/>
    <s v="ocomberob@goo.gl"/>
    <x v="82"/>
    <x v="1"/>
    <s v="A"/>
    <s v="Ara"/>
    <x v="2"/>
    <s v="L"/>
    <s v="0.5"/>
    <n v="7.77"/>
    <n v="46.62"/>
    <x v="1"/>
  </r>
  <r>
    <s v="NTJ-88319-746"/>
    <x v="629"/>
    <s v="Aug"/>
    <x v="1"/>
    <x v="805"/>
    <s v="L-L-0.5"/>
    <n v="3"/>
    <x v="805"/>
    <s v="Zachary"/>
    <s v="Tramel"/>
    <s v="ztramelod@netlog.com"/>
    <x v="55"/>
    <x v="0"/>
    <s v="L"/>
    <s v="Lib"/>
    <x v="3"/>
    <s v="L"/>
    <s v="0.5"/>
    <n v="9.51"/>
    <n v="28.53"/>
    <x v="1"/>
  </r>
  <r>
    <s v="LCY-24377-948"/>
    <x v="630"/>
    <s v="May"/>
    <x v="1"/>
    <x v="806"/>
    <s v="R-L-2.5"/>
    <n v="1"/>
    <x v="806"/>
    <s v="Izaak"/>
    <s v="Primak"/>
    <s v=" "/>
    <x v="208"/>
    <x v="0"/>
    <s v="R"/>
    <s v="Rob"/>
    <x v="0"/>
    <s v="L"/>
    <s v="2.5"/>
    <n v="27.484999999999996"/>
    <n v="27.484999999999996"/>
    <x v="0"/>
  </r>
  <r>
    <s v="FWD-85967-769"/>
    <x v="631"/>
    <s v="Jun"/>
    <x v="0"/>
    <x v="807"/>
    <s v="E-D-0.2"/>
    <n v="3"/>
    <x v="807"/>
    <s v="Brittani"/>
    <s v="Thoresbie"/>
    <s v=" "/>
    <x v="19"/>
    <x v="0"/>
    <s v="E"/>
    <s v="Exc"/>
    <x v="1"/>
    <s v="D"/>
    <s v="0.2"/>
    <n v="3.645"/>
    <n v="10.935"/>
    <x v="1"/>
  </r>
  <r>
    <s v="KTO-53793-109"/>
    <x v="229"/>
    <s v="Nov"/>
    <x v="0"/>
    <x v="808"/>
    <s v="R-L-0.2"/>
    <n v="2"/>
    <x v="808"/>
    <s v="Constanta"/>
    <s v="Hatfull"/>
    <s v="chatfullog@ebay.com"/>
    <x v="356"/>
    <x v="0"/>
    <s v="R"/>
    <s v="Rob"/>
    <x v="0"/>
    <s v="L"/>
    <s v="0.2"/>
    <n v="3.5849999999999995"/>
    <n v="7.169999999999999"/>
    <x v="1"/>
  </r>
  <r>
    <s v="OCK-89033-348"/>
    <x v="632"/>
    <s v="Mar"/>
    <x v="1"/>
    <x v="809"/>
    <s v="A-L-0.2"/>
    <n v="6"/>
    <x v="809"/>
    <s v="Bobbe"/>
    <s v="Castagneto"/>
    <s v=" "/>
    <x v="332"/>
    <x v="0"/>
    <s v="A"/>
    <s v="Ara"/>
    <x v="2"/>
    <s v="L"/>
    <s v="0.2"/>
    <n v="3.8849999999999998"/>
    <n v="23.31"/>
    <x v="0"/>
  </r>
  <r>
    <s v="GPZ-36017-366"/>
    <x v="633"/>
    <s v="Jul"/>
    <x v="0"/>
    <x v="810"/>
    <s v="A-D-2.5"/>
    <n v="5"/>
    <x v="810"/>
    <s v="Kippie"/>
    <s v="Marrison"/>
    <s v="kmarrisonoq@dropbox.com"/>
    <x v="29"/>
    <x v="0"/>
    <s v="A"/>
    <s v="Ara"/>
    <x v="2"/>
    <s v="D"/>
    <s v="2.5"/>
    <n v="22.884999999999998"/>
    <n v="114.42499999999998"/>
    <x v="0"/>
  </r>
  <r>
    <s v="BZP-33213-637"/>
    <x v="95"/>
    <s v="May"/>
    <x v="3"/>
    <x v="811"/>
    <s v="A-M-2.5"/>
    <n v="3"/>
    <x v="811"/>
    <s v="Lindon"/>
    <s v="Agnolo"/>
    <s v="lagnolooj@pinterest.com"/>
    <x v="134"/>
    <x v="0"/>
    <s v="A"/>
    <s v="Ara"/>
    <x v="2"/>
    <s v="M"/>
    <s v="2.5"/>
    <n v="25.874999999999996"/>
    <n v="77.624999999999986"/>
    <x v="0"/>
  </r>
  <r>
    <s v="WFH-21507-708"/>
    <x v="521"/>
    <s v="Apr"/>
    <x v="3"/>
    <x v="812"/>
    <s v="R-D-0.5"/>
    <n v="1"/>
    <x v="812"/>
    <s v="Delainey"/>
    <s v="Kiddy"/>
    <s v="dkiddyok@fda.gov"/>
    <x v="74"/>
    <x v="0"/>
    <s v="R"/>
    <s v="Rob"/>
    <x v="0"/>
    <s v="D"/>
    <s v="0.5"/>
    <n v="5.3699999999999992"/>
    <n v="5.3699999999999992"/>
    <x v="0"/>
  </r>
  <r>
    <s v="HST-96923-073"/>
    <x v="76"/>
    <s v="Jul"/>
    <x v="0"/>
    <x v="813"/>
    <s v="R-D-2.5"/>
    <n v="6"/>
    <x v="813"/>
    <s v="Helli"/>
    <s v="Petroulis"/>
    <s v="hpetroulisol@state.tx.us"/>
    <x v="357"/>
    <x v="1"/>
    <s v="R"/>
    <s v="Rob"/>
    <x v="0"/>
    <s v="D"/>
    <s v="2.5"/>
    <n v="20.584999999999997"/>
    <n v="123.50999999999999"/>
    <x v="1"/>
  </r>
  <r>
    <s v="ENN-79947-323"/>
    <x v="634"/>
    <s v="Nov"/>
    <x v="1"/>
    <x v="814"/>
    <s v="L-M-0.5"/>
    <n v="2"/>
    <x v="814"/>
    <s v="Marty"/>
    <s v="Scholl"/>
    <s v="mschollom@taobao.com"/>
    <x v="204"/>
    <x v="0"/>
    <s v="L"/>
    <s v="Lib"/>
    <x v="3"/>
    <s v="M"/>
    <s v="0.5"/>
    <n v="8.73"/>
    <n v="17.46"/>
    <x v="1"/>
  </r>
  <r>
    <s v="BHA-47429-889"/>
    <x v="635"/>
    <s v="Jun"/>
    <x v="3"/>
    <x v="815"/>
    <s v="E-L-0.2"/>
    <n v="3"/>
    <x v="815"/>
    <s v="Kienan"/>
    <s v="Ferson"/>
    <s v="kfersonon@g.co"/>
    <x v="351"/>
    <x v="0"/>
    <s v="E"/>
    <s v="Exc"/>
    <x v="1"/>
    <s v="L"/>
    <s v="0.2"/>
    <n v="4.4550000000000001"/>
    <n v="13.365"/>
    <x v="1"/>
  </r>
  <r>
    <s v="SZY-63017-318"/>
    <x v="636"/>
    <s v="Apr"/>
    <x v="1"/>
    <x v="816"/>
    <s v="A-L-0.2"/>
    <n v="2"/>
    <x v="816"/>
    <s v="Blake"/>
    <s v="Kelloway"/>
    <s v="bkellowayoo@omniture.com"/>
    <x v="204"/>
    <x v="0"/>
    <s v="A"/>
    <s v="Ara"/>
    <x v="2"/>
    <s v="L"/>
    <s v="0.2"/>
    <n v="3.8849999999999998"/>
    <n v="7.77"/>
    <x v="0"/>
  </r>
  <r>
    <s v="LCU-93317-340"/>
    <x v="637"/>
    <s v="Jun"/>
    <x v="0"/>
    <x v="817"/>
    <s v="R-D-0.2"/>
    <n v="1"/>
    <x v="817"/>
    <s v="Scarlett"/>
    <s v="Oliffe"/>
    <s v="soliffeop@yellowbook.com"/>
    <x v="168"/>
    <x v="0"/>
    <s v="R"/>
    <s v="Rob"/>
    <x v="0"/>
    <s v="D"/>
    <s v="0.2"/>
    <n v="2.6849999999999996"/>
    <n v="2.6849999999999996"/>
    <x v="0"/>
  </r>
  <r>
    <s v="UOM-71431-481"/>
    <x v="182"/>
    <s v="Mar"/>
    <x v="2"/>
    <x v="810"/>
    <s v="R-D-2.5"/>
    <n v="1"/>
    <x v="810"/>
    <s v="Kippie"/>
    <s v="Marrison"/>
    <s v="kmarrisonoq@dropbox.com"/>
    <x v="29"/>
    <x v="0"/>
    <s v="R"/>
    <s v="Rob"/>
    <x v="0"/>
    <s v="D"/>
    <s v="2.5"/>
    <n v="20.584999999999997"/>
    <n v="20.584999999999997"/>
    <x v="0"/>
  </r>
  <r>
    <s v="PJH-42618-877"/>
    <x v="479"/>
    <s v="Sep"/>
    <x v="1"/>
    <x v="818"/>
    <s v="A-D-2.5"/>
    <n v="5"/>
    <x v="818"/>
    <s v="Celestia"/>
    <s v="Dolohunty"/>
    <s v="cdolohuntyor@dailymail.co.uk"/>
    <x v="236"/>
    <x v="0"/>
    <s v="A"/>
    <s v="Ara"/>
    <x v="2"/>
    <s v="D"/>
    <s v="2.5"/>
    <n v="22.884999999999998"/>
    <n v="114.42499999999998"/>
    <x v="0"/>
  </r>
  <r>
    <s v="XED-90333-402"/>
    <x v="638"/>
    <s v="Jun"/>
    <x v="0"/>
    <x v="819"/>
    <s v="E-M-0.2"/>
    <n v="5"/>
    <x v="819"/>
    <s v="Patsy"/>
    <s v="Vasilenko"/>
    <s v="pvasilenkoos@addtoany.com"/>
    <x v="229"/>
    <x v="2"/>
    <s v="E"/>
    <s v="Exc"/>
    <x v="1"/>
    <s v="M"/>
    <s v="0.2"/>
    <n v="4.125"/>
    <n v="20.625"/>
    <x v="1"/>
  </r>
  <r>
    <s v="IKK-62234-199"/>
    <x v="639"/>
    <s v="Mar"/>
    <x v="2"/>
    <x v="820"/>
    <s v="L-L-0.5"/>
    <n v="6"/>
    <x v="820"/>
    <s v="Raphaela"/>
    <s v="Schankelborg"/>
    <s v="rschankelborgot@ameblo.jp"/>
    <x v="291"/>
    <x v="0"/>
    <s v="L"/>
    <s v="Lib"/>
    <x v="3"/>
    <s v="L"/>
    <s v="0.5"/>
    <n v="9.51"/>
    <n v="57.06"/>
    <x v="0"/>
  </r>
  <r>
    <s v="KAW-95195-329"/>
    <x v="640"/>
    <s v="Jul"/>
    <x v="3"/>
    <x v="821"/>
    <s v="R-D-2.5"/>
    <n v="4"/>
    <x v="821"/>
    <s v="Sharity"/>
    <s v="Wickens"/>
    <s v=" "/>
    <x v="358"/>
    <x v="1"/>
    <s v="R"/>
    <s v="Rob"/>
    <x v="0"/>
    <s v="D"/>
    <s v="2.5"/>
    <n v="20.584999999999997"/>
    <n v="82.339999999999989"/>
    <x v="0"/>
  </r>
  <r>
    <s v="QDO-57268-842"/>
    <x v="612"/>
    <s v="Nov"/>
    <x v="1"/>
    <x v="822"/>
    <s v="E-M-2.5"/>
    <n v="5"/>
    <x v="822"/>
    <s v="Derick"/>
    <s v="Snow"/>
    <s v=" "/>
    <x v="15"/>
    <x v="0"/>
    <s v="E"/>
    <s v="Exc"/>
    <x v="1"/>
    <s v="M"/>
    <s v="2.5"/>
    <n v="31.624999999999996"/>
    <n v="158.12499999999997"/>
    <x v="1"/>
  </r>
  <r>
    <s v="IIZ-24416-212"/>
    <x v="641"/>
    <s v="May"/>
    <x v="1"/>
    <x v="823"/>
    <s v="R-D-0.5"/>
    <n v="6"/>
    <x v="823"/>
    <s v="Baxy"/>
    <s v="Cargen"/>
    <s v="bcargenow@geocities.jp"/>
    <x v="208"/>
    <x v="0"/>
    <s v="R"/>
    <s v="Rob"/>
    <x v="0"/>
    <s v="D"/>
    <s v="0.5"/>
    <n v="5.3699999999999992"/>
    <n v="32.22"/>
    <x v="0"/>
  </r>
  <r>
    <s v="AWP-11469-510"/>
    <x v="36"/>
    <s v="Apr"/>
    <x v="3"/>
    <x v="824"/>
    <s v="E-D-1"/>
    <n v="2"/>
    <x v="824"/>
    <s v="Ryann"/>
    <s v="Stickler"/>
    <s v="rsticklerox@printfriendly.com"/>
    <x v="38"/>
    <x v="2"/>
    <s v="E"/>
    <s v="Exc"/>
    <x v="1"/>
    <s v="D"/>
    <s v="1"/>
    <n v="12.15"/>
    <n v="24.3"/>
    <x v="1"/>
  </r>
  <r>
    <s v="KXA-27983-918"/>
    <x v="642"/>
    <s v="Sep"/>
    <x v="3"/>
    <x v="825"/>
    <s v="R-L-0.5"/>
    <n v="5"/>
    <x v="825"/>
    <s v="Daryn"/>
    <s v="Cassius"/>
    <s v=" "/>
    <x v="359"/>
    <x v="0"/>
    <s v="R"/>
    <s v="Rob"/>
    <x v="0"/>
    <s v="L"/>
    <s v="0.5"/>
    <n v="7.169999999999999"/>
    <n v="35.849999999999994"/>
    <x v="1"/>
  </r>
  <r>
    <s v="VKQ-39009-292"/>
    <x v="219"/>
    <s v="Nov"/>
    <x v="1"/>
    <x v="822"/>
    <s v="L-M-1"/>
    <n v="5"/>
    <x v="822"/>
    <s v="Derick"/>
    <s v="Snow"/>
    <s v=" "/>
    <x v="15"/>
    <x v="0"/>
    <s v="L"/>
    <s v="Lib"/>
    <x v="3"/>
    <s v="M"/>
    <s v="1"/>
    <n v="14.55"/>
    <n v="72.75"/>
    <x v="1"/>
  </r>
  <r>
    <s v="PDB-98743-282"/>
    <x v="643"/>
    <s v="Jan"/>
    <x v="2"/>
    <x v="826"/>
    <s v="L-L-1"/>
    <n v="3"/>
    <x v="826"/>
    <s v="Skelly"/>
    <s v="Dolohunty"/>
    <s v=" "/>
    <x v="360"/>
    <x v="1"/>
    <s v="L"/>
    <s v="Lib"/>
    <x v="3"/>
    <s v="L"/>
    <s v="1"/>
    <n v="15.85"/>
    <n v="47.55"/>
    <x v="1"/>
  </r>
  <r>
    <s v="SXW-34014-556"/>
    <x v="644"/>
    <s v="Jan"/>
    <x v="1"/>
    <x v="827"/>
    <s v="R-L-0.2"/>
    <n v="1"/>
    <x v="827"/>
    <s v="Drake"/>
    <s v="Jevon"/>
    <s v="djevonp1@ibm.com"/>
    <x v="13"/>
    <x v="0"/>
    <s v="R"/>
    <s v="Rob"/>
    <x v="0"/>
    <s v="L"/>
    <s v="0.2"/>
    <n v="3.5849999999999995"/>
    <n v="3.5849999999999995"/>
    <x v="0"/>
  </r>
  <r>
    <s v="QOJ-38788-727"/>
    <x v="136"/>
    <s v="Jun"/>
    <x v="0"/>
    <x v="828"/>
    <s v="E-M-2.5"/>
    <n v="5"/>
    <x v="828"/>
    <s v="Hall"/>
    <s v="Ranner"/>
    <s v="hrannerp2@omniture.com"/>
    <x v="159"/>
    <x v="0"/>
    <s v="E"/>
    <s v="Exc"/>
    <x v="1"/>
    <s v="M"/>
    <s v="2.5"/>
    <n v="31.624999999999996"/>
    <n v="158.12499999999997"/>
    <x v="1"/>
  </r>
  <r>
    <s v="TGF-38649-658"/>
    <x v="645"/>
    <s v="Mar"/>
    <x v="3"/>
    <x v="829"/>
    <s v="L-M-0.5"/>
    <n v="2"/>
    <x v="829"/>
    <s v="Berkly"/>
    <s v="Imrie"/>
    <s v="bimriep3@addtoany.com"/>
    <x v="74"/>
    <x v="0"/>
    <s v="L"/>
    <s v="Lib"/>
    <x v="3"/>
    <s v="M"/>
    <s v="0.5"/>
    <n v="8.73"/>
    <n v="17.46"/>
    <x v="1"/>
  </r>
  <r>
    <s v="EAI-25194-209"/>
    <x v="646"/>
    <s v="Sep"/>
    <x v="1"/>
    <x v="830"/>
    <s v="A-L-2.5"/>
    <n v="5"/>
    <x v="830"/>
    <s v="Dorey"/>
    <s v="Sopper"/>
    <s v="dsopperp4@eventbrite.com"/>
    <x v="50"/>
    <x v="0"/>
    <s v="A"/>
    <s v="Ara"/>
    <x v="2"/>
    <s v="L"/>
    <s v="2.5"/>
    <n v="29.784999999999997"/>
    <n v="148.92499999999998"/>
    <x v="1"/>
  </r>
  <r>
    <s v="IJK-34441-720"/>
    <x v="647"/>
    <s v="Apr"/>
    <x v="0"/>
    <x v="831"/>
    <s v="A-M-0.5"/>
    <n v="6"/>
    <x v="831"/>
    <s v="Darcy"/>
    <s v="Lochran"/>
    <s v=" "/>
    <x v="87"/>
    <x v="0"/>
    <s v="A"/>
    <s v="Ara"/>
    <x v="2"/>
    <s v="M"/>
    <s v="0.5"/>
    <n v="6.75"/>
    <n v="40.5"/>
    <x v="0"/>
  </r>
  <r>
    <s v="ZMC-00336-619"/>
    <x v="591"/>
    <s v="Jan"/>
    <x v="2"/>
    <x v="832"/>
    <s v="A-M-0.5"/>
    <n v="4"/>
    <x v="832"/>
    <s v="Lauritz"/>
    <s v="Ledgley"/>
    <s v="lledgleyp6@de.vu"/>
    <x v="111"/>
    <x v="0"/>
    <s v="A"/>
    <s v="Ara"/>
    <x v="2"/>
    <s v="M"/>
    <s v="0.5"/>
    <n v="6.75"/>
    <n v="27"/>
    <x v="0"/>
  </r>
  <r>
    <s v="UPX-54529-618"/>
    <x v="648"/>
    <s v="Sep"/>
    <x v="1"/>
    <x v="833"/>
    <s v="L-D-1"/>
    <n v="3"/>
    <x v="833"/>
    <s v="Tawnya"/>
    <s v="Menary"/>
    <s v="tmenaryp7@phoca.cz"/>
    <x v="12"/>
    <x v="0"/>
    <s v="L"/>
    <s v="Lib"/>
    <x v="3"/>
    <s v="D"/>
    <s v="1"/>
    <n v="12.95"/>
    <n v="38.849999999999994"/>
    <x v="1"/>
  </r>
  <r>
    <s v="DLX-01059-899"/>
    <x v="191"/>
    <s v="Jan"/>
    <x v="3"/>
    <x v="834"/>
    <s v="R-L-1"/>
    <n v="5"/>
    <x v="834"/>
    <s v="Gustaf"/>
    <s v="Ciccotti"/>
    <s v="gciccottip8@so-net.ne.jp"/>
    <x v="13"/>
    <x v="0"/>
    <s v="R"/>
    <s v="Rob"/>
    <x v="0"/>
    <s v="L"/>
    <s v="1"/>
    <n v="11.95"/>
    <n v="59.75"/>
    <x v="1"/>
  </r>
  <r>
    <s v="MEK-85120-243"/>
    <x v="649"/>
    <s v="Mar"/>
    <x v="2"/>
    <x v="835"/>
    <s v="R-L-0.2"/>
    <n v="3"/>
    <x v="835"/>
    <s v="Bobbe"/>
    <s v="Renner"/>
    <s v=" "/>
    <x v="285"/>
    <x v="0"/>
    <s v="R"/>
    <s v="Rob"/>
    <x v="0"/>
    <s v="L"/>
    <s v="0.2"/>
    <n v="3.5849999999999995"/>
    <n v="10.754999999999999"/>
    <x v="1"/>
  </r>
  <r>
    <s v="NFI-37188-246"/>
    <x v="553"/>
    <s v="Sep"/>
    <x v="1"/>
    <x v="836"/>
    <s v="A-D-2.5"/>
    <n v="4"/>
    <x v="836"/>
    <s v="Wilton"/>
    <s v="Jallin"/>
    <s v="wjallinpa@pcworld.com"/>
    <x v="35"/>
    <x v="0"/>
    <s v="A"/>
    <s v="Ara"/>
    <x v="2"/>
    <s v="D"/>
    <s v="2.5"/>
    <n v="22.884999999999998"/>
    <n v="91.539999999999992"/>
    <x v="1"/>
  </r>
  <r>
    <s v="BXH-62195-013"/>
    <x v="584"/>
    <s v="Nov"/>
    <x v="1"/>
    <x v="837"/>
    <s v="A-M-1"/>
    <n v="4"/>
    <x v="837"/>
    <s v="Mindy"/>
    <s v="Bogey"/>
    <s v="mbogeypb@thetimes.co.uk"/>
    <x v="41"/>
    <x v="0"/>
    <s v="A"/>
    <s v="Ara"/>
    <x v="2"/>
    <s v="M"/>
    <s v="1"/>
    <n v="11.25"/>
    <n v="45"/>
    <x v="0"/>
  </r>
  <r>
    <s v="YLK-78851-470"/>
    <x v="650"/>
    <s v="Sep"/>
    <x v="0"/>
    <x v="838"/>
    <s v="R-M-2.5"/>
    <n v="6"/>
    <x v="838"/>
    <s v="Paulie"/>
    <s v="Fonzone"/>
    <s v=" "/>
    <x v="140"/>
    <x v="0"/>
    <s v="R"/>
    <s v="Rob"/>
    <x v="0"/>
    <s v="M"/>
    <s v="2.5"/>
    <n v="22.884999999999998"/>
    <n v="137.31"/>
    <x v="0"/>
  </r>
  <r>
    <s v="DXY-76225-633"/>
    <x v="121"/>
    <s v="Jul"/>
    <x v="1"/>
    <x v="839"/>
    <s v="A-M-0.5"/>
    <n v="1"/>
    <x v="839"/>
    <s v="Merrile"/>
    <s v="Cobbledick"/>
    <s v="mcobbledickpd@ucsd.edu"/>
    <x v="31"/>
    <x v="0"/>
    <s v="A"/>
    <s v="Ara"/>
    <x v="2"/>
    <s v="M"/>
    <s v="0.5"/>
    <n v="6.75"/>
    <n v="6.75"/>
    <x v="1"/>
  </r>
  <r>
    <s v="UHP-24614-199"/>
    <x v="472"/>
    <s v="Mar"/>
    <x v="2"/>
    <x v="840"/>
    <s v="A-M-1"/>
    <n v="4"/>
    <x v="840"/>
    <s v="Antonius"/>
    <s v="Lewry"/>
    <s v="alewrype@whitehouse.gov"/>
    <x v="124"/>
    <x v="0"/>
    <s v="A"/>
    <s v="Ara"/>
    <x v="2"/>
    <s v="M"/>
    <s v="1"/>
    <n v="11.25"/>
    <n v="45"/>
    <x v="1"/>
  </r>
  <r>
    <s v="HBY-35655-049"/>
    <x v="594"/>
    <s v="May"/>
    <x v="3"/>
    <x v="841"/>
    <s v="E-D-2.5"/>
    <n v="3"/>
    <x v="841"/>
    <s v="Isis"/>
    <s v="Hessel"/>
    <s v="ihesselpf@ox.ac.uk"/>
    <x v="361"/>
    <x v="0"/>
    <s v="E"/>
    <s v="Exc"/>
    <x v="1"/>
    <s v="D"/>
    <s v="2.5"/>
    <n v="27.945"/>
    <n v="83.835000000000008"/>
    <x v="0"/>
  </r>
  <r>
    <s v="DCE-22886-861"/>
    <x v="89"/>
    <s v="Apr"/>
    <x v="1"/>
    <x v="842"/>
    <s v="E-D-0.2"/>
    <n v="1"/>
    <x v="842"/>
    <s v="Harland"/>
    <s v="Trematick"/>
    <s v=" "/>
    <x v="244"/>
    <x v="1"/>
    <s v="E"/>
    <s v="Exc"/>
    <x v="1"/>
    <s v="D"/>
    <s v="0.2"/>
    <n v="3.645"/>
    <n v="3.645"/>
    <x v="0"/>
  </r>
  <r>
    <s v="QTG-93823-843"/>
    <x v="651"/>
    <s v="Jan"/>
    <x v="2"/>
    <x v="843"/>
    <s v="A-M-0.5"/>
    <n v="1"/>
    <x v="843"/>
    <s v="Chloris"/>
    <s v="Sorrell"/>
    <s v="csorrellph@amazon.com"/>
    <x v="184"/>
    <x v="2"/>
    <s v="A"/>
    <s v="Ara"/>
    <x v="2"/>
    <s v="M"/>
    <s v="0.5"/>
    <n v="6.75"/>
    <n v="6.75"/>
    <x v="1"/>
  </r>
  <r>
    <s v="QTG-93823-843"/>
    <x v="651"/>
    <s v="Jan"/>
    <x v="2"/>
    <x v="843"/>
    <s v="E-D-0.5"/>
    <n v="3"/>
    <x v="843"/>
    <s v="Chloris"/>
    <s v="Sorrell"/>
    <s v="csorrellph@amazon.com"/>
    <x v="184"/>
    <x v="2"/>
    <s v="E"/>
    <s v="Exc"/>
    <x v="1"/>
    <s v="D"/>
    <s v="0.5"/>
    <n v="7.29"/>
    <n v="21.87"/>
    <x v="1"/>
  </r>
  <r>
    <s v="WFT-16178-396"/>
    <x v="249"/>
    <s v="Dec"/>
    <x v="3"/>
    <x v="844"/>
    <s v="R-D-0.2"/>
    <n v="5"/>
    <x v="844"/>
    <s v="Quintina"/>
    <s v="Heavyside"/>
    <s v="qheavysidepj@unc.edu"/>
    <x v="193"/>
    <x v="0"/>
    <s v="R"/>
    <s v="Rob"/>
    <x v="0"/>
    <s v="D"/>
    <s v="0.2"/>
    <n v="2.6849999999999996"/>
    <n v="13.424999999999997"/>
    <x v="0"/>
  </r>
  <r>
    <s v="ERC-54560-934"/>
    <x v="652"/>
    <s v="May"/>
    <x v="2"/>
    <x v="845"/>
    <s v="R-D-2.5"/>
    <n v="6"/>
    <x v="845"/>
    <s v="Hadley"/>
    <s v="Reuven"/>
    <s v="hreuvenpk@whitehouse.gov"/>
    <x v="16"/>
    <x v="0"/>
    <s v="R"/>
    <s v="Rob"/>
    <x v="0"/>
    <s v="D"/>
    <s v="2.5"/>
    <n v="20.584999999999997"/>
    <n v="123.50999999999999"/>
    <x v="1"/>
  </r>
  <r>
    <s v="RUK-78200-416"/>
    <x v="653"/>
    <s v="Nov"/>
    <x v="1"/>
    <x v="846"/>
    <s v="L-D-0.2"/>
    <n v="2"/>
    <x v="846"/>
    <s v="Mitch"/>
    <s v="Attwool"/>
    <s v="mattwoolpl@nba.com"/>
    <x v="111"/>
    <x v="0"/>
    <s v="L"/>
    <s v="Lib"/>
    <x v="3"/>
    <s v="D"/>
    <s v="0.2"/>
    <n v="3.8849999999999998"/>
    <n v="7.77"/>
    <x v="1"/>
  </r>
  <r>
    <s v="KHK-13105-388"/>
    <x v="177"/>
    <s v="Apr"/>
    <x v="2"/>
    <x v="847"/>
    <s v="A-M-1"/>
    <n v="6"/>
    <x v="847"/>
    <s v="Charin"/>
    <s v="Maplethorp"/>
    <s v=" "/>
    <x v="325"/>
    <x v="0"/>
    <s v="A"/>
    <s v="Ara"/>
    <x v="2"/>
    <s v="M"/>
    <s v="1"/>
    <n v="11.25"/>
    <n v="67.5"/>
    <x v="0"/>
  </r>
  <r>
    <s v="NJR-03699-189"/>
    <x v="22"/>
    <s v="Oct"/>
    <x v="0"/>
    <x v="848"/>
    <s v="E-D-2.5"/>
    <n v="1"/>
    <x v="848"/>
    <s v="Goldie"/>
    <s v="Wynes"/>
    <s v="gwynespn@dagondesign.com"/>
    <x v="79"/>
    <x v="0"/>
    <s v="E"/>
    <s v="Exc"/>
    <x v="1"/>
    <s v="D"/>
    <s v="2.5"/>
    <n v="27.945"/>
    <n v="27.945"/>
    <x v="1"/>
  </r>
  <r>
    <s v="PJV-20427-019"/>
    <x v="508"/>
    <s v="Sep"/>
    <x v="1"/>
    <x v="849"/>
    <s v="A-L-2.5"/>
    <n v="3"/>
    <x v="849"/>
    <s v="Celie"/>
    <s v="MacCourt"/>
    <s v="cmaccourtpo@amazon.com"/>
    <x v="327"/>
    <x v="0"/>
    <s v="A"/>
    <s v="Ara"/>
    <x v="2"/>
    <s v="L"/>
    <s v="2.5"/>
    <n v="29.784999999999997"/>
    <n v="89.35499999999999"/>
    <x v="1"/>
  </r>
  <r>
    <s v="UGK-07613-982"/>
    <x v="654"/>
    <s v="Jul"/>
    <x v="2"/>
    <x v="822"/>
    <s v="A-M-0.5"/>
    <n v="3"/>
    <x v="822"/>
    <s v="Derick"/>
    <s v="Snow"/>
    <s v=" "/>
    <x v="15"/>
    <x v="0"/>
    <s v="A"/>
    <s v="Ara"/>
    <x v="2"/>
    <s v="M"/>
    <s v="0.5"/>
    <n v="6.75"/>
    <n v="20.25"/>
    <x v="1"/>
  </r>
  <r>
    <s v="OLA-68289-577"/>
    <x v="524"/>
    <s v="Jun"/>
    <x v="3"/>
    <x v="850"/>
    <s v="A-M-0.5"/>
    <n v="5"/>
    <x v="850"/>
    <s v="Evy"/>
    <s v="Wilsone"/>
    <s v="ewilsonepq@eepurl.com"/>
    <x v="41"/>
    <x v="0"/>
    <s v="A"/>
    <s v="Ara"/>
    <x v="2"/>
    <s v="M"/>
    <s v="0.5"/>
    <n v="6.75"/>
    <n v="33.75"/>
    <x v="0"/>
  </r>
  <r>
    <s v="TNR-84447-052"/>
    <x v="655"/>
    <s v="Jan"/>
    <x v="0"/>
    <x v="851"/>
    <s v="E-D-2.5"/>
    <n v="4"/>
    <x v="851"/>
    <s v="Dolores"/>
    <s v="Duffie"/>
    <s v="dduffiepr@time.com"/>
    <x v="12"/>
    <x v="0"/>
    <s v="E"/>
    <s v="Exc"/>
    <x v="1"/>
    <s v="D"/>
    <s v="2.5"/>
    <n v="27.945"/>
    <n v="111.78"/>
    <x v="1"/>
  </r>
  <r>
    <s v="FBZ-64200-586"/>
    <x v="523"/>
    <s v="Jul"/>
    <x v="2"/>
    <x v="852"/>
    <s v="E-M-2.5"/>
    <n v="2"/>
    <x v="852"/>
    <s v="Mathilda"/>
    <s v="Matiasek"/>
    <s v="mmatiasekps@ucoz.ru"/>
    <x v="15"/>
    <x v="0"/>
    <s v="E"/>
    <s v="Exc"/>
    <x v="1"/>
    <s v="M"/>
    <s v="2.5"/>
    <n v="31.624999999999996"/>
    <n v="63.249999999999993"/>
    <x v="0"/>
  </r>
  <r>
    <s v="OBN-66334-505"/>
    <x v="656"/>
    <s v="Nov"/>
    <x v="3"/>
    <x v="853"/>
    <s v="E-L-0.2"/>
    <n v="2"/>
    <x v="853"/>
    <s v="Jarred"/>
    <s v="Camillo"/>
    <s v="jcamillopt@shinystat.com"/>
    <x v="41"/>
    <x v="0"/>
    <s v="E"/>
    <s v="Exc"/>
    <x v="1"/>
    <s v="L"/>
    <s v="0.2"/>
    <n v="4.4550000000000001"/>
    <n v="8.91"/>
    <x v="0"/>
  </r>
  <r>
    <s v="NXM-89323-646"/>
    <x v="657"/>
    <s v="Mar"/>
    <x v="0"/>
    <x v="854"/>
    <s v="E-D-1"/>
    <n v="1"/>
    <x v="854"/>
    <s v="Kameko"/>
    <s v="Philbrick"/>
    <s v="kphilbrickpu@cdc.gov"/>
    <x v="41"/>
    <x v="0"/>
    <s v="E"/>
    <s v="Exc"/>
    <x v="1"/>
    <s v="D"/>
    <s v="1"/>
    <n v="12.15"/>
    <n v="12.15"/>
    <x v="0"/>
  </r>
  <r>
    <s v="NHI-23264-055"/>
    <x v="658"/>
    <s v="Feb"/>
    <x v="2"/>
    <x v="855"/>
    <s v="A-D-0.5"/>
    <n v="4"/>
    <x v="855"/>
    <s v="Mallory"/>
    <s v="Shrimpling"/>
    <s v=" "/>
    <x v="311"/>
    <x v="0"/>
    <s v="A"/>
    <s v="Ara"/>
    <x v="2"/>
    <s v="D"/>
    <s v="0.5"/>
    <n v="5.97"/>
    <n v="23.88"/>
    <x v="0"/>
  </r>
  <r>
    <s v="EQH-53569-934"/>
    <x v="659"/>
    <s v="Oct"/>
    <x v="3"/>
    <x v="856"/>
    <s v="E-M-1"/>
    <n v="4"/>
    <x v="856"/>
    <s v="Barnett"/>
    <s v="Sillis"/>
    <s v="bsillispw@istockphoto.com"/>
    <x v="218"/>
    <x v="0"/>
    <s v="E"/>
    <s v="Exc"/>
    <x v="1"/>
    <s v="M"/>
    <s v="1"/>
    <n v="13.75"/>
    <n v="55"/>
    <x v="1"/>
  </r>
  <r>
    <s v="XKK-06692-189"/>
    <x v="558"/>
    <s v="Dec"/>
    <x v="1"/>
    <x v="857"/>
    <s v="R-D-1"/>
    <n v="3"/>
    <x v="857"/>
    <s v="Brenn"/>
    <s v="Dundredge"/>
    <s v=" "/>
    <x v="101"/>
    <x v="0"/>
    <s v="R"/>
    <s v="Rob"/>
    <x v="0"/>
    <s v="D"/>
    <s v="1"/>
    <n v="8.9499999999999993"/>
    <n v="26.849999999999998"/>
    <x v="0"/>
  </r>
  <r>
    <s v="BYP-16005-016"/>
    <x v="660"/>
    <s v="Aug"/>
    <x v="1"/>
    <x v="858"/>
    <s v="R-M-2.5"/>
    <n v="5"/>
    <x v="858"/>
    <s v="Read"/>
    <s v="Cutts"/>
    <s v="rcuttspy@techcrunch.com"/>
    <x v="356"/>
    <x v="0"/>
    <s v="R"/>
    <s v="Rob"/>
    <x v="0"/>
    <s v="M"/>
    <s v="2.5"/>
    <n v="22.884999999999998"/>
    <n v="114.42499999999998"/>
    <x v="1"/>
  </r>
  <r>
    <s v="LWS-13938-905"/>
    <x v="661"/>
    <s v="Nov"/>
    <x v="3"/>
    <x v="859"/>
    <s v="A-M-2.5"/>
    <n v="6"/>
    <x v="859"/>
    <s v="Michale"/>
    <s v="Delves"/>
    <s v="mdelvespz@nature.com"/>
    <x v="124"/>
    <x v="0"/>
    <s v="A"/>
    <s v="Ara"/>
    <x v="2"/>
    <s v="M"/>
    <s v="2.5"/>
    <n v="25.874999999999996"/>
    <n v="155.24999999999997"/>
    <x v="0"/>
  </r>
  <r>
    <s v="OLH-95722-362"/>
    <x v="662"/>
    <s v="Oct"/>
    <x v="1"/>
    <x v="860"/>
    <s v="L-D-0.5"/>
    <n v="3"/>
    <x v="860"/>
    <s v="Devland"/>
    <s v="Gritton"/>
    <s v="dgrittonq0@nydailynews.com"/>
    <x v="148"/>
    <x v="0"/>
    <s v="L"/>
    <s v="Lib"/>
    <x v="3"/>
    <s v="D"/>
    <s v="0.5"/>
    <n v="7.77"/>
    <n v="23.31"/>
    <x v="0"/>
  </r>
  <r>
    <s v="OLH-95722-362"/>
    <x v="662"/>
    <s v="Oct"/>
    <x v="1"/>
    <x v="860"/>
    <s v="R-M-2.5"/>
    <n v="4"/>
    <x v="860"/>
    <s v="Devland"/>
    <s v="Gritton"/>
    <s v="dgrittonq0@nydailynews.com"/>
    <x v="148"/>
    <x v="0"/>
    <s v="R"/>
    <s v="Rob"/>
    <x v="0"/>
    <s v="M"/>
    <s v="2.5"/>
    <n v="22.884999999999998"/>
    <n v="91.539999999999992"/>
    <x v="0"/>
  </r>
  <r>
    <s v="KCW-50949-318"/>
    <x v="184"/>
    <s v="Dec"/>
    <x v="0"/>
    <x v="861"/>
    <s v="E-L-1"/>
    <n v="5"/>
    <x v="861"/>
    <s v="Dell"/>
    <s v="Gut"/>
    <s v="dgutq2@umich.edu"/>
    <x v="13"/>
    <x v="0"/>
    <s v="E"/>
    <s v="Exc"/>
    <x v="1"/>
    <s v="L"/>
    <s v="1"/>
    <n v="14.85"/>
    <n v="74.25"/>
    <x v="0"/>
  </r>
  <r>
    <s v="JGZ-16947-591"/>
    <x v="663"/>
    <s v="Feb"/>
    <x v="1"/>
    <x v="862"/>
    <s v="L-L-0.2"/>
    <n v="6"/>
    <x v="862"/>
    <s v="Willy"/>
    <s v="Pummery"/>
    <s v="wpummeryq3@topsy.com"/>
    <x v="362"/>
    <x v="0"/>
    <s v="L"/>
    <s v="Lib"/>
    <x v="3"/>
    <s v="L"/>
    <s v="0.2"/>
    <n v="4.7549999999999999"/>
    <n v="28.53"/>
    <x v="1"/>
  </r>
  <r>
    <s v="LXS-63326-144"/>
    <x v="334"/>
    <s v="May"/>
    <x v="1"/>
    <x v="863"/>
    <s v="R-L-0.5"/>
    <n v="2"/>
    <x v="863"/>
    <s v="Geoffrey"/>
    <s v="Siuda"/>
    <s v="gsiudaq4@nytimes.com"/>
    <x v="41"/>
    <x v="0"/>
    <s v="R"/>
    <s v="Rob"/>
    <x v="0"/>
    <s v="L"/>
    <s v="0.5"/>
    <n v="7.169999999999999"/>
    <n v="14.339999999999998"/>
    <x v="0"/>
  </r>
  <r>
    <s v="CZG-86544-655"/>
    <x v="664"/>
    <s v="Apr"/>
    <x v="2"/>
    <x v="864"/>
    <s v="A-L-0.5"/>
    <n v="2"/>
    <x v="864"/>
    <s v="Henderson"/>
    <s v="Crowne"/>
    <s v="hcrowneq5@wufoo.com"/>
    <x v="363"/>
    <x v="1"/>
    <s v="A"/>
    <s v="Ara"/>
    <x v="2"/>
    <s v="L"/>
    <s v="0.5"/>
    <n v="7.77"/>
    <n v="15.54"/>
    <x v="0"/>
  </r>
  <r>
    <s v="WFV-88138-247"/>
    <x v="24"/>
    <s v="Sep"/>
    <x v="1"/>
    <x v="865"/>
    <s v="R-L-1"/>
    <n v="3"/>
    <x v="865"/>
    <s v="Vernor"/>
    <s v="Pawsey"/>
    <s v="vpawseyq6@tiny.cc"/>
    <x v="126"/>
    <x v="0"/>
    <s v="R"/>
    <s v="Rob"/>
    <x v="0"/>
    <s v="L"/>
    <s v="1"/>
    <n v="11.95"/>
    <n v="35.849999999999994"/>
    <x v="1"/>
  </r>
  <r>
    <s v="RFG-28227-288"/>
    <x v="12"/>
    <s v="Jun"/>
    <x v="2"/>
    <x v="866"/>
    <s v="A-L-0.5"/>
    <n v="6"/>
    <x v="866"/>
    <s v="Augustin"/>
    <s v="Waterhouse"/>
    <s v="awaterhouseq7@istockphoto.com"/>
    <x v="212"/>
    <x v="0"/>
    <s v="A"/>
    <s v="Ara"/>
    <x v="2"/>
    <s v="L"/>
    <s v="0.5"/>
    <n v="7.77"/>
    <n v="46.62"/>
    <x v="1"/>
  </r>
  <r>
    <s v="QAK-77286-758"/>
    <x v="105"/>
    <s v="Aug"/>
    <x v="3"/>
    <x v="867"/>
    <s v="R-L-0.5"/>
    <n v="5"/>
    <x v="867"/>
    <s v="Fanchon"/>
    <s v="Haughian"/>
    <s v="fhaughianq8@1688.com"/>
    <x v="174"/>
    <x v="0"/>
    <s v="R"/>
    <s v="Rob"/>
    <x v="0"/>
    <s v="L"/>
    <s v="0.5"/>
    <n v="7.169999999999999"/>
    <n v="35.849999999999994"/>
    <x v="1"/>
  </r>
  <r>
    <s v="CZD-56716-840"/>
    <x v="665"/>
    <s v="Feb"/>
    <x v="0"/>
    <x v="868"/>
    <s v="L-D-2.5"/>
    <n v="4"/>
    <x v="868"/>
    <s v="Jaimie"/>
    <s v="Hatz"/>
    <s v=" "/>
    <x v="87"/>
    <x v="0"/>
    <s v="L"/>
    <s v="Lib"/>
    <x v="3"/>
    <s v="D"/>
    <s v="2.5"/>
    <n v="29.784999999999997"/>
    <n v="119.13999999999999"/>
    <x v="1"/>
  </r>
  <r>
    <s v="UBI-59229-277"/>
    <x v="44"/>
    <s v="Sep"/>
    <x v="0"/>
    <x v="869"/>
    <s v="L-D-0.5"/>
    <n v="3"/>
    <x v="869"/>
    <s v="Edeline"/>
    <s v="Edney"/>
    <s v=" "/>
    <x v="38"/>
    <x v="0"/>
    <s v="L"/>
    <s v="Lib"/>
    <x v="3"/>
    <s v="D"/>
    <s v="0.5"/>
    <n v="7.77"/>
    <n v="23.31"/>
    <x v="1"/>
  </r>
  <r>
    <s v="WJJ-37489-898"/>
    <x v="171"/>
    <s v="Apr"/>
    <x v="1"/>
    <x v="870"/>
    <s v="A-M-1"/>
    <n v="1"/>
    <x v="870"/>
    <s v="Rickie"/>
    <s v="Faltin"/>
    <s v="rfaltinqb@topsy.com"/>
    <x v="105"/>
    <x v="1"/>
    <s v="A"/>
    <s v="Ara"/>
    <x v="2"/>
    <s v="M"/>
    <s v="1"/>
    <n v="11.25"/>
    <n v="11.25"/>
    <x v="1"/>
  </r>
  <r>
    <s v="ORX-57454-917"/>
    <x v="328"/>
    <s v="Sep"/>
    <x v="1"/>
    <x v="871"/>
    <s v="E-D-2.5"/>
    <n v="3"/>
    <x v="871"/>
    <s v="Gnni"/>
    <s v="Cheeke"/>
    <s v="gcheekeqc@sitemeter.com"/>
    <x v="282"/>
    <x v="2"/>
    <s v="E"/>
    <s v="Exc"/>
    <x v="1"/>
    <s v="D"/>
    <s v="2.5"/>
    <n v="27.945"/>
    <n v="83.835000000000008"/>
    <x v="0"/>
  </r>
  <r>
    <s v="GRB-68838-629"/>
    <x v="648"/>
    <s v="Sep"/>
    <x v="1"/>
    <x v="872"/>
    <s v="R-L-2.5"/>
    <n v="4"/>
    <x v="872"/>
    <s v="Gwenni"/>
    <s v="Ratt"/>
    <s v="grattqd@phpbb.com"/>
    <x v="364"/>
    <x v="1"/>
    <s v="R"/>
    <s v="Rob"/>
    <x v="0"/>
    <s v="L"/>
    <s v="2.5"/>
    <n v="27.484999999999996"/>
    <n v="109.93999999999998"/>
    <x v="1"/>
  </r>
  <r>
    <s v="SHT-04865-419"/>
    <x v="666"/>
    <s v="May"/>
    <x v="2"/>
    <x v="873"/>
    <s v="R-L-0.2"/>
    <n v="4"/>
    <x v="873"/>
    <s v="Johnath"/>
    <s v="Fairebrother"/>
    <s v=" "/>
    <x v="325"/>
    <x v="0"/>
    <s v="R"/>
    <s v="Rob"/>
    <x v="0"/>
    <s v="L"/>
    <s v="0.2"/>
    <n v="3.5849999999999995"/>
    <n v="14.339999999999998"/>
    <x v="0"/>
  </r>
  <r>
    <s v="UQI-28177-865"/>
    <x v="577"/>
    <s v="Sep"/>
    <x v="3"/>
    <x v="874"/>
    <s v="R-L-0.2"/>
    <n v="6"/>
    <x v="874"/>
    <s v="Ingamar"/>
    <s v="Eberlein"/>
    <s v="ieberleinqf@hc360.com"/>
    <x v="225"/>
    <x v="0"/>
    <s v="R"/>
    <s v="Rob"/>
    <x v="0"/>
    <s v="L"/>
    <s v="0.2"/>
    <n v="3.5849999999999995"/>
    <n v="21.509999999999998"/>
    <x v="1"/>
  </r>
  <r>
    <s v="OIB-13664-879"/>
    <x v="114"/>
    <s v="Aug"/>
    <x v="1"/>
    <x v="875"/>
    <s v="A-M-1"/>
    <n v="2"/>
    <x v="875"/>
    <s v="Jilly"/>
    <s v="Dreng"/>
    <s v="jdrengqg@uiuc.edu"/>
    <x v="363"/>
    <x v="1"/>
    <s v="A"/>
    <s v="Ara"/>
    <x v="2"/>
    <s v="M"/>
    <s v="1"/>
    <n v="11.25"/>
    <n v="22.5"/>
    <x v="0"/>
  </r>
  <r>
    <s v="PJS-30996-485"/>
    <x v="4"/>
    <s v="Jan"/>
    <x v="2"/>
    <x v="857"/>
    <s v="A-L-0.2"/>
    <n v="1"/>
    <x v="857"/>
    <s v="Brenn"/>
    <s v="Dundredge"/>
    <s v=" "/>
    <x v="101"/>
    <x v="0"/>
    <s v="A"/>
    <s v="Ara"/>
    <x v="2"/>
    <s v="L"/>
    <s v="0.2"/>
    <n v="3.8849999999999998"/>
    <n v="3.8849999999999998"/>
    <x v="0"/>
  </r>
  <r>
    <s v="HEL-86709-449"/>
    <x v="667"/>
    <s v="Jun"/>
    <x v="2"/>
    <x v="857"/>
    <s v="E-D-2.5"/>
    <n v="1"/>
    <x v="857"/>
    <s v="Brenn"/>
    <s v="Dundredge"/>
    <s v=" "/>
    <x v="101"/>
    <x v="0"/>
    <s v="E"/>
    <s v="Exc"/>
    <x v="1"/>
    <s v="D"/>
    <s v="2.5"/>
    <n v="27.945"/>
    <n v="27.945"/>
    <x v="0"/>
  </r>
  <r>
    <s v="NCH-55389-562"/>
    <x v="110"/>
    <s v="Apr"/>
    <x v="0"/>
    <x v="857"/>
    <s v="E-L-2.5"/>
    <n v="5"/>
    <x v="857"/>
    <s v="Brenn"/>
    <s v="Dundredge"/>
    <s v=" "/>
    <x v="101"/>
    <x v="0"/>
    <s v="E"/>
    <s v="Exc"/>
    <x v="1"/>
    <s v="L"/>
    <s v="2.5"/>
    <n v="34.154999999999994"/>
    <n v="170.77499999999998"/>
    <x v="0"/>
  </r>
  <r>
    <s v="NCH-55389-562"/>
    <x v="110"/>
    <s v="Apr"/>
    <x v="0"/>
    <x v="857"/>
    <s v="R-L-2.5"/>
    <n v="2"/>
    <x v="857"/>
    <s v="Brenn"/>
    <s v="Dundredge"/>
    <s v=" "/>
    <x v="101"/>
    <x v="0"/>
    <s v="R"/>
    <s v="Rob"/>
    <x v="0"/>
    <s v="L"/>
    <s v="2.5"/>
    <n v="27.484999999999996"/>
    <n v="54.969999999999992"/>
    <x v="0"/>
  </r>
  <r>
    <s v="NCH-55389-562"/>
    <x v="110"/>
    <s v="Apr"/>
    <x v="0"/>
    <x v="857"/>
    <s v="E-L-1"/>
    <n v="1"/>
    <x v="857"/>
    <s v="Brenn"/>
    <s v="Dundredge"/>
    <s v=" "/>
    <x v="101"/>
    <x v="0"/>
    <s v="E"/>
    <s v="Exc"/>
    <x v="1"/>
    <s v="L"/>
    <s v="1"/>
    <n v="14.85"/>
    <n v="14.85"/>
    <x v="0"/>
  </r>
  <r>
    <s v="NCH-55389-562"/>
    <x v="110"/>
    <s v="Apr"/>
    <x v="0"/>
    <x v="857"/>
    <s v="A-L-0.2"/>
    <n v="2"/>
    <x v="857"/>
    <s v="Brenn"/>
    <s v="Dundredge"/>
    <s v=" "/>
    <x v="101"/>
    <x v="0"/>
    <s v="A"/>
    <s v="Ara"/>
    <x v="2"/>
    <s v="L"/>
    <s v="0.2"/>
    <n v="3.8849999999999998"/>
    <n v="7.77"/>
    <x v="0"/>
  </r>
  <r>
    <s v="GUG-45603-775"/>
    <x v="668"/>
    <s v="Feb"/>
    <x v="2"/>
    <x v="876"/>
    <s v="L-L-0.2"/>
    <n v="5"/>
    <x v="876"/>
    <s v="Rhodie"/>
    <s v="Strathern"/>
    <s v="rstrathernqn@devhub.com"/>
    <x v="28"/>
    <x v="0"/>
    <s v="L"/>
    <s v="Lib"/>
    <x v="3"/>
    <s v="L"/>
    <s v="0.2"/>
    <n v="4.7549999999999999"/>
    <n v="23.774999999999999"/>
    <x v="0"/>
  </r>
  <r>
    <s v="KJB-98240-098"/>
    <x v="422"/>
    <s v="Jan"/>
    <x v="2"/>
    <x v="877"/>
    <s v="L-L-1"/>
    <n v="5"/>
    <x v="877"/>
    <s v="Chad"/>
    <s v="Miguel"/>
    <s v="cmiguelqo@exblog.jp"/>
    <x v="365"/>
    <x v="0"/>
    <s v="L"/>
    <s v="Lib"/>
    <x v="3"/>
    <s v="L"/>
    <s v="1"/>
    <n v="15.85"/>
    <n v="79.25"/>
    <x v="0"/>
  </r>
  <r>
    <s v="JMS-48374-462"/>
    <x v="669"/>
    <s v="Nov"/>
    <x v="3"/>
    <x v="878"/>
    <s v="A-D-2.5"/>
    <n v="2"/>
    <x v="878"/>
    <s v="Florinda"/>
    <s v="Matusovsky"/>
    <s v=" "/>
    <x v="140"/>
    <x v="0"/>
    <s v="A"/>
    <s v="Ara"/>
    <x v="2"/>
    <s v="D"/>
    <s v="2.5"/>
    <n v="22.884999999999998"/>
    <n v="45.769999999999996"/>
    <x v="0"/>
  </r>
  <r>
    <s v="YIT-15877-117"/>
    <x v="670"/>
    <s v="Apr"/>
    <x v="2"/>
    <x v="879"/>
    <s v="R-D-1"/>
    <n v="1"/>
    <x v="879"/>
    <s v="Morly"/>
    <s v="Rocks"/>
    <s v="mrocksqq@exblog.jp"/>
    <x v="366"/>
    <x v="1"/>
    <s v="R"/>
    <s v="Rob"/>
    <x v="0"/>
    <s v="D"/>
    <s v="1"/>
    <n v="8.9499999999999993"/>
    <n v="8.9499999999999993"/>
    <x v="0"/>
  </r>
  <r>
    <s v="YVK-82679-655"/>
    <x v="341"/>
    <s v="Jan"/>
    <x v="1"/>
    <x v="880"/>
    <s v="R-M-0.5"/>
    <n v="4"/>
    <x v="880"/>
    <s v="Yuri"/>
    <s v="Burrells"/>
    <s v="yburrellsqr@vinaora.com"/>
    <x v="193"/>
    <x v="0"/>
    <s v="R"/>
    <s v="Rob"/>
    <x v="0"/>
    <s v="M"/>
    <s v="0.5"/>
    <n v="5.97"/>
    <n v="23.88"/>
    <x v="0"/>
  </r>
  <r>
    <s v="TYH-81940-054"/>
    <x v="671"/>
    <s v="Feb"/>
    <x v="3"/>
    <x v="881"/>
    <s v="E-L-0.2"/>
    <n v="5"/>
    <x v="881"/>
    <s v="Cleopatra"/>
    <s v="Goodrum"/>
    <s v="cgoodrumqs@goodreads.com"/>
    <x v="236"/>
    <x v="0"/>
    <s v="E"/>
    <s v="Exc"/>
    <x v="1"/>
    <s v="L"/>
    <s v="0.2"/>
    <n v="4.4550000000000001"/>
    <n v="22.274999999999999"/>
    <x v="1"/>
  </r>
  <r>
    <s v="HTY-30660-254"/>
    <x v="672"/>
    <s v="Sep"/>
    <x v="0"/>
    <x v="882"/>
    <s v="R-M-1"/>
    <n v="3"/>
    <x v="882"/>
    <s v="Joey"/>
    <s v="Jefferys"/>
    <s v="jjefferysqt@blog.com"/>
    <x v="6"/>
    <x v="0"/>
    <s v="R"/>
    <s v="Rob"/>
    <x v="0"/>
    <s v="M"/>
    <s v="1"/>
    <n v="9.9499999999999993"/>
    <n v="29.849999999999998"/>
    <x v="0"/>
  </r>
  <r>
    <s v="GPW-43956-761"/>
    <x v="673"/>
    <s v="Jan"/>
    <x v="0"/>
    <x v="883"/>
    <s v="E-L-0.5"/>
    <n v="6"/>
    <x v="883"/>
    <s v="Bearnard"/>
    <s v="Wardell"/>
    <s v="bwardellqu@adobe.com"/>
    <x v="130"/>
    <x v="0"/>
    <s v="E"/>
    <s v="Exc"/>
    <x v="1"/>
    <s v="L"/>
    <s v="0.5"/>
    <n v="8.91"/>
    <n v="53.46"/>
    <x v="0"/>
  </r>
  <r>
    <s v="DWY-56352-412"/>
    <x v="674"/>
    <s v="Feb"/>
    <x v="1"/>
    <x v="884"/>
    <s v="R-D-0.2"/>
    <n v="1"/>
    <x v="884"/>
    <s v="Zeke"/>
    <s v="Walisiak"/>
    <s v="zwalisiakqv@ucsd.edu"/>
    <x v="367"/>
    <x v="1"/>
    <s v="R"/>
    <s v="Rob"/>
    <x v="0"/>
    <s v="D"/>
    <s v="0.2"/>
    <n v="2.6849999999999996"/>
    <n v="2.6849999999999996"/>
    <x v="0"/>
  </r>
  <r>
    <s v="PUH-55647-976"/>
    <x v="675"/>
    <s v="Mar"/>
    <x v="2"/>
    <x v="885"/>
    <s v="R-M-0.2"/>
    <n v="2"/>
    <x v="885"/>
    <s v="Wiley"/>
    <s v="Leopold"/>
    <s v="wleopoldqw@blogspot.com"/>
    <x v="368"/>
    <x v="0"/>
    <s v="R"/>
    <s v="Rob"/>
    <x v="0"/>
    <s v="M"/>
    <s v="0.2"/>
    <n v="2.9849999999999999"/>
    <n v="5.97"/>
    <x v="1"/>
  </r>
  <r>
    <s v="DTB-71371-705"/>
    <x v="539"/>
    <s v="Jul"/>
    <x v="0"/>
    <x v="886"/>
    <s v="L-D-1"/>
    <n v="1"/>
    <x v="886"/>
    <s v="Chiarra"/>
    <s v="Shalders"/>
    <s v="cshaldersqx@cisco.com"/>
    <x v="120"/>
    <x v="0"/>
    <s v="L"/>
    <s v="Lib"/>
    <x v="3"/>
    <s v="D"/>
    <s v="1"/>
    <n v="12.95"/>
    <n v="12.95"/>
    <x v="0"/>
  </r>
  <r>
    <s v="ZDC-64769-740"/>
    <x v="676"/>
    <s v="Sep"/>
    <x v="0"/>
    <x v="887"/>
    <s v="E-M-0.5"/>
    <n v="1"/>
    <x v="887"/>
    <s v="Sharl"/>
    <s v="Southerill"/>
    <s v=" "/>
    <x v="279"/>
    <x v="0"/>
    <s v="E"/>
    <s v="Exc"/>
    <x v="1"/>
    <s v="M"/>
    <s v="0.5"/>
    <n v="8.25"/>
    <n v="8.25"/>
    <x v="1"/>
  </r>
  <r>
    <s v="TED-81959-419"/>
    <x v="677"/>
    <s v="Aug"/>
    <x v="0"/>
    <x v="888"/>
    <s v="A-L-2.5"/>
    <n v="5"/>
    <x v="888"/>
    <s v="Noni"/>
    <s v="Furber"/>
    <s v="nfurberqz@jugem.jp"/>
    <x v="57"/>
    <x v="0"/>
    <s v="A"/>
    <s v="Ara"/>
    <x v="2"/>
    <s v="L"/>
    <s v="2.5"/>
    <n v="29.784999999999997"/>
    <n v="148.92499999999998"/>
    <x v="1"/>
  </r>
  <r>
    <s v="FDO-25756-141"/>
    <x v="629"/>
    <s v="Aug"/>
    <x v="1"/>
    <x v="889"/>
    <s v="A-L-2.5"/>
    <n v="3"/>
    <x v="889"/>
    <s v="Dinah"/>
    <s v="Crutcher"/>
    <s v=" "/>
    <x v="324"/>
    <x v="1"/>
    <s v="A"/>
    <s v="Ara"/>
    <x v="2"/>
    <s v="L"/>
    <s v="2.5"/>
    <n v="29.784999999999997"/>
    <n v="89.35499999999999"/>
    <x v="0"/>
  </r>
  <r>
    <s v="HKN-31467-517"/>
    <x v="662"/>
    <s v="Oct"/>
    <x v="1"/>
    <x v="890"/>
    <s v="L-M-1"/>
    <n v="6"/>
    <x v="890"/>
    <s v="Charlean"/>
    <s v="Keave"/>
    <s v="ckeaver1@ucoz.com"/>
    <x v="48"/>
    <x v="0"/>
    <s v="L"/>
    <s v="Lib"/>
    <x v="3"/>
    <s v="M"/>
    <s v="1"/>
    <n v="14.55"/>
    <n v="87.300000000000011"/>
    <x v="1"/>
  </r>
  <r>
    <s v="POF-29666-012"/>
    <x v="102"/>
    <s v="Apr"/>
    <x v="0"/>
    <x v="891"/>
    <s v="R-D-0.5"/>
    <n v="1"/>
    <x v="891"/>
    <s v="Sada"/>
    <s v="Roseborough"/>
    <s v="sroseboroughr2@virginia.edu"/>
    <x v="174"/>
    <x v="0"/>
    <s v="R"/>
    <s v="Rob"/>
    <x v="0"/>
    <s v="D"/>
    <s v="0.5"/>
    <n v="5.3699999999999992"/>
    <n v="5.3699999999999992"/>
    <x v="0"/>
  </r>
  <r>
    <s v="IRX-59256-644"/>
    <x v="678"/>
    <s v="Dec"/>
    <x v="1"/>
    <x v="892"/>
    <s v="A-D-0.2"/>
    <n v="3"/>
    <x v="892"/>
    <s v="Clayton"/>
    <s v="Kingwell"/>
    <s v="ckingwellr3@squarespace.com"/>
    <x v="369"/>
    <x v="1"/>
    <s v="A"/>
    <s v="Ara"/>
    <x v="2"/>
    <s v="D"/>
    <s v="0.2"/>
    <n v="2.9849999999999999"/>
    <n v="8.9550000000000001"/>
    <x v="0"/>
  </r>
  <r>
    <s v="LTN-89139-350"/>
    <x v="679"/>
    <s v="Jun"/>
    <x v="0"/>
    <x v="893"/>
    <s v="R-L-2.5"/>
    <n v="5"/>
    <x v="893"/>
    <s v="Kacy"/>
    <s v="Canto"/>
    <s v="kcantor4@gmpg.org"/>
    <x v="51"/>
    <x v="0"/>
    <s v="R"/>
    <s v="Rob"/>
    <x v="0"/>
    <s v="L"/>
    <s v="2.5"/>
    <n v="27.484999999999996"/>
    <n v="137.42499999999998"/>
    <x v="0"/>
  </r>
  <r>
    <s v="TXF-79780-017"/>
    <x v="112"/>
    <s v="Jul"/>
    <x v="3"/>
    <x v="894"/>
    <s v="R-L-1"/>
    <n v="5"/>
    <x v="894"/>
    <s v="Mab"/>
    <s v="Blakemore"/>
    <s v="mblakemorer5@nsw.gov.au"/>
    <x v="279"/>
    <x v="0"/>
    <s v="R"/>
    <s v="Rob"/>
    <x v="0"/>
    <s v="L"/>
    <s v="1"/>
    <n v="11.95"/>
    <n v="59.75"/>
    <x v="1"/>
  </r>
  <r>
    <s v="ALM-80762-974"/>
    <x v="55"/>
    <s v="Mar"/>
    <x v="3"/>
    <x v="890"/>
    <s v="A-L-0.5"/>
    <n v="3"/>
    <x v="890"/>
    <s v="Charlean"/>
    <s v="Keave"/>
    <s v="ckeaver1@ucoz.com"/>
    <x v="48"/>
    <x v="0"/>
    <s v="A"/>
    <s v="Ara"/>
    <x v="2"/>
    <s v="L"/>
    <s v="0.5"/>
    <n v="7.77"/>
    <n v="23.31"/>
    <x v="1"/>
  </r>
  <r>
    <s v="NXF-15738-707"/>
    <x v="680"/>
    <s v="Jan"/>
    <x v="3"/>
    <x v="895"/>
    <s v="R-D-0.5"/>
    <n v="2"/>
    <x v="895"/>
    <s v="Javier"/>
    <s v="Causnett"/>
    <s v=" "/>
    <x v="370"/>
    <x v="0"/>
    <s v="R"/>
    <s v="Rob"/>
    <x v="0"/>
    <s v="D"/>
    <s v="0.5"/>
    <n v="5.3699999999999992"/>
    <n v="10.739999999999998"/>
    <x v="1"/>
  </r>
  <r>
    <s v="MVV-19034-198"/>
    <x v="94"/>
    <s v="May"/>
    <x v="3"/>
    <x v="896"/>
    <s v="E-D-2.5"/>
    <n v="6"/>
    <x v="896"/>
    <s v="Demetris"/>
    <s v="Micheli"/>
    <s v=" "/>
    <x v="238"/>
    <x v="0"/>
    <s v="E"/>
    <s v="Exc"/>
    <x v="1"/>
    <s v="D"/>
    <s v="2.5"/>
    <n v="27.945"/>
    <n v="167.67000000000002"/>
    <x v="0"/>
  </r>
  <r>
    <s v="KUX-19632-830"/>
    <x v="160"/>
    <s v="Jul"/>
    <x v="1"/>
    <x v="897"/>
    <s v="E-D-0.2"/>
    <n v="6"/>
    <x v="897"/>
    <s v="Chloette"/>
    <s v="Bernardot"/>
    <s v="cbernardotr9@wix.com"/>
    <x v="371"/>
    <x v="0"/>
    <s v="E"/>
    <s v="Exc"/>
    <x v="1"/>
    <s v="D"/>
    <s v="0.2"/>
    <n v="3.645"/>
    <n v="21.87"/>
    <x v="0"/>
  </r>
  <r>
    <s v="SNZ-44595-152"/>
    <x v="681"/>
    <s v="Aug"/>
    <x v="2"/>
    <x v="898"/>
    <s v="R-L-1"/>
    <n v="2"/>
    <x v="898"/>
    <s v="Kim"/>
    <s v="Kemery"/>
    <s v="kkemeryra@t.co"/>
    <x v="177"/>
    <x v="0"/>
    <s v="R"/>
    <s v="Rob"/>
    <x v="0"/>
    <s v="L"/>
    <s v="1"/>
    <n v="11.95"/>
    <n v="23.9"/>
    <x v="0"/>
  </r>
  <r>
    <s v="GQA-37241-629"/>
    <x v="502"/>
    <s v="Jan"/>
    <x v="3"/>
    <x v="899"/>
    <s v="A-M-0.2"/>
    <n v="2"/>
    <x v="899"/>
    <s v="Fanchette"/>
    <s v="Parlot"/>
    <s v="fparlotrb@forbes.com"/>
    <x v="61"/>
    <x v="0"/>
    <s v="A"/>
    <s v="Ara"/>
    <x v="2"/>
    <s v="M"/>
    <s v="0.2"/>
    <n v="3.375"/>
    <n v="6.75"/>
    <x v="0"/>
  </r>
  <r>
    <s v="WVV-79948-067"/>
    <x v="682"/>
    <s v="Jan"/>
    <x v="1"/>
    <x v="900"/>
    <s v="E-M-2.5"/>
    <n v="1"/>
    <x v="900"/>
    <s v="Ramon"/>
    <s v="Cheak"/>
    <s v="rcheakrc@tripadvisor.com"/>
    <x v="372"/>
    <x v="1"/>
    <s v="E"/>
    <s v="Exc"/>
    <x v="1"/>
    <s v="M"/>
    <s v="2.5"/>
    <n v="31.624999999999996"/>
    <n v="31.624999999999996"/>
    <x v="0"/>
  </r>
  <r>
    <s v="LHX-81117-166"/>
    <x v="683"/>
    <s v="Dec"/>
    <x v="1"/>
    <x v="901"/>
    <s v="R-L-1"/>
    <n v="4"/>
    <x v="901"/>
    <s v="Koressa"/>
    <s v="O'Geneay"/>
    <s v="kogeneayrd@utexas.edu"/>
    <x v="24"/>
    <x v="0"/>
    <s v="R"/>
    <s v="Rob"/>
    <x v="0"/>
    <s v="L"/>
    <s v="1"/>
    <n v="11.95"/>
    <n v="47.8"/>
    <x v="1"/>
  </r>
  <r>
    <s v="GCD-75444-320"/>
    <x v="594"/>
    <s v="May"/>
    <x v="3"/>
    <x v="902"/>
    <s v="L-M-2.5"/>
    <n v="1"/>
    <x v="902"/>
    <s v="Claudell"/>
    <s v="Ayre"/>
    <s v="cayrere@symantec.com"/>
    <x v="373"/>
    <x v="0"/>
    <s v="L"/>
    <s v="Lib"/>
    <x v="3"/>
    <s v="M"/>
    <s v="2.5"/>
    <n v="33.464999999999996"/>
    <n v="33.464999999999996"/>
    <x v="1"/>
  </r>
  <r>
    <s v="SGA-30059-217"/>
    <x v="389"/>
    <s v="Feb"/>
    <x v="1"/>
    <x v="903"/>
    <s v="A-D-0.5"/>
    <n v="5"/>
    <x v="903"/>
    <s v="Lorianne"/>
    <s v="Kyneton"/>
    <s v="lkynetonrf@macromedia.com"/>
    <x v="258"/>
    <x v="2"/>
    <s v="A"/>
    <s v="Ara"/>
    <x v="2"/>
    <s v="D"/>
    <s v="0.5"/>
    <n v="5.97"/>
    <n v="29.849999999999998"/>
    <x v="0"/>
  </r>
  <r>
    <s v="GNL-98714-885"/>
    <x v="583"/>
    <s v="Mar"/>
    <x v="3"/>
    <x v="904"/>
    <s v="R-M-1"/>
    <n v="3"/>
    <x v="904"/>
    <s v="Adele"/>
    <s v="McFayden"/>
    <s v=" "/>
    <x v="374"/>
    <x v="2"/>
    <s v="R"/>
    <s v="Rob"/>
    <x v="0"/>
    <s v="M"/>
    <s v="1"/>
    <n v="9.9499999999999993"/>
    <n v="29.849999999999998"/>
    <x v="0"/>
  </r>
  <r>
    <s v="OQA-93249-841"/>
    <x v="647"/>
    <s v="Apr"/>
    <x v="0"/>
    <x v="905"/>
    <s v="A-M-2.5"/>
    <n v="6"/>
    <x v="905"/>
    <s v="Herta"/>
    <s v="Layne"/>
    <s v=" "/>
    <x v="10"/>
    <x v="0"/>
    <s v="A"/>
    <s v="Ara"/>
    <x v="2"/>
    <s v="M"/>
    <s v="2.5"/>
    <n v="25.874999999999996"/>
    <n v="155.24999999999997"/>
    <x v="0"/>
  </r>
  <r>
    <s v="DUV-12075-132"/>
    <x v="366"/>
    <s v="Jun"/>
    <x v="2"/>
    <x v="906"/>
    <s v="E-D-0.2"/>
    <n v="5"/>
    <x v="906"/>
    <s v="Marguerite"/>
    <s v="Graves"/>
    <s v=" "/>
    <x v="321"/>
    <x v="0"/>
    <s v="E"/>
    <s v="Exc"/>
    <x v="1"/>
    <s v="D"/>
    <s v="0.2"/>
    <n v="3.645"/>
    <n v="18.225000000000001"/>
    <x v="1"/>
  </r>
  <r>
    <s v="DUV-12075-132"/>
    <x v="366"/>
    <s v="Jun"/>
    <x v="2"/>
    <x v="906"/>
    <s v="L-D-0.5"/>
    <n v="2"/>
    <x v="906"/>
    <s v="Marguerite"/>
    <s v="Graves"/>
    <s v=" "/>
    <x v="321"/>
    <x v="0"/>
    <s v="L"/>
    <s v="Lib"/>
    <x v="3"/>
    <s v="D"/>
    <s v="0.5"/>
    <n v="7.77"/>
    <n v="15.54"/>
    <x v="1"/>
  </r>
  <r>
    <s v="KPO-24942-184"/>
    <x v="684"/>
    <s v="Mar"/>
    <x v="1"/>
    <x v="907"/>
    <s v="L-L-2.5"/>
    <n v="3"/>
    <x v="907"/>
    <s v="Desdemona"/>
    <s v="Eye"/>
    <s v=" "/>
    <x v="248"/>
    <x v="1"/>
    <s v="L"/>
    <s v="Lib"/>
    <x v="3"/>
    <s v="L"/>
    <s v="2.5"/>
    <n v="36.454999999999998"/>
    <n v="109.36499999999999"/>
    <x v="1"/>
  </r>
  <r>
    <s v="SRJ-79353-838"/>
    <x v="506"/>
    <s v="Dec"/>
    <x v="1"/>
    <x v="908"/>
    <s v="A-L-1"/>
    <n v="6"/>
    <x v="908"/>
    <s v="Margarette"/>
    <s v="Sterland"/>
    <s v=" "/>
    <x v="11"/>
    <x v="0"/>
    <s v="A"/>
    <s v="Ara"/>
    <x v="2"/>
    <s v="L"/>
    <s v="1"/>
    <n v="12.95"/>
    <n v="77.699999999999989"/>
    <x v="1"/>
  </r>
  <r>
    <s v="XBV-40336-071"/>
    <x v="685"/>
    <s v="Feb"/>
    <x v="1"/>
    <x v="909"/>
    <s v="A-D-0.2"/>
    <n v="3"/>
    <x v="909"/>
    <s v="Catharine"/>
    <s v="Scoines"/>
    <s v=" "/>
    <x v="243"/>
    <x v="1"/>
    <s v="A"/>
    <s v="Ara"/>
    <x v="2"/>
    <s v="D"/>
    <s v="0.2"/>
    <n v="2.9849999999999999"/>
    <n v="8.9550000000000001"/>
    <x v="1"/>
  </r>
  <r>
    <s v="RLM-96511-467"/>
    <x v="191"/>
    <s v="Jan"/>
    <x v="3"/>
    <x v="910"/>
    <s v="R-L-2.5"/>
    <n v="1"/>
    <x v="910"/>
    <s v="Jennica"/>
    <s v="Tewelson"/>
    <s v="jtewelsonrn@samsung.com"/>
    <x v="68"/>
    <x v="0"/>
    <s v="R"/>
    <s v="Rob"/>
    <x v="0"/>
    <s v="L"/>
    <s v="2.5"/>
    <n v="27.484999999999996"/>
    <n v="27.484999999999996"/>
    <x v="1"/>
  </r>
  <r>
    <s v="AEZ-13242-456"/>
    <x v="686"/>
    <s v="May"/>
    <x v="2"/>
    <x v="906"/>
    <s v="R-M-0.5"/>
    <n v="5"/>
    <x v="906"/>
    <s v="Marguerite"/>
    <s v="Graves"/>
    <s v=" "/>
    <x v="321"/>
    <x v="0"/>
    <s v="R"/>
    <s v="Rob"/>
    <x v="0"/>
    <s v="M"/>
    <s v="0.5"/>
    <n v="5.97"/>
    <n v="29.849999999999998"/>
    <x v="1"/>
  </r>
  <r>
    <s v="UME-75640-698"/>
    <x v="687"/>
    <s v="Oct"/>
    <x v="0"/>
    <x v="906"/>
    <s v="A-M-0.5"/>
    <n v="4"/>
    <x v="906"/>
    <s v="Marguerite"/>
    <s v="Graves"/>
    <s v=" "/>
    <x v="321"/>
    <x v="0"/>
    <s v="A"/>
    <s v="Ara"/>
    <x v="2"/>
    <s v="M"/>
    <s v="0.5"/>
    <n v="6.75"/>
    <n v="27"/>
    <x v="1"/>
  </r>
  <r>
    <s v="GJC-66474-557"/>
    <x v="629"/>
    <s v="Aug"/>
    <x v="1"/>
    <x v="911"/>
    <s v="A-D-1"/>
    <n v="1"/>
    <x v="911"/>
    <s v="Nicolina"/>
    <s v="Jenny"/>
    <s v="njennyrq@bigcartel.com"/>
    <x v="127"/>
    <x v="0"/>
    <s v="A"/>
    <s v="Ara"/>
    <x v="2"/>
    <s v="D"/>
    <s v="1"/>
    <n v="9.9499999999999993"/>
    <n v="9.9499999999999993"/>
    <x v="1"/>
  </r>
  <r>
    <s v="IRV-20769-219"/>
    <x v="688"/>
    <s v="Oct"/>
    <x v="3"/>
    <x v="912"/>
    <s v="E-M-0.2"/>
    <n v="3"/>
    <x v="912"/>
    <s v="Vidovic"/>
    <s v="Antonelli"/>
    <s v=" "/>
    <x v="282"/>
    <x v="2"/>
    <s v="E"/>
    <s v="Exc"/>
    <x v="1"/>
    <s v="M"/>
    <s v="0.2"/>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7D748B-F18B-D847-B8C1-718A49D818C6}" name="PivotTable4"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8:B32" firstHeaderRow="1" firstDataRow="1" firstDataCol="1"/>
  <pivotFields count="23">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numFmtId="44" showAll="0"/>
    <pivotField dataField="1" numFmtId="44"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2"/>
  </rowFields>
  <rowItems count="4">
    <i>
      <x/>
    </i>
    <i>
      <x v="1"/>
    </i>
    <i>
      <x v="2"/>
    </i>
    <i t="grand">
      <x/>
    </i>
  </rowItems>
  <colItems count="1">
    <i/>
  </colItems>
  <dataFields count="1">
    <dataField name="Sum of Sales" fld="19" baseField="0" baseItem="0" numFmtId="164"/>
  </dataFields>
  <formats count="1">
    <format dxfId="18">
      <pivotArea outline="0" collapsedLevelsAreSubtotals="1" fieldPosition="0"/>
    </format>
  </formats>
  <chartFormats count="8">
    <chartFormat chart="10"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12" count="1" selected="0">
            <x v="0"/>
          </reference>
        </references>
      </pivotArea>
    </chartFormat>
    <chartFormat chart="18" format="7">
      <pivotArea type="data" outline="0" fieldPosition="0">
        <references count="2">
          <reference field="4294967294" count="1" selected="0">
            <x v="0"/>
          </reference>
          <reference field="12" count="1" selected="0">
            <x v="1"/>
          </reference>
        </references>
      </pivotArea>
    </chartFormat>
    <chartFormat chart="18" format="8">
      <pivotArea type="data" outline="0" fieldPosition="0">
        <references count="2">
          <reference field="4294967294" count="1" selected="0">
            <x v="0"/>
          </reference>
          <reference field="12" count="1" selected="0">
            <x v="2"/>
          </reference>
        </references>
      </pivotArea>
    </chartFormat>
    <chartFormat chart="10" format="1">
      <pivotArea type="data" outline="0" fieldPosition="0">
        <references count="2">
          <reference field="4294967294" count="1" selected="0">
            <x v="0"/>
          </reference>
          <reference field="12" count="1" selected="0">
            <x v="0"/>
          </reference>
        </references>
      </pivotArea>
    </chartFormat>
    <chartFormat chart="10" format="2">
      <pivotArea type="data" outline="0" fieldPosition="0">
        <references count="2">
          <reference field="4294967294" count="1" selected="0">
            <x v="0"/>
          </reference>
          <reference field="12" count="1" selected="0">
            <x v="1"/>
          </reference>
        </references>
      </pivotArea>
    </chartFormat>
    <chartFormat chart="10" format="3">
      <pivotArea type="data" outline="0" fieldPosition="0">
        <references count="2">
          <reference field="4294967294" count="1" selected="0">
            <x v="0"/>
          </reference>
          <reference field="12"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AAC29B-4BEC-7747-A180-9C10FEEBA178}" name="PivotTable3"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B8" firstHeaderRow="1" firstDataRow="1" firstDataCol="1"/>
  <pivotFields count="23">
    <pivotField dataField="1"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numFmtId="44" showAll="0"/>
    <pivotField numFmtId="44"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2"/>
  </rowFields>
  <rowItems count="4">
    <i>
      <x/>
    </i>
    <i>
      <x v="1"/>
    </i>
    <i>
      <x v="2"/>
    </i>
    <i t="grand">
      <x/>
    </i>
  </rowItems>
  <colItems count="1">
    <i/>
  </colItems>
  <dataFields count="1">
    <dataField name="Count of Order ID"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12" count="1" selected="0">
            <x v="0"/>
          </reference>
        </references>
      </pivotArea>
    </chartFormat>
    <chartFormat chart="15" format="10">
      <pivotArea type="data" outline="0" fieldPosition="0">
        <references count="2">
          <reference field="4294967294" count="1" selected="0">
            <x v="0"/>
          </reference>
          <reference field="12" count="1" selected="0">
            <x v="1"/>
          </reference>
        </references>
      </pivotArea>
    </chartFormat>
    <chartFormat chart="15" format="11">
      <pivotArea type="data" outline="0" fieldPosition="0">
        <references count="2">
          <reference field="4294967294" count="1" selected="0">
            <x v="0"/>
          </reference>
          <reference field="12"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6EBFBF-2BD4-AC49-A53B-374F117DF68B}" name="PivotTable6" cacheId="5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26:B31" firstHeaderRow="1" firstDataRow="1" firstDataCol="1" rowPageCount="1" colPageCount="1"/>
  <pivotFields count="23">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items count="5">
        <item x="0"/>
        <item x="3"/>
        <item x="1"/>
        <item x="2"/>
        <item t="default"/>
      </items>
    </pivotField>
    <pivotField axis="axisRow" showAll="0" measureFilter="1" sortType="descending">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44" showAll="0"/>
    <pivotField dataField="1" numFmtId="44" showAll="0"/>
    <pivotField axis="axisPage" multipleItemSelectionAllowed="1" showAll="0">
      <items count="3">
        <item x="1"/>
        <item h="1"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4"/>
  </rowFields>
  <rowItems count="5">
    <i>
      <x v="256"/>
    </i>
    <i>
      <x v="157"/>
    </i>
    <i>
      <x v="158"/>
    </i>
    <i>
      <x v="181"/>
    </i>
    <i>
      <x v="513"/>
    </i>
  </rowItems>
  <colItems count="1">
    <i/>
  </colItems>
  <pageFields count="1">
    <pageField fld="20" hier="-1"/>
  </pageFields>
  <dataFields count="1">
    <dataField name="Sum of Sales" fld="19" baseField="0" baseItem="0"/>
  </dataFields>
  <chartFormats count="12">
    <chartFormat chart="0"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4" count="1" selected="0">
            <x v="256"/>
          </reference>
        </references>
      </pivotArea>
    </chartFormat>
    <chartFormat chart="4" format="9">
      <pivotArea type="data" outline="0" fieldPosition="0">
        <references count="2">
          <reference field="4294967294" count="1" selected="0">
            <x v="0"/>
          </reference>
          <reference field="4" count="1" selected="0">
            <x v="157"/>
          </reference>
        </references>
      </pivotArea>
    </chartFormat>
    <chartFormat chart="4" format="10">
      <pivotArea type="data" outline="0" fieldPosition="0">
        <references count="2">
          <reference field="4294967294" count="1" selected="0">
            <x v="0"/>
          </reference>
          <reference field="4" count="1" selected="0">
            <x v="158"/>
          </reference>
        </references>
      </pivotArea>
    </chartFormat>
    <chartFormat chart="4" format="11">
      <pivotArea type="data" outline="0" fieldPosition="0">
        <references count="2">
          <reference field="4294967294" count="1" selected="0">
            <x v="0"/>
          </reference>
          <reference field="4" count="1" selected="0">
            <x v="181"/>
          </reference>
        </references>
      </pivotArea>
    </chartFormat>
    <chartFormat chart="4" format="12">
      <pivotArea type="data" outline="0" fieldPosition="0">
        <references count="2">
          <reference field="4294967294" count="1" selected="0">
            <x v="0"/>
          </reference>
          <reference field="4" count="1" selected="0">
            <x v="513"/>
          </reference>
        </references>
      </pivotArea>
    </chartFormat>
    <chartFormat chart="0" format="1">
      <pivotArea type="data" outline="0" fieldPosition="0">
        <references count="2">
          <reference field="4294967294" count="1" selected="0">
            <x v="0"/>
          </reference>
          <reference field="4" count="1" selected="0">
            <x v="256"/>
          </reference>
        </references>
      </pivotArea>
    </chartFormat>
    <chartFormat chart="0" format="2">
      <pivotArea type="data" outline="0" fieldPosition="0">
        <references count="2">
          <reference field="4294967294" count="1" selected="0">
            <x v="0"/>
          </reference>
          <reference field="4" count="1" selected="0">
            <x v="157"/>
          </reference>
        </references>
      </pivotArea>
    </chartFormat>
    <chartFormat chart="0" format="3">
      <pivotArea type="data" outline="0" fieldPosition="0">
        <references count="2">
          <reference field="4294967294" count="1" selected="0">
            <x v="0"/>
          </reference>
          <reference field="4" count="1" selected="0">
            <x v="158"/>
          </reference>
        </references>
      </pivotArea>
    </chartFormat>
    <chartFormat chart="0" format="4">
      <pivotArea type="data" outline="0" fieldPosition="0">
        <references count="2">
          <reference field="4294967294" count="1" selected="0">
            <x v="0"/>
          </reference>
          <reference field="4" count="1" selected="0">
            <x v="181"/>
          </reference>
        </references>
      </pivotArea>
    </chartFormat>
    <chartFormat chart="0" format="5">
      <pivotArea type="data" outline="0" fieldPosition="0">
        <references count="2">
          <reference field="4294967294" count="1" selected="0">
            <x v="0"/>
          </reference>
          <reference field="4" count="1" selected="0">
            <x v="513"/>
          </reference>
        </references>
      </pivotArea>
    </chartFormat>
  </chartFormats>
  <pivotTableStyleInfo name="PivotStyleMedium9" showRowHeaders="1" showColHeaders="1" showRowStripes="0" showColStripes="0" showLastColumn="1"/>
  <filters count="1">
    <filter fld="4"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91BDCC-79E3-7145-B6E4-28F128169F78}" name="PivotTable5" cacheId="5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6:B11" firstHeaderRow="1" firstDataRow="1" firstDataCol="1" rowPageCount="1" colPageCount="1"/>
  <pivotFields count="23">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items count="5">
        <item x="0"/>
        <item x="3"/>
        <item x="1"/>
        <item x="2"/>
        <item t="default"/>
      </items>
    </pivotField>
    <pivotField axis="axisRow" showAll="0" measureFilter="1" sortType="descending">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44" showAll="0"/>
    <pivotField dataField="1" numFmtId="44" showAll="0"/>
    <pivotField axis="axisPage" multipleItemSelectionAllowed="1" showAll="0">
      <items count="3">
        <item h="1"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4"/>
  </rowFields>
  <rowItems count="5">
    <i>
      <x v="785"/>
    </i>
    <i>
      <x v="14"/>
    </i>
    <i>
      <x v="248"/>
    </i>
    <i>
      <x v="38"/>
    </i>
    <i>
      <x v="564"/>
    </i>
  </rowItems>
  <colItems count="1">
    <i/>
  </colItems>
  <pageFields count="1">
    <pageField fld="20" hier="-1"/>
  </pageFields>
  <dataFields count="1">
    <dataField name="Sum of Sales" fld="19" baseField="0" baseItem="0"/>
  </dataFields>
  <chartFormats count="12">
    <chartFormat chart="0"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4" count="1" selected="0">
            <x v="785"/>
          </reference>
        </references>
      </pivotArea>
    </chartFormat>
    <chartFormat chart="7" format="9">
      <pivotArea type="data" outline="0" fieldPosition="0">
        <references count="2">
          <reference field="4294967294" count="1" selected="0">
            <x v="0"/>
          </reference>
          <reference field="4" count="1" selected="0">
            <x v="14"/>
          </reference>
        </references>
      </pivotArea>
    </chartFormat>
    <chartFormat chart="7" format="10">
      <pivotArea type="data" outline="0" fieldPosition="0">
        <references count="2">
          <reference field="4294967294" count="1" selected="0">
            <x v="0"/>
          </reference>
          <reference field="4" count="1" selected="0">
            <x v="248"/>
          </reference>
        </references>
      </pivotArea>
    </chartFormat>
    <chartFormat chart="7" format="11">
      <pivotArea type="data" outline="0" fieldPosition="0">
        <references count="2">
          <reference field="4294967294" count="1" selected="0">
            <x v="0"/>
          </reference>
          <reference field="4" count="1" selected="0">
            <x v="38"/>
          </reference>
        </references>
      </pivotArea>
    </chartFormat>
    <chartFormat chart="7" format="12">
      <pivotArea type="data" outline="0" fieldPosition="0">
        <references count="2">
          <reference field="4294967294" count="1" selected="0">
            <x v="0"/>
          </reference>
          <reference field="4" count="1" selected="0">
            <x v="564"/>
          </reference>
        </references>
      </pivotArea>
    </chartFormat>
    <chartFormat chart="0" format="1">
      <pivotArea type="data" outline="0" fieldPosition="0">
        <references count="2">
          <reference field="4294967294" count="1" selected="0">
            <x v="0"/>
          </reference>
          <reference field="4" count="1" selected="0">
            <x v="785"/>
          </reference>
        </references>
      </pivotArea>
    </chartFormat>
    <chartFormat chart="0" format="2">
      <pivotArea type="data" outline="0" fieldPosition="0">
        <references count="2">
          <reference field="4294967294" count="1" selected="0">
            <x v="0"/>
          </reference>
          <reference field="4" count="1" selected="0">
            <x v="14"/>
          </reference>
        </references>
      </pivotArea>
    </chartFormat>
    <chartFormat chart="0" format="3">
      <pivotArea type="data" outline="0" fieldPosition="0">
        <references count="2">
          <reference field="4294967294" count="1" selected="0">
            <x v="0"/>
          </reference>
          <reference field="4" count="1" selected="0">
            <x v="248"/>
          </reference>
        </references>
      </pivotArea>
    </chartFormat>
    <chartFormat chart="0" format="4">
      <pivotArea type="data" outline="0" fieldPosition="0">
        <references count="2">
          <reference field="4294967294" count="1" selected="0">
            <x v="0"/>
          </reference>
          <reference field="4" count="1" selected="0">
            <x v="38"/>
          </reference>
        </references>
      </pivotArea>
    </chartFormat>
    <chartFormat chart="0" format="5">
      <pivotArea type="data" outline="0" fieldPosition="0">
        <references count="2">
          <reference field="4294967294" count="1" selected="0">
            <x v="0"/>
          </reference>
          <reference field="4" count="1" selected="0">
            <x v="564"/>
          </reference>
        </references>
      </pivotArea>
    </chartFormat>
  </chartFormats>
  <pivotTableStyleInfo name="PivotStyleMedium9" showRowHeaders="1" showColHeaders="1" showRowStripes="0" showColStripes="0" showLastColumn="1"/>
  <filters count="1">
    <filter fld="4"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C062DE-216E-CD4F-8D12-BF812D3561D1}" name="PivotTable7" cacheId="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4:G54" firstHeaderRow="1" firstDataRow="2" firstDataCol="2"/>
  <pivotFields count="23">
    <pivotField dataField="1"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items count="5">
        <item x="0"/>
        <item x="3"/>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outline="0" showAll="0"/>
    <pivotField compact="0" numFmtId="44" outline="0" showAll="0"/>
    <pivotField compact="0" numFmtId="44" outline="0" showAll="0"/>
    <pivotField compact="0" outline="0" showAll="0"/>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22"/>
    <field x="21"/>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5"/>
  </colFields>
  <colItems count="5">
    <i>
      <x/>
    </i>
    <i>
      <x v="1"/>
    </i>
    <i>
      <x v="2"/>
    </i>
    <i>
      <x v="3"/>
    </i>
    <i t="grand">
      <x/>
    </i>
  </colItems>
  <dataFields count="1">
    <dataField name="Count of Order ID" fld="0" subtotal="count" baseField="0" baseItem="0"/>
  </dataFields>
  <chartFormats count="8">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3"/>
          </reference>
        </references>
      </pivotArea>
    </chartFormat>
    <chartFormat chart="4" format="8" series="1">
      <pivotArea type="data" outline="0" fieldPosition="0">
        <references count="2">
          <reference field="4294967294" count="1" selected="0">
            <x v="0"/>
          </reference>
          <reference field="15" count="1" selected="0">
            <x v="0"/>
          </reference>
        </references>
      </pivotArea>
    </chartFormat>
    <chartFormat chart="4" format="9" series="1">
      <pivotArea type="data" outline="0" fieldPosition="0">
        <references count="2">
          <reference field="4294967294" count="1" selected="0">
            <x v="0"/>
          </reference>
          <reference field="15" count="1" selected="0">
            <x v="1"/>
          </reference>
        </references>
      </pivotArea>
    </chartFormat>
    <chartFormat chart="4" format="10" series="1">
      <pivotArea type="data" outline="0" fieldPosition="0">
        <references count="2">
          <reference field="4294967294" count="1" selected="0">
            <x v="0"/>
          </reference>
          <reference field="15" count="1" selected="0">
            <x v="2"/>
          </reference>
        </references>
      </pivotArea>
    </chartFormat>
    <chartFormat chart="4" format="11" series="1">
      <pivotArea type="data" outline="0" fieldPosition="0">
        <references count="2">
          <reference field="4294967294" count="1" selected="0">
            <x v="0"/>
          </reference>
          <reference field="15"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9370B5-5966-F24D-9A0B-85CD6EE4042C}" name="PivotTable8" cacheId="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4:G54" firstHeaderRow="1" firstDataRow="2" firstDataCol="2"/>
  <pivotFields count="23">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items count="5">
        <item x="0"/>
        <item x="3"/>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outline="0" showAll="0"/>
    <pivotField compact="0" numFmtId="44" outline="0" showAll="0"/>
    <pivotField dataField="1" compact="0" numFmtId="44" outline="0" showAll="0"/>
    <pivotField compact="0" outline="0" showAll="0"/>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22"/>
    <field x="21"/>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5"/>
  </colFields>
  <colItems count="5">
    <i>
      <x/>
    </i>
    <i>
      <x v="1"/>
    </i>
    <i>
      <x v="2"/>
    </i>
    <i>
      <x v="3"/>
    </i>
    <i t="grand">
      <x/>
    </i>
  </colItems>
  <dataFields count="1">
    <dataField name="Sum of Sales" fld="19" baseField="0" baseItem="0" numFmtId="1"/>
  </dataFields>
  <formats count="1">
    <format dxfId="17">
      <pivotArea outline="0" collapsedLevelsAreSubtotals="1" fieldPosition="0"/>
    </format>
  </formats>
  <chartFormats count="12">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3"/>
          </reference>
        </references>
      </pivotArea>
    </chartFormat>
    <chartFormat chart="3" format="4" series="1">
      <pivotArea type="data" outline="0" fieldPosition="0">
        <references count="2">
          <reference field="4294967294" count="1" selected="0">
            <x v="0"/>
          </reference>
          <reference field="15" count="1" selected="0">
            <x v="0"/>
          </reference>
        </references>
      </pivotArea>
    </chartFormat>
    <chartFormat chart="3" format="5" series="1">
      <pivotArea type="data" outline="0" fieldPosition="0">
        <references count="2">
          <reference field="4294967294" count="1" selected="0">
            <x v="0"/>
          </reference>
          <reference field="15" count="1" selected="0">
            <x v="1"/>
          </reference>
        </references>
      </pivotArea>
    </chartFormat>
    <chartFormat chart="3" format="6" series="1">
      <pivotArea type="data" outline="0" fieldPosition="0">
        <references count="2">
          <reference field="4294967294" count="1" selected="0">
            <x v="0"/>
          </reference>
          <reference field="15" count="1" selected="0">
            <x v="2"/>
          </reference>
        </references>
      </pivotArea>
    </chartFormat>
    <chartFormat chart="3" format="7" series="1">
      <pivotArea type="data" outline="0" fieldPosition="0">
        <references count="2">
          <reference field="4294967294" count="1" selected="0">
            <x v="0"/>
          </reference>
          <reference field="15" count="1" selected="0">
            <x v="3"/>
          </reference>
        </references>
      </pivotArea>
    </chartFormat>
    <chartFormat chart="4" format="8" series="1">
      <pivotArea type="data" outline="0" fieldPosition="0">
        <references count="2">
          <reference field="4294967294" count="1" selected="0">
            <x v="0"/>
          </reference>
          <reference field="15" count="1" selected="0">
            <x v="0"/>
          </reference>
        </references>
      </pivotArea>
    </chartFormat>
    <chartFormat chart="4" format="9" series="1">
      <pivotArea type="data" outline="0" fieldPosition="0">
        <references count="2">
          <reference field="4294967294" count="1" selected="0">
            <x v="0"/>
          </reference>
          <reference field="15" count="1" selected="0">
            <x v="1"/>
          </reference>
        </references>
      </pivotArea>
    </chartFormat>
    <chartFormat chart="4" format="10" series="1">
      <pivotArea type="data" outline="0" fieldPosition="0">
        <references count="2">
          <reference field="4294967294" count="1" selected="0">
            <x v="0"/>
          </reference>
          <reference field="15" count="1" selected="0">
            <x v="2"/>
          </reference>
        </references>
      </pivotArea>
    </chartFormat>
    <chartFormat chart="4" format="11" series="1">
      <pivotArea type="data" outline="0" fieldPosition="0">
        <references count="2">
          <reference field="4294967294" count="1" selected="0">
            <x v="0"/>
          </reference>
          <reference field="1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A6B13A-1805-3B4A-8E8A-637AD844C5D0}" name="PivotTable9"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10" firstHeaderRow="1" firstDataRow="2" firstDataCol="1"/>
  <pivotFields count="23">
    <pivotField dataField="1" showAll="0"/>
    <pivotField axis="axisRow"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items count="5">
        <item x="0"/>
        <item x="3"/>
        <item x="1"/>
        <item x="2"/>
        <item t="default"/>
      </items>
    </pivotField>
    <pivotField showAll="0"/>
    <pivotField showAll="0"/>
    <pivotField showAll="0"/>
    <pivotField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items count="376">
        <item x="72"/>
        <item x="199"/>
        <item x="140"/>
        <item x="347"/>
        <item x="117"/>
        <item x="237"/>
        <item x="311"/>
        <item x="279"/>
        <item x="219"/>
        <item x="92"/>
        <item x="338"/>
        <item x="113"/>
        <item x="249"/>
        <item x="228"/>
        <item x="114"/>
        <item x="284"/>
        <item x="161"/>
        <item x="24"/>
        <item x="79"/>
        <item x="248"/>
        <item x="102"/>
        <item x="318"/>
        <item x="146"/>
        <item x="330"/>
        <item x="157"/>
        <item x="302"/>
        <item x="297"/>
        <item x="104"/>
        <item x="247"/>
        <item x="295"/>
        <item x="246"/>
        <item x="266"/>
        <item x="360"/>
        <item x="232"/>
        <item x="192"/>
        <item x="278"/>
        <item x="163"/>
        <item x="359"/>
        <item x="317"/>
        <item x="75"/>
        <item x="197"/>
        <item x="242"/>
        <item x="332"/>
        <item x="38"/>
        <item x="109"/>
        <item x="213"/>
        <item x="367"/>
        <item x="35"/>
        <item x="183"/>
        <item x="276"/>
        <item x="205"/>
        <item x="310"/>
        <item x="250"/>
        <item x="37"/>
        <item x="130"/>
        <item x="73"/>
        <item x="372"/>
        <item x="58"/>
        <item x="14"/>
        <item x="272"/>
        <item x="186"/>
        <item x="301"/>
        <item x="107"/>
        <item x="121"/>
        <item x="181"/>
        <item x="118"/>
        <item x="221"/>
        <item x="364"/>
        <item x="296"/>
        <item x="358"/>
        <item x="303"/>
        <item x="169"/>
        <item x="81"/>
        <item x="27"/>
        <item x="63"/>
        <item x="131"/>
        <item x="217"/>
        <item x="115"/>
        <item x="89"/>
        <item x="160"/>
        <item x="54"/>
        <item x="231"/>
        <item x="206"/>
        <item x="2"/>
        <item x="159"/>
        <item x="120"/>
        <item x="265"/>
        <item x="328"/>
        <item x="22"/>
        <item x="305"/>
        <item x="71"/>
        <item x="182"/>
        <item x="61"/>
        <item x="82"/>
        <item x="371"/>
        <item x="260"/>
        <item x="78"/>
        <item x="191"/>
        <item x="122"/>
        <item x="366"/>
        <item x="43"/>
        <item x="280"/>
        <item x="68"/>
        <item x="189"/>
        <item x="4"/>
        <item x="373"/>
        <item x="288"/>
        <item x="177"/>
        <item x="29"/>
        <item x="111"/>
        <item x="135"/>
        <item x="96"/>
        <item x="202"/>
        <item x="69"/>
        <item x="162"/>
        <item x="319"/>
        <item x="209"/>
        <item x="285"/>
        <item x="158"/>
        <item x="123"/>
        <item x="252"/>
        <item x="194"/>
        <item x="84"/>
        <item x="154"/>
        <item x="87"/>
        <item x="19"/>
        <item x="173"/>
        <item x="98"/>
        <item x="361"/>
        <item x="97"/>
        <item x="251"/>
        <item x="144"/>
        <item x="308"/>
        <item x="256"/>
        <item x="298"/>
        <item x="42"/>
        <item x="214"/>
        <item x="321"/>
        <item x="51"/>
        <item x="57"/>
        <item x="345"/>
        <item x="74"/>
        <item x="368"/>
        <item x="326"/>
        <item x="132"/>
        <item x="331"/>
        <item x="307"/>
        <item x="25"/>
        <item x="16"/>
        <item x="116"/>
        <item x="353"/>
        <item x="365"/>
        <item x="281"/>
        <item x="312"/>
        <item x="225"/>
        <item x="33"/>
        <item x="152"/>
        <item x="264"/>
        <item x="352"/>
        <item x="103"/>
        <item x="13"/>
        <item x="90"/>
        <item x="289"/>
        <item x="99"/>
        <item x="283"/>
        <item x="333"/>
        <item x="207"/>
        <item x="151"/>
        <item x="222"/>
        <item x="240"/>
        <item x="314"/>
        <item x="168"/>
        <item x="128"/>
        <item x="336"/>
        <item x="77"/>
        <item x="241"/>
        <item x="165"/>
        <item x="5"/>
        <item x="91"/>
        <item x="59"/>
        <item x="44"/>
        <item x="187"/>
        <item x="261"/>
        <item x="149"/>
        <item x="175"/>
        <item x="355"/>
        <item x="257"/>
        <item x="203"/>
        <item x="235"/>
        <item x="269"/>
        <item x="133"/>
        <item x="344"/>
        <item x="198"/>
        <item x="227"/>
        <item x="150"/>
        <item x="85"/>
        <item x="193"/>
        <item x="195"/>
        <item x="65"/>
        <item x="28"/>
        <item x="335"/>
        <item x="60"/>
        <item x="282"/>
        <item x="323"/>
        <item x="245"/>
        <item x="239"/>
        <item x="6"/>
        <item x="286"/>
        <item x="185"/>
        <item x="143"/>
        <item x="271"/>
        <item x="324"/>
        <item x="188"/>
        <item x="126"/>
        <item x="238"/>
        <item x="337"/>
        <item x="290"/>
        <item x="277"/>
        <item x="270"/>
        <item x="139"/>
        <item x="294"/>
        <item x="137"/>
        <item x="342"/>
        <item x="218"/>
        <item x="190"/>
        <item x="292"/>
        <item x="67"/>
        <item x="9"/>
        <item x="262"/>
        <item x="166"/>
        <item x="30"/>
        <item x="351"/>
        <item x="354"/>
        <item x="244"/>
        <item x="334"/>
        <item x="124"/>
        <item x="343"/>
        <item x="66"/>
        <item x="357"/>
        <item x="306"/>
        <item x="362"/>
        <item x="275"/>
        <item x="53"/>
        <item x="93"/>
        <item x="322"/>
        <item x="136"/>
        <item x="233"/>
        <item x="226"/>
        <item x="341"/>
        <item x="32"/>
        <item x="15"/>
        <item x="55"/>
        <item x="164"/>
        <item x="62"/>
        <item x="95"/>
        <item x="176"/>
        <item x="40"/>
        <item x="80"/>
        <item x="184"/>
        <item x="112"/>
        <item x="70"/>
        <item x="220"/>
        <item x="34"/>
        <item x="101"/>
        <item x="339"/>
        <item x="349"/>
        <item x="106"/>
        <item x="327"/>
        <item x="148"/>
        <item x="0"/>
        <item x="48"/>
        <item x="20"/>
        <item x="11"/>
        <item x="167"/>
        <item x="291"/>
        <item x="171"/>
        <item x="348"/>
        <item x="88"/>
        <item x="129"/>
        <item x="12"/>
        <item x="105"/>
        <item x="229"/>
        <item x="108"/>
        <item x="17"/>
        <item x="119"/>
        <item x="179"/>
        <item x="369"/>
        <item x="23"/>
        <item x="76"/>
        <item x="216"/>
        <item x="8"/>
        <item x="110"/>
        <item x="36"/>
        <item x="356"/>
        <item x="215"/>
        <item x="155"/>
        <item x="253"/>
        <item x="254"/>
        <item x="267"/>
        <item x="10"/>
        <item x="50"/>
        <item x="350"/>
        <item x="363"/>
        <item x="147"/>
        <item x="299"/>
        <item x="1"/>
        <item x="39"/>
        <item x="236"/>
        <item x="204"/>
        <item x="7"/>
        <item x="255"/>
        <item x="201"/>
        <item x="100"/>
        <item x="346"/>
        <item x="268"/>
        <item x="3"/>
        <item x="258"/>
        <item x="208"/>
        <item x="293"/>
        <item x="180"/>
        <item x="153"/>
        <item x="172"/>
        <item x="212"/>
        <item x="370"/>
        <item x="125"/>
        <item x="141"/>
        <item x="64"/>
        <item x="94"/>
        <item x="142"/>
        <item x="287"/>
        <item x="83"/>
        <item x="329"/>
        <item x="304"/>
        <item x="224"/>
        <item x="170"/>
        <item x="309"/>
        <item x="174"/>
        <item x="315"/>
        <item x="47"/>
        <item x="300"/>
        <item x="45"/>
        <item x="210"/>
        <item x="21"/>
        <item x="46"/>
        <item x="259"/>
        <item x="31"/>
        <item x="178"/>
        <item x="223"/>
        <item x="134"/>
        <item x="86"/>
        <item x="340"/>
        <item x="211"/>
        <item x="26"/>
        <item x="234"/>
        <item x="18"/>
        <item x="56"/>
        <item x="263"/>
        <item x="273"/>
        <item x="138"/>
        <item x="41"/>
        <item x="243"/>
        <item x="196"/>
        <item x="200"/>
        <item x="230"/>
        <item x="127"/>
        <item x="145"/>
        <item x="313"/>
        <item x="156"/>
        <item x="325"/>
        <item x="274"/>
        <item x="374"/>
        <item x="52"/>
        <item x="316"/>
        <item x="320"/>
        <item x="49"/>
        <item t="default"/>
      </items>
    </pivotField>
    <pivotField showAll="0"/>
    <pivotField showAll="0"/>
    <pivotField showAll="0"/>
    <pivotField axis="axisCol" showAll="0">
      <items count="5">
        <item x="2"/>
        <item x="1"/>
        <item x="3"/>
        <item x="0"/>
        <item t="default"/>
      </items>
    </pivotField>
    <pivotField showAll="0"/>
    <pivotField showAll="0"/>
    <pivotField numFmtId="44" showAll="0"/>
    <pivotField numFmtId="44"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s>
  <rowFields count="3">
    <field x="22"/>
    <field x="21"/>
    <field x="1"/>
  </rowFields>
  <rowItems count="5">
    <i>
      <x v="1"/>
    </i>
    <i>
      <x v="2"/>
    </i>
    <i>
      <x v="3"/>
    </i>
    <i>
      <x v="4"/>
    </i>
    <i t="grand">
      <x/>
    </i>
  </rowItems>
  <colFields count="1">
    <field x="15"/>
  </colFields>
  <colItems count="5">
    <i>
      <x/>
    </i>
    <i>
      <x v="1"/>
    </i>
    <i>
      <x v="2"/>
    </i>
    <i>
      <x v="3"/>
    </i>
    <i t="grand">
      <x/>
    </i>
  </colItems>
  <dataFields count="1">
    <dataField name="Count of Order ID" fld="0" subtotal="count" baseField="0" baseItem="0"/>
  </dataFields>
  <chartFormats count="8">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3"/>
          </reference>
        </references>
      </pivotArea>
    </chartFormat>
    <chartFormat chart="3" format="8" series="1">
      <pivotArea type="data" outline="0" fieldPosition="0">
        <references count="2">
          <reference field="4294967294" count="1" selected="0">
            <x v="0"/>
          </reference>
          <reference field="15" count="1" selected="0">
            <x v="0"/>
          </reference>
        </references>
      </pivotArea>
    </chartFormat>
    <chartFormat chart="3" format="9" series="1">
      <pivotArea type="data" outline="0" fieldPosition="0">
        <references count="2">
          <reference field="4294967294" count="1" selected="0">
            <x v="0"/>
          </reference>
          <reference field="15" count="1" selected="0">
            <x v="1"/>
          </reference>
        </references>
      </pivotArea>
    </chartFormat>
    <chartFormat chart="3" format="10" series="1">
      <pivotArea type="data" outline="0" fieldPosition="0">
        <references count="2">
          <reference field="4294967294" count="1" selected="0">
            <x v="0"/>
          </reference>
          <reference field="15" count="1" selected="0">
            <x v="2"/>
          </reference>
        </references>
      </pivotArea>
    </chartFormat>
    <chartFormat chart="3" format="11" series="1">
      <pivotArea type="data" outline="0" fieldPosition="0">
        <references count="2">
          <reference field="4294967294" count="1" selected="0">
            <x v="0"/>
          </reference>
          <reference field="1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4C184-4B5C-ED45-A88F-31DDDAE78F1D}" name="PivotTable10"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F10" firstHeaderRow="1" firstDataRow="2" firstDataCol="1"/>
  <pivotFields count="23">
    <pivotField showAll="0"/>
    <pivotField axis="axisRow"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5">
        <item x="2"/>
        <item x="1"/>
        <item x="3"/>
        <item x="0"/>
        <item t="default"/>
      </items>
    </pivotField>
    <pivotField showAll="0"/>
    <pivotField showAll="0"/>
    <pivotField numFmtId="44" showAll="0"/>
    <pivotField dataField="1" numFmtId="44"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s>
  <rowFields count="3">
    <field x="22"/>
    <field x="21"/>
    <field x="1"/>
  </rowFields>
  <rowItems count="5">
    <i>
      <x v="1"/>
    </i>
    <i>
      <x v="2"/>
    </i>
    <i>
      <x v="3"/>
    </i>
    <i>
      <x v="4"/>
    </i>
    <i t="grand">
      <x/>
    </i>
  </rowItems>
  <colFields count="1">
    <field x="15"/>
  </colFields>
  <colItems count="5">
    <i>
      <x/>
    </i>
    <i>
      <x v="1"/>
    </i>
    <i>
      <x v="2"/>
    </i>
    <i>
      <x v="3"/>
    </i>
    <i t="grand">
      <x/>
    </i>
  </colItems>
  <dataFields count="1">
    <dataField name="Sum of Sales" fld="19" baseField="0" baseItem="0" numFmtId="1"/>
  </dataFields>
  <formats count="1">
    <format dxfId="16">
      <pivotArea outline="0" collapsedLevelsAreSubtotals="1" fieldPosition="0"/>
    </format>
  </formats>
  <chartFormats count="12">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3"/>
          </reference>
        </references>
      </pivotArea>
    </chartFormat>
    <chartFormat chart="5" format="8" series="1">
      <pivotArea type="data" outline="0" fieldPosition="0">
        <references count="2">
          <reference field="4294967294" count="1" selected="0">
            <x v="0"/>
          </reference>
          <reference field="15" count="1" selected="0">
            <x v="0"/>
          </reference>
        </references>
      </pivotArea>
    </chartFormat>
    <chartFormat chart="5" format="9" series="1">
      <pivotArea type="data" outline="0" fieldPosition="0">
        <references count="2">
          <reference field="4294967294" count="1" selected="0">
            <x v="0"/>
          </reference>
          <reference field="15" count="1" selected="0">
            <x v="1"/>
          </reference>
        </references>
      </pivotArea>
    </chartFormat>
    <chartFormat chart="5" format="10" series="1">
      <pivotArea type="data" outline="0" fieldPosition="0">
        <references count="2">
          <reference field="4294967294" count="1" selected="0">
            <x v="0"/>
          </reference>
          <reference field="15" count="1" selected="0">
            <x v="2"/>
          </reference>
        </references>
      </pivotArea>
    </chartFormat>
    <chartFormat chart="5" format="11" series="1">
      <pivotArea type="data" outline="0" fieldPosition="0">
        <references count="2">
          <reference field="4294967294" count="1" selected="0">
            <x v="0"/>
          </reference>
          <reference field="15" count="1" selected="0">
            <x v="3"/>
          </reference>
        </references>
      </pivotArea>
    </chartFormat>
    <chartFormat chart="6" format="12" series="1">
      <pivotArea type="data" outline="0" fieldPosition="0">
        <references count="2">
          <reference field="4294967294" count="1" selected="0">
            <x v="0"/>
          </reference>
          <reference field="15" count="1" selected="0">
            <x v="0"/>
          </reference>
        </references>
      </pivotArea>
    </chartFormat>
    <chartFormat chart="6" format="13" series="1">
      <pivotArea type="data" outline="0" fieldPosition="0">
        <references count="2">
          <reference field="4294967294" count="1" selected="0">
            <x v="0"/>
          </reference>
          <reference field="15" count="1" selected="0">
            <x v="1"/>
          </reference>
        </references>
      </pivotArea>
    </chartFormat>
    <chartFormat chart="6" format="14" series="1">
      <pivotArea type="data" outline="0" fieldPosition="0">
        <references count="2">
          <reference field="4294967294" count="1" selected="0">
            <x v="0"/>
          </reference>
          <reference field="15" count="1" selected="0">
            <x v="2"/>
          </reference>
        </references>
      </pivotArea>
    </chartFormat>
    <chartFormat chart="6" format="15" series="1">
      <pivotArea type="data" outline="0" fieldPosition="0">
        <references count="2">
          <reference field="4294967294" count="1" selected="0">
            <x v="0"/>
          </reference>
          <reference field="15"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A153E9F-D352-5647-B5D6-149C568CB7AB}" sourceName="Year">
  <pivotTables>
    <pivotTable tabId="26" name="PivotTable10"/>
    <pivotTable tabId="20" name="PivotTable3"/>
    <pivotTable tabId="20" name="PivotTable4"/>
    <pivotTable tabId="21" name="PivotTable5"/>
    <pivotTable tabId="21" name="PivotTable6"/>
    <pivotTable tabId="22" name="PivotTable7"/>
    <pivotTable tabId="25" name="PivotTable9"/>
    <pivotTable tabId="23" name="PivotTable8"/>
  </pivotTables>
  <data>
    <tabular pivotCacheId="1527417074">
      <items count="4">
        <i x="0"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17D80C0-946D-524C-B1B4-B775E166049F}" cache="Slicer_Year" caption="Year" columnCount="4" style="SlicerStyleDark6" rowHeight="4572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B6A24F4-AB9C-ED4E-B70A-B41421F65D41}" cache="Slicer_Year" caption="Year" columnCount="4" style="SlicerStyleDark6"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A36562-59A0-2E4D-AB22-EBF815A422A5}" name="Table1" displayName="Table1" ref="A1:U1001" totalsRowShown="0" headerRowDxfId="15">
  <autoFilter ref="A1:U1001" xr:uid="{AAA36562-59A0-2E4D-AB22-EBF815A422A5}"/>
  <tableColumns count="21">
    <tableColumn id="1" xr3:uid="{078EC36E-6838-8C4E-8A23-2316E36B3526}" name="Order ID" dataDxfId="14"/>
    <tableColumn id="2" xr3:uid="{D2EDD413-A235-1242-AFEF-F97142BC1193}" name="Order Date" dataDxfId="13"/>
    <tableColumn id="3" xr3:uid="{467FCCAE-C554-CB47-876A-A13F961F54D4}" name="Month Name" dataDxfId="12">
      <calculatedColumnFormula>TEXT(B2,"mmm")</calculatedColumnFormula>
    </tableColumn>
    <tableColumn id="4" xr3:uid="{E0F046D1-FD37-9347-97CE-815EF595EA8D}" name="Year" dataDxfId="11">
      <calculatedColumnFormula>YEAR(B2)</calculatedColumnFormula>
    </tableColumn>
    <tableColumn id="5" xr3:uid="{746D9BD1-16A6-5B44-8497-DA8CC57EAF10}" name="Customer ID" dataDxfId="10"/>
    <tableColumn id="6" xr3:uid="{B173D765-F5E0-BE4E-ABB7-E87A049EAFFA}" name="Product ID"/>
    <tableColumn id="7" xr3:uid="{B491C363-1879-9040-870B-B9F3A14C77F9}" name="Quantity" dataDxfId="9"/>
    <tableColumn id="8" xr3:uid="{63988DED-F335-704F-BB67-BF0DE9E063F9}" name="Customer Name" dataDxfId="8">
      <calculatedColumnFormula>VLOOKUP(E2,customers!$A$1:$I$1001,2,FALSE)</calculatedColumnFormula>
    </tableColumn>
    <tableColumn id="9" xr3:uid="{CF6614AA-9288-DF4E-864C-0BF06355682D}" name="First Name" dataDxfId="7">
      <calculatedColumnFormula>LEFT(H2,FIND(" ",H2,1)-1)</calculatedColumnFormula>
    </tableColumn>
    <tableColumn id="10" xr3:uid="{C9AB55B3-C067-F547-A67D-68F7465B4805}" name="Last Name" dataDxfId="6">
      <calculatedColumnFormula>RIGHT(H2,LEN(H2)-FIND(" ",H2,1))</calculatedColumnFormula>
    </tableColumn>
    <tableColumn id="11" xr3:uid="{E0B5766C-20E6-4448-A45B-A7EABBDEA8D5}" name="Email" dataDxfId="5">
      <calculatedColumnFormula>IF(VLOOKUP(E2,customers!$A$1:$I$1001,3,FALSE)=0," ",VLOOKUP(E2,customers!$A$1:$I$1001,3,FALSE))</calculatedColumnFormula>
    </tableColumn>
    <tableColumn id="12" xr3:uid="{656340B0-0D31-3044-8254-007526FD6527}" name="City" dataDxfId="4">
      <calculatedColumnFormula>VLOOKUP(E2,customers!$A$1:$I$1001,6,FALSE)</calculatedColumnFormula>
    </tableColumn>
    <tableColumn id="13" xr3:uid="{F99D10A9-B2CB-034F-A39E-CB4A8221BCDF}" name="Country" dataDxfId="3">
      <calculatedColumnFormula>VLOOKUP(E2,customers!$A$1:$I$1001,7,FALSE)</calculatedColumnFormula>
    </tableColumn>
    <tableColumn id="14" xr3:uid="{FE50AAE2-CBB1-4641-89BB-A169908C13C1}" name="Coffee Type">
      <calculatedColumnFormula>LEFT(F2,FIND("-",F2,1)-1)</calculatedColumnFormula>
    </tableColumn>
    <tableColumn id="15" xr3:uid="{D5C9E7E6-CB9C-B14A-8113-4C428C98331F}" name="Coffee Name">
      <calculatedColumnFormula array="1">_xlfn.IFS(N2="R","Rob",N2="E","Exc",N2="L","Lib",N2="A","Ara")</calculatedColumnFormula>
    </tableColumn>
    <tableColumn id="16" xr3:uid="{9268858B-46E3-704A-A529-CA66156EB19D}" name="Coffee Full Name">
      <calculatedColumnFormula array="1">_xlfn.IFS(O2="Rob","Robusta",O2="Exc","Excelsa",O2="Ara","Arabica",O2="Lib","Liberica")</calculatedColumnFormula>
    </tableColumn>
    <tableColumn id="17" xr3:uid="{4EE3D09F-34C9-F34A-8C07-E374C9C308CD}" name="Roast Type">
      <calculatedColumnFormula>MID(F2,FIND("-",F2,1)+1,1)</calculatedColumnFormula>
    </tableColumn>
    <tableColumn id="18" xr3:uid="{BF287BE9-1F23-2340-8CD2-EBA80D3464B0}" name="Size" dataDxfId="2">
      <calculatedColumnFormula>MID(F2,FIND("-",F2,FIND("-",F2,1)+1)+1,LEN(F2)-FIND("-",F2,FIND("-",F2,1)+1))</calculatedColumnFormula>
    </tableColumn>
    <tableColumn id="19" xr3:uid="{DC7B345B-34F9-6741-8587-25B410EA2BFB}" name="Unit Price" dataDxfId="1" dataCellStyle="Currency">
      <calculatedColumnFormula>_xlfn.XLOOKUP(F2,products!$A$2:$A$49,products!$E$2:$E$49,,0,)</calculatedColumnFormula>
    </tableColumn>
    <tableColumn id="20" xr3:uid="{FC9AD5CC-AB7C-7040-8A54-F9E5AB0882EF}" name="Sales" dataDxfId="0">
      <calculatedColumnFormula>S2*G2</calculatedColumnFormula>
    </tableColumn>
    <tableColumn id="21" xr3:uid="{878EE7F1-9E72-FA42-ADFE-207BADE501EF}" name="Loyalty Card">
      <calculatedColumnFormula>_xlfn.XLOOKUP(E2,customers!$A$2:$A$1001,customers!$I$2:$I$1001,,0,)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9"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41904-3AFD-4E4B-B6FF-9283AE09318E}">
  <dimension ref="A2:C32"/>
  <sheetViews>
    <sheetView workbookViewId="0">
      <selection activeCell="M6" sqref="M6"/>
    </sheetView>
  </sheetViews>
  <sheetFormatPr baseColWidth="10" defaultRowHeight="15" x14ac:dyDescent="0.2"/>
  <cols>
    <col min="1" max="1" width="13.5" bestFit="1" customWidth="1"/>
    <col min="2" max="2" width="10.5" bestFit="1" customWidth="1"/>
    <col min="3" max="3" width="18.5" customWidth="1"/>
  </cols>
  <sheetData>
    <row r="2" spans="1:3" ht="21" x14ac:dyDescent="0.25">
      <c r="A2" s="14" t="s">
        <v>6235</v>
      </c>
      <c r="B2" s="15"/>
      <c r="C2" s="15"/>
    </row>
    <row r="4" spans="1:3" x14ac:dyDescent="0.2">
      <c r="A4" s="11" t="s">
        <v>6202</v>
      </c>
      <c r="B4" t="s">
        <v>6213</v>
      </c>
    </row>
    <row r="5" spans="1:3" x14ac:dyDescent="0.2">
      <c r="A5" s="12" t="s">
        <v>318</v>
      </c>
      <c r="B5">
        <v>153</v>
      </c>
    </row>
    <row r="6" spans="1:3" x14ac:dyDescent="0.2">
      <c r="A6" s="12" t="s">
        <v>28</v>
      </c>
      <c r="B6">
        <v>73</v>
      </c>
    </row>
    <row r="7" spans="1:3" x14ac:dyDescent="0.2">
      <c r="A7" s="12" t="s">
        <v>19</v>
      </c>
      <c r="B7">
        <v>774</v>
      </c>
    </row>
    <row r="8" spans="1:3" x14ac:dyDescent="0.2">
      <c r="A8" s="12" t="s">
        <v>6203</v>
      </c>
      <c r="B8">
        <v>1000</v>
      </c>
    </row>
    <row r="26" spans="1:3" ht="21" x14ac:dyDescent="0.25">
      <c r="A26" s="14" t="s">
        <v>6236</v>
      </c>
      <c r="B26" s="15"/>
      <c r="C26" s="15"/>
    </row>
    <row r="28" spans="1:3" x14ac:dyDescent="0.2">
      <c r="A28" s="11" t="s">
        <v>6202</v>
      </c>
      <c r="B28" t="s">
        <v>6233</v>
      </c>
    </row>
    <row r="29" spans="1:3" x14ac:dyDescent="0.2">
      <c r="A29" s="12" t="s">
        <v>318</v>
      </c>
      <c r="B29" s="1">
        <v>6696.8649999999989</v>
      </c>
    </row>
    <row r="30" spans="1:3" x14ac:dyDescent="0.2">
      <c r="A30" s="12" t="s">
        <v>28</v>
      </c>
      <c r="B30" s="1">
        <v>2798.5050000000001</v>
      </c>
    </row>
    <row r="31" spans="1:3" x14ac:dyDescent="0.2">
      <c r="A31" s="12" t="s">
        <v>19</v>
      </c>
      <c r="B31" s="1">
        <v>35638.88499999998</v>
      </c>
    </row>
    <row r="32" spans="1:3" x14ac:dyDescent="0.2">
      <c r="A32" s="12" t="s">
        <v>6203</v>
      </c>
      <c r="B32" s="1">
        <v>45134.254999999976</v>
      </c>
    </row>
  </sheetData>
  <mergeCells count="2">
    <mergeCell ref="A2:C2"/>
    <mergeCell ref="A26:C26"/>
  </mergeCell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6BF43-B3F2-9D41-9E92-0E026154BA47}">
  <dimension ref="A2:C31"/>
  <sheetViews>
    <sheetView workbookViewId="0">
      <selection activeCell="C15" sqref="C15"/>
    </sheetView>
  </sheetViews>
  <sheetFormatPr baseColWidth="10" defaultRowHeight="15" x14ac:dyDescent="0.2"/>
  <cols>
    <col min="1" max="1" width="14.1640625" bestFit="1" customWidth="1"/>
    <col min="2" max="2" width="10.5" bestFit="1" customWidth="1"/>
    <col min="3" max="3" width="15.6640625" customWidth="1"/>
  </cols>
  <sheetData>
    <row r="2" spans="1:3" ht="24" x14ac:dyDescent="0.3">
      <c r="A2" s="16" t="s">
        <v>6239</v>
      </c>
      <c r="B2" s="15"/>
      <c r="C2" s="15"/>
    </row>
    <row r="4" spans="1:3" x14ac:dyDescent="0.2">
      <c r="A4" s="11" t="s">
        <v>6189</v>
      </c>
      <c r="B4" t="s">
        <v>6190</v>
      </c>
    </row>
    <row r="6" spans="1:3" x14ac:dyDescent="0.2">
      <c r="A6" s="11" t="s">
        <v>6202</v>
      </c>
      <c r="B6" t="s">
        <v>6233</v>
      </c>
    </row>
    <row r="7" spans="1:3" x14ac:dyDescent="0.2">
      <c r="A7" s="12" t="s">
        <v>5764</v>
      </c>
      <c r="B7">
        <v>307.04499999999996</v>
      </c>
    </row>
    <row r="8" spans="1:3" x14ac:dyDescent="0.2">
      <c r="A8" s="12" t="s">
        <v>5074</v>
      </c>
      <c r="B8">
        <v>246.20999999999998</v>
      </c>
    </row>
    <row r="9" spans="1:3" x14ac:dyDescent="0.2">
      <c r="A9" s="12" t="s">
        <v>3194</v>
      </c>
      <c r="B9">
        <v>206.59999999999997</v>
      </c>
    </row>
    <row r="10" spans="1:3" x14ac:dyDescent="0.2">
      <c r="A10" s="12" t="s">
        <v>1471</v>
      </c>
      <c r="B10">
        <v>204.92999999999995</v>
      </c>
    </row>
    <row r="11" spans="1:3" x14ac:dyDescent="0.2">
      <c r="A11" s="12" t="s">
        <v>2176</v>
      </c>
      <c r="B11">
        <v>204.92999999999995</v>
      </c>
    </row>
    <row r="22" spans="1:3" ht="24" x14ac:dyDescent="0.3">
      <c r="A22" s="16" t="s">
        <v>6238</v>
      </c>
      <c r="B22" s="15"/>
      <c r="C22" s="15"/>
    </row>
    <row r="24" spans="1:3" x14ac:dyDescent="0.2">
      <c r="A24" s="11" t="s">
        <v>6189</v>
      </c>
      <c r="B24" t="s">
        <v>6191</v>
      </c>
    </row>
    <row r="26" spans="1:3" x14ac:dyDescent="0.2">
      <c r="A26" s="11" t="s">
        <v>6202</v>
      </c>
      <c r="B26" t="s">
        <v>6233</v>
      </c>
    </row>
    <row r="27" spans="1:3" x14ac:dyDescent="0.2">
      <c r="A27" s="12" t="s">
        <v>5113</v>
      </c>
      <c r="B27">
        <v>317.06999999999994</v>
      </c>
    </row>
    <row r="28" spans="1:3" x14ac:dyDescent="0.2">
      <c r="A28" s="12" t="s">
        <v>2586</v>
      </c>
      <c r="B28">
        <v>289.11</v>
      </c>
    </row>
    <row r="29" spans="1:3" x14ac:dyDescent="0.2">
      <c r="A29" s="12" t="s">
        <v>1597</v>
      </c>
      <c r="B29">
        <v>281.67499999999995</v>
      </c>
    </row>
    <row r="30" spans="1:3" x14ac:dyDescent="0.2">
      <c r="A30" s="12" t="s">
        <v>3752</v>
      </c>
      <c r="B30">
        <v>278.01</v>
      </c>
    </row>
    <row r="31" spans="1:3" x14ac:dyDescent="0.2">
      <c r="A31" s="12" t="s">
        <v>5554</v>
      </c>
      <c r="B31">
        <v>251.12499999999997</v>
      </c>
    </row>
  </sheetData>
  <mergeCells count="2">
    <mergeCell ref="A22:C22"/>
    <mergeCell ref="A2:C2"/>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853E-F144-644E-8D8B-7AF1F62BF5D2}">
  <dimension ref="A2:G54"/>
  <sheetViews>
    <sheetView topLeftCell="B1" workbookViewId="0">
      <selection activeCell="L3" sqref="L3"/>
    </sheetView>
  </sheetViews>
  <sheetFormatPr baseColWidth="10" defaultRowHeight="15" x14ac:dyDescent="0.2"/>
  <cols>
    <col min="1" max="1" width="14.5" bestFit="1" customWidth="1"/>
    <col min="2" max="2" width="19.1640625" bestFit="1" customWidth="1"/>
    <col min="3" max="6" width="16.1640625" bestFit="1" customWidth="1"/>
    <col min="7" max="8" width="10" bestFit="1" customWidth="1"/>
  </cols>
  <sheetData>
    <row r="2" spans="1:7" ht="21" x14ac:dyDescent="0.25">
      <c r="B2" s="17" t="s">
        <v>6232</v>
      </c>
      <c r="C2" s="18"/>
      <c r="D2" s="18"/>
      <c r="E2" s="18"/>
    </row>
    <row r="4" spans="1:7" x14ac:dyDescent="0.2">
      <c r="A4" s="11" t="s">
        <v>6213</v>
      </c>
      <c r="C4" s="11" t="s">
        <v>6198</v>
      </c>
    </row>
    <row r="5" spans="1:7" x14ac:dyDescent="0.2">
      <c r="A5" s="11" t="s">
        <v>6226</v>
      </c>
      <c r="B5" s="11" t="s">
        <v>6227</v>
      </c>
      <c r="C5" t="s">
        <v>6209</v>
      </c>
      <c r="D5" t="s">
        <v>6210</v>
      </c>
      <c r="E5" t="s">
        <v>6211</v>
      </c>
      <c r="F5" t="s">
        <v>6212</v>
      </c>
      <c r="G5" t="s">
        <v>6203</v>
      </c>
    </row>
    <row r="6" spans="1:7" x14ac:dyDescent="0.2">
      <c r="A6" t="s">
        <v>6204</v>
      </c>
      <c r="B6" t="s">
        <v>6214</v>
      </c>
      <c r="C6">
        <v>3</v>
      </c>
      <c r="D6">
        <v>7</v>
      </c>
      <c r="E6">
        <v>5</v>
      </c>
      <c r="F6">
        <v>5</v>
      </c>
      <c r="G6">
        <v>20</v>
      </c>
    </row>
    <row r="7" spans="1:7" x14ac:dyDescent="0.2">
      <c r="B7" t="s">
        <v>6215</v>
      </c>
      <c r="C7">
        <v>7</v>
      </c>
      <c r="D7">
        <v>4</v>
      </c>
      <c r="E7">
        <v>7</v>
      </c>
      <c r="F7">
        <v>5</v>
      </c>
      <c r="G7">
        <v>23</v>
      </c>
    </row>
    <row r="8" spans="1:7" x14ac:dyDescent="0.2">
      <c r="B8" t="s">
        <v>6216</v>
      </c>
      <c r="C8">
        <v>4</v>
      </c>
      <c r="D8">
        <v>7</v>
      </c>
      <c r="E8">
        <v>6</v>
      </c>
      <c r="F8">
        <v>6</v>
      </c>
      <c r="G8">
        <v>23</v>
      </c>
    </row>
    <row r="9" spans="1:7" x14ac:dyDescent="0.2">
      <c r="B9" t="s">
        <v>6217</v>
      </c>
      <c r="C9">
        <v>5</v>
      </c>
      <c r="D9">
        <v>8</v>
      </c>
      <c r="E9">
        <v>10</v>
      </c>
      <c r="F9">
        <v>6</v>
      </c>
      <c r="G9">
        <v>29</v>
      </c>
    </row>
    <row r="10" spans="1:7" x14ac:dyDescent="0.2">
      <c r="B10" t="s">
        <v>6218</v>
      </c>
      <c r="C10">
        <v>2</v>
      </c>
      <c r="D10">
        <v>3</v>
      </c>
      <c r="E10">
        <v>4</v>
      </c>
      <c r="F10">
        <v>4</v>
      </c>
      <c r="G10">
        <v>13</v>
      </c>
    </row>
    <row r="11" spans="1:7" x14ac:dyDescent="0.2">
      <c r="B11" t="s">
        <v>6219</v>
      </c>
      <c r="C11">
        <v>2</v>
      </c>
      <c r="D11">
        <v>8</v>
      </c>
      <c r="E11">
        <v>4</v>
      </c>
      <c r="F11">
        <v>9</v>
      </c>
      <c r="G11">
        <v>23</v>
      </c>
    </row>
    <row r="12" spans="1:7" x14ac:dyDescent="0.2">
      <c r="B12" t="s">
        <v>6220</v>
      </c>
      <c r="C12">
        <v>8</v>
      </c>
      <c r="D12">
        <v>6</v>
      </c>
      <c r="E12">
        <v>4</v>
      </c>
      <c r="F12">
        <v>4</v>
      </c>
      <c r="G12">
        <v>22</v>
      </c>
    </row>
    <row r="13" spans="1:7" x14ac:dyDescent="0.2">
      <c r="B13" t="s">
        <v>6221</v>
      </c>
      <c r="C13">
        <v>7</v>
      </c>
      <c r="D13">
        <v>2</v>
      </c>
      <c r="E13">
        <v>3</v>
      </c>
      <c r="F13">
        <v>5</v>
      </c>
      <c r="G13">
        <v>17</v>
      </c>
    </row>
    <row r="14" spans="1:7" x14ac:dyDescent="0.2">
      <c r="B14" t="s">
        <v>6222</v>
      </c>
      <c r="C14">
        <v>1</v>
      </c>
      <c r="D14">
        <v>4</v>
      </c>
      <c r="E14">
        <v>8</v>
      </c>
      <c r="F14">
        <v>11</v>
      </c>
      <c r="G14">
        <v>24</v>
      </c>
    </row>
    <row r="15" spans="1:7" x14ac:dyDescent="0.2">
      <c r="B15" t="s">
        <v>6223</v>
      </c>
      <c r="C15">
        <v>9</v>
      </c>
      <c r="D15">
        <v>5</v>
      </c>
      <c r="E15">
        <v>4</v>
      </c>
      <c r="F15">
        <v>7</v>
      </c>
      <c r="G15">
        <v>25</v>
      </c>
    </row>
    <row r="16" spans="1:7" x14ac:dyDescent="0.2">
      <c r="B16" t="s">
        <v>6224</v>
      </c>
      <c r="C16">
        <v>5</v>
      </c>
      <c r="D16">
        <v>1</v>
      </c>
      <c r="E16">
        <v>7</v>
      </c>
      <c r="F16">
        <v>4</v>
      </c>
      <c r="G16">
        <v>17</v>
      </c>
    </row>
    <row r="17" spans="1:7" x14ac:dyDescent="0.2">
      <c r="B17" t="s">
        <v>6225</v>
      </c>
      <c r="C17">
        <v>6</v>
      </c>
      <c r="D17">
        <v>5</v>
      </c>
      <c r="E17">
        <v>6</v>
      </c>
      <c r="F17">
        <v>6</v>
      </c>
      <c r="G17">
        <v>23</v>
      </c>
    </row>
    <row r="18" spans="1:7" x14ac:dyDescent="0.2">
      <c r="A18" t="s">
        <v>6228</v>
      </c>
      <c r="C18">
        <v>59</v>
      </c>
      <c r="D18">
        <v>60</v>
      </c>
      <c r="E18">
        <v>68</v>
      </c>
      <c r="F18">
        <v>72</v>
      </c>
      <c r="G18">
        <v>259</v>
      </c>
    </row>
    <row r="19" spans="1:7" x14ac:dyDescent="0.2">
      <c r="A19" t="s">
        <v>6205</v>
      </c>
      <c r="B19" t="s">
        <v>6214</v>
      </c>
      <c r="C19">
        <v>3</v>
      </c>
      <c r="D19">
        <v>3</v>
      </c>
      <c r="E19">
        <v>8</v>
      </c>
      <c r="F19">
        <v>6</v>
      </c>
      <c r="G19">
        <v>20</v>
      </c>
    </row>
    <row r="20" spans="1:7" x14ac:dyDescent="0.2">
      <c r="B20" t="s">
        <v>6215</v>
      </c>
      <c r="C20">
        <v>11</v>
      </c>
      <c r="D20">
        <v>9</v>
      </c>
      <c r="E20">
        <v>5</v>
      </c>
      <c r="F20">
        <v>9</v>
      </c>
      <c r="G20">
        <v>34</v>
      </c>
    </row>
    <row r="21" spans="1:7" x14ac:dyDescent="0.2">
      <c r="B21" t="s">
        <v>6216</v>
      </c>
      <c r="C21">
        <v>5</v>
      </c>
      <c r="D21">
        <v>8</v>
      </c>
      <c r="E21">
        <v>5</v>
      </c>
      <c r="F21">
        <v>5</v>
      </c>
      <c r="G21">
        <v>23</v>
      </c>
    </row>
    <row r="22" spans="1:7" x14ac:dyDescent="0.2">
      <c r="B22" t="s">
        <v>6217</v>
      </c>
      <c r="C22">
        <v>1</v>
      </c>
      <c r="D22">
        <v>5</v>
      </c>
      <c r="E22">
        <v>4</v>
      </c>
      <c r="F22">
        <v>5</v>
      </c>
      <c r="G22">
        <v>15</v>
      </c>
    </row>
    <row r="23" spans="1:7" x14ac:dyDescent="0.2">
      <c r="B23" t="s">
        <v>6218</v>
      </c>
      <c r="C23">
        <v>7</v>
      </c>
      <c r="D23">
        <v>6</v>
      </c>
      <c r="E23">
        <v>3</v>
      </c>
      <c r="F23">
        <v>3</v>
      </c>
      <c r="G23">
        <v>19</v>
      </c>
    </row>
    <row r="24" spans="1:7" x14ac:dyDescent="0.2">
      <c r="B24" t="s">
        <v>6219</v>
      </c>
      <c r="C24">
        <v>7</v>
      </c>
      <c r="D24">
        <v>6</v>
      </c>
      <c r="E24">
        <v>6</v>
      </c>
      <c r="F24">
        <v>3</v>
      </c>
      <c r="G24">
        <v>22</v>
      </c>
    </row>
    <row r="25" spans="1:7" x14ac:dyDescent="0.2">
      <c r="B25" t="s">
        <v>6220</v>
      </c>
      <c r="C25">
        <v>10</v>
      </c>
      <c r="D25">
        <v>5</v>
      </c>
      <c r="E25">
        <v>5</v>
      </c>
      <c r="F25">
        <v>9</v>
      </c>
      <c r="G25">
        <v>29</v>
      </c>
    </row>
    <row r="26" spans="1:7" x14ac:dyDescent="0.2">
      <c r="B26" t="s">
        <v>6221</v>
      </c>
      <c r="C26">
        <v>1</v>
      </c>
      <c r="D26">
        <v>3</v>
      </c>
      <c r="E26">
        <v>3</v>
      </c>
      <c r="F26">
        <v>5</v>
      </c>
      <c r="G26">
        <v>12</v>
      </c>
    </row>
    <row r="27" spans="1:7" x14ac:dyDescent="0.2">
      <c r="B27" t="s">
        <v>6222</v>
      </c>
      <c r="C27">
        <v>4</v>
      </c>
      <c r="D27">
        <v>3</v>
      </c>
      <c r="E27">
        <v>5</v>
      </c>
      <c r="F27">
        <v>7</v>
      </c>
      <c r="G27">
        <v>19</v>
      </c>
    </row>
    <row r="28" spans="1:7" x14ac:dyDescent="0.2">
      <c r="B28" t="s">
        <v>6223</v>
      </c>
      <c r="C28">
        <v>9</v>
      </c>
      <c r="D28">
        <v>9</v>
      </c>
      <c r="E28">
        <v>9</v>
      </c>
      <c r="F28">
        <v>3</v>
      </c>
      <c r="G28">
        <v>30</v>
      </c>
    </row>
    <row r="29" spans="1:7" x14ac:dyDescent="0.2">
      <c r="B29" t="s">
        <v>6224</v>
      </c>
      <c r="C29">
        <v>6</v>
      </c>
      <c r="D29">
        <v>3</v>
      </c>
      <c r="E29">
        <v>5</v>
      </c>
      <c r="F29">
        <v>3</v>
      </c>
      <c r="G29">
        <v>17</v>
      </c>
    </row>
    <row r="30" spans="1:7" x14ac:dyDescent="0.2">
      <c r="B30" t="s">
        <v>6225</v>
      </c>
      <c r="C30">
        <v>6</v>
      </c>
      <c r="D30">
        <v>11</v>
      </c>
      <c r="E30">
        <v>3</v>
      </c>
      <c r="F30">
        <v>3</v>
      </c>
      <c r="G30">
        <v>23</v>
      </c>
    </row>
    <row r="31" spans="1:7" x14ac:dyDescent="0.2">
      <c r="A31" t="s">
        <v>6229</v>
      </c>
      <c r="C31">
        <v>70</v>
      </c>
      <c r="D31">
        <v>71</v>
      </c>
      <c r="E31">
        <v>61</v>
      </c>
      <c r="F31">
        <v>61</v>
      </c>
      <c r="G31">
        <v>263</v>
      </c>
    </row>
    <row r="32" spans="1:7" x14ac:dyDescent="0.2">
      <c r="A32" t="s">
        <v>6206</v>
      </c>
      <c r="B32" t="s">
        <v>6214</v>
      </c>
      <c r="C32">
        <v>8</v>
      </c>
      <c r="D32">
        <v>4</v>
      </c>
      <c r="E32">
        <v>9</v>
      </c>
      <c r="F32">
        <v>5</v>
      </c>
      <c r="G32">
        <v>26</v>
      </c>
    </row>
    <row r="33" spans="1:7" x14ac:dyDescent="0.2">
      <c r="B33" t="s">
        <v>6215</v>
      </c>
      <c r="C33">
        <v>6</v>
      </c>
      <c r="D33">
        <v>6</v>
      </c>
      <c r="E33">
        <v>7</v>
      </c>
      <c r="F33">
        <v>4</v>
      </c>
      <c r="G33">
        <v>23</v>
      </c>
    </row>
    <row r="34" spans="1:7" x14ac:dyDescent="0.2">
      <c r="B34" t="s">
        <v>6216</v>
      </c>
      <c r="C34">
        <v>8</v>
      </c>
      <c r="D34">
        <v>11</v>
      </c>
      <c r="E34">
        <v>6</v>
      </c>
      <c r="F34">
        <v>10</v>
      </c>
      <c r="G34">
        <v>35</v>
      </c>
    </row>
    <row r="35" spans="1:7" x14ac:dyDescent="0.2">
      <c r="B35" t="s">
        <v>6217</v>
      </c>
      <c r="C35">
        <v>6</v>
      </c>
      <c r="D35">
        <v>5</v>
      </c>
      <c r="E35">
        <v>6</v>
      </c>
      <c r="F35">
        <v>2</v>
      </c>
      <c r="G35">
        <v>19</v>
      </c>
    </row>
    <row r="36" spans="1:7" x14ac:dyDescent="0.2">
      <c r="B36" t="s">
        <v>6218</v>
      </c>
      <c r="C36">
        <v>6</v>
      </c>
      <c r="D36">
        <v>4</v>
      </c>
      <c r="E36">
        <v>6</v>
      </c>
      <c r="F36">
        <v>8</v>
      </c>
      <c r="G36">
        <v>24</v>
      </c>
    </row>
    <row r="37" spans="1:7" x14ac:dyDescent="0.2">
      <c r="B37" t="s">
        <v>6219</v>
      </c>
      <c r="C37">
        <v>8</v>
      </c>
      <c r="D37">
        <v>5</v>
      </c>
      <c r="E37">
        <v>3</v>
      </c>
      <c r="F37">
        <v>4</v>
      </c>
      <c r="G37">
        <v>20</v>
      </c>
    </row>
    <row r="38" spans="1:7" x14ac:dyDescent="0.2">
      <c r="B38" t="s">
        <v>6220</v>
      </c>
      <c r="C38">
        <v>5</v>
      </c>
      <c r="D38">
        <v>9</v>
      </c>
      <c r="E38">
        <v>3</v>
      </c>
      <c r="F38">
        <v>4</v>
      </c>
      <c r="G38">
        <v>21</v>
      </c>
    </row>
    <row r="39" spans="1:7" x14ac:dyDescent="0.2">
      <c r="B39" t="s">
        <v>6221</v>
      </c>
      <c r="C39">
        <v>8</v>
      </c>
      <c r="D39">
        <v>7</v>
      </c>
      <c r="E39">
        <v>3</v>
      </c>
      <c r="F39">
        <v>7</v>
      </c>
      <c r="G39">
        <v>25</v>
      </c>
    </row>
    <row r="40" spans="1:7" x14ac:dyDescent="0.2">
      <c r="B40" t="s">
        <v>6222</v>
      </c>
      <c r="C40">
        <v>14</v>
      </c>
      <c r="D40">
        <v>6</v>
      </c>
      <c r="E40">
        <v>6</v>
      </c>
      <c r="F40">
        <v>4</v>
      </c>
      <c r="G40">
        <v>30</v>
      </c>
    </row>
    <row r="41" spans="1:7" x14ac:dyDescent="0.2">
      <c r="B41" t="s">
        <v>6223</v>
      </c>
      <c r="C41">
        <v>8</v>
      </c>
      <c r="D41">
        <v>5</v>
      </c>
      <c r="E41">
        <v>10</v>
      </c>
      <c r="F41">
        <v>7</v>
      </c>
      <c r="G41">
        <v>30</v>
      </c>
    </row>
    <row r="42" spans="1:7" x14ac:dyDescent="0.2">
      <c r="B42" t="s">
        <v>6224</v>
      </c>
      <c r="C42">
        <v>6</v>
      </c>
      <c r="D42">
        <v>11</v>
      </c>
      <c r="E42">
        <v>12</v>
      </c>
      <c r="F42">
        <v>5</v>
      </c>
      <c r="G42">
        <v>34</v>
      </c>
    </row>
    <row r="43" spans="1:7" x14ac:dyDescent="0.2">
      <c r="B43" t="s">
        <v>6225</v>
      </c>
      <c r="C43">
        <v>8</v>
      </c>
      <c r="D43">
        <v>5</v>
      </c>
      <c r="E43">
        <v>9</v>
      </c>
      <c r="F43">
        <v>3</v>
      </c>
      <c r="G43">
        <v>25</v>
      </c>
    </row>
    <row r="44" spans="1:7" x14ac:dyDescent="0.2">
      <c r="A44" t="s">
        <v>6230</v>
      </c>
      <c r="C44">
        <v>91</v>
      </c>
      <c r="D44">
        <v>78</v>
      </c>
      <c r="E44">
        <v>80</v>
      </c>
      <c r="F44">
        <v>63</v>
      </c>
      <c r="G44">
        <v>312</v>
      </c>
    </row>
    <row r="45" spans="1:7" x14ac:dyDescent="0.2">
      <c r="A45" t="s">
        <v>6207</v>
      </c>
      <c r="B45" t="s">
        <v>6214</v>
      </c>
      <c r="C45">
        <v>5</v>
      </c>
      <c r="D45">
        <v>6</v>
      </c>
      <c r="E45">
        <v>9</v>
      </c>
      <c r="F45">
        <v>5</v>
      </c>
      <c r="G45">
        <v>25</v>
      </c>
    </row>
    <row r="46" spans="1:7" x14ac:dyDescent="0.2">
      <c r="B46" t="s">
        <v>6215</v>
      </c>
      <c r="C46">
        <v>5</v>
      </c>
      <c r="D46">
        <v>4</v>
      </c>
      <c r="E46">
        <v>4</v>
      </c>
      <c r="F46">
        <v>2</v>
      </c>
      <c r="G46">
        <v>15</v>
      </c>
    </row>
    <row r="47" spans="1:7" x14ac:dyDescent="0.2">
      <c r="B47" t="s">
        <v>6216</v>
      </c>
      <c r="C47">
        <v>6</v>
      </c>
      <c r="D47">
        <v>4</v>
      </c>
      <c r="E47">
        <v>8</v>
      </c>
      <c r="F47">
        <v>10</v>
      </c>
      <c r="G47">
        <v>28</v>
      </c>
    </row>
    <row r="48" spans="1:7" x14ac:dyDescent="0.2">
      <c r="B48" t="s">
        <v>6217</v>
      </c>
      <c r="C48">
        <v>8</v>
      </c>
      <c r="D48">
        <v>6</v>
      </c>
      <c r="E48">
        <v>4</v>
      </c>
      <c r="F48">
        <v>5</v>
      </c>
      <c r="G48">
        <v>23</v>
      </c>
    </row>
    <row r="49" spans="1:7" x14ac:dyDescent="0.2">
      <c r="B49" t="s">
        <v>6218</v>
      </c>
      <c r="C49">
        <v>5</v>
      </c>
      <c r="D49">
        <v>5</v>
      </c>
      <c r="E49">
        <v>6</v>
      </c>
      <c r="F49">
        <v>7</v>
      </c>
      <c r="G49">
        <v>23</v>
      </c>
    </row>
    <row r="50" spans="1:7" x14ac:dyDescent="0.2">
      <c r="B50" t="s">
        <v>6219</v>
      </c>
      <c r="C50">
        <v>6</v>
      </c>
      <c r="D50">
        <v>7</v>
      </c>
      <c r="E50">
        <v>3</v>
      </c>
      <c r="F50">
        <v>7</v>
      </c>
      <c r="G50">
        <v>23</v>
      </c>
    </row>
    <row r="51" spans="1:7" x14ac:dyDescent="0.2">
      <c r="B51" t="s">
        <v>6220</v>
      </c>
      <c r="C51">
        <v>5</v>
      </c>
      <c r="D51">
        <v>5</v>
      </c>
      <c r="E51">
        <v>4</v>
      </c>
      <c r="F51">
        <v>5</v>
      </c>
      <c r="G51">
        <v>19</v>
      </c>
    </row>
    <row r="52" spans="1:7" x14ac:dyDescent="0.2">
      <c r="B52" t="s">
        <v>6221</v>
      </c>
      <c r="C52">
        <v>4</v>
      </c>
      <c r="D52">
        <v>1</v>
      </c>
      <c r="E52">
        <v>1</v>
      </c>
      <c r="F52">
        <v>4</v>
      </c>
      <c r="G52">
        <v>10</v>
      </c>
    </row>
    <row r="53" spans="1:7" x14ac:dyDescent="0.2">
      <c r="A53" t="s">
        <v>6231</v>
      </c>
      <c r="C53">
        <v>44</v>
      </c>
      <c r="D53">
        <v>38</v>
      </c>
      <c r="E53">
        <v>39</v>
      </c>
      <c r="F53">
        <v>45</v>
      </c>
      <c r="G53">
        <v>166</v>
      </c>
    </row>
    <row r="54" spans="1:7" x14ac:dyDescent="0.2">
      <c r="A54" t="s">
        <v>6203</v>
      </c>
      <c r="C54">
        <v>264</v>
      </c>
      <c r="D54">
        <v>247</v>
      </c>
      <c r="E54">
        <v>248</v>
      </c>
      <c r="F54">
        <v>241</v>
      </c>
      <c r="G54">
        <v>1000</v>
      </c>
    </row>
  </sheetData>
  <mergeCells count="1">
    <mergeCell ref="B2:E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5E688-355B-564B-84BA-38196A4F44ED}">
  <dimension ref="A2:G54"/>
  <sheetViews>
    <sheetView topLeftCell="F1" workbookViewId="0">
      <selection activeCell="L9" sqref="L9"/>
    </sheetView>
  </sheetViews>
  <sheetFormatPr baseColWidth="10" defaultRowHeight="15" x14ac:dyDescent="0.2"/>
  <cols>
    <col min="1" max="1" width="12.1640625" bestFit="1" customWidth="1"/>
    <col min="2" max="2" width="19.6640625" bestFit="1" customWidth="1"/>
    <col min="3" max="6" width="16.6640625" bestFit="1" customWidth="1"/>
    <col min="7" max="7" width="10" bestFit="1" customWidth="1"/>
  </cols>
  <sheetData>
    <row r="2" spans="1:7" ht="21" x14ac:dyDescent="0.25">
      <c r="B2" s="19" t="s">
        <v>6234</v>
      </c>
      <c r="C2" s="20"/>
      <c r="D2" s="20"/>
      <c r="E2" s="20"/>
    </row>
    <row r="4" spans="1:7" x14ac:dyDescent="0.2">
      <c r="A4" s="11" t="s">
        <v>6233</v>
      </c>
      <c r="C4" s="11" t="s">
        <v>6198</v>
      </c>
    </row>
    <row r="5" spans="1:7" x14ac:dyDescent="0.2">
      <c r="A5" s="11" t="s">
        <v>6226</v>
      </c>
      <c r="B5" s="11" t="s">
        <v>6227</v>
      </c>
      <c r="C5" t="s">
        <v>6209</v>
      </c>
      <c r="D5" t="s">
        <v>6210</v>
      </c>
      <c r="E5" t="s">
        <v>6211</v>
      </c>
      <c r="F5" t="s">
        <v>6212</v>
      </c>
      <c r="G5" t="s">
        <v>6203</v>
      </c>
    </row>
    <row r="6" spans="1:7" x14ac:dyDescent="0.2">
      <c r="A6" t="s">
        <v>6204</v>
      </c>
      <c r="B6" t="s">
        <v>6214</v>
      </c>
      <c r="C6" s="13">
        <v>186.85499999999999</v>
      </c>
      <c r="D6" s="13">
        <v>305.97000000000003</v>
      </c>
      <c r="E6" s="13">
        <v>213.15999999999997</v>
      </c>
      <c r="F6" s="13">
        <v>123</v>
      </c>
      <c r="G6" s="13">
        <v>828.98500000000001</v>
      </c>
    </row>
    <row r="7" spans="1:7" x14ac:dyDescent="0.2">
      <c r="B7" t="s">
        <v>6215</v>
      </c>
      <c r="C7" s="13">
        <v>251.96499999999997</v>
      </c>
      <c r="D7" s="13">
        <v>129.46</v>
      </c>
      <c r="E7" s="13">
        <v>434.03999999999996</v>
      </c>
      <c r="F7" s="13">
        <v>171.93999999999997</v>
      </c>
      <c r="G7" s="13">
        <v>987.40499999999986</v>
      </c>
    </row>
    <row r="8" spans="1:7" x14ac:dyDescent="0.2">
      <c r="B8" t="s">
        <v>6216</v>
      </c>
      <c r="C8" s="13">
        <v>224.94499999999999</v>
      </c>
      <c r="D8" s="13">
        <v>349.12</v>
      </c>
      <c r="E8" s="13">
        <v>321.04000000000002</v>
      </c>
      <c r="F8" s="13">
        <v>126.035</v>
      </c>
      <c r="G8" s="13">
        <v>1021.14</v>
      </c>
    </row>
    <row r="9" spans="1:7" x14ac:dyDescent="0.2">
      <c r="B9" t="s">
        <v>6217</v>
      </c>
      <c r="C9" s="13">
        <v>307.12</v>
      </c>
      <c r="D9" s="13">
        <v>681.07499999999993</v>
      </c>
      <c r="E9" s="13">
        <v>533.70499999999993</v>
      </c>
      <c r="F9" s="13">
        <v>158.85</v>
      </c>
      <c r="G9" s="13">
        <v>1680.7499999999998</v>
      </c>
    </row>
    <row r="10" spans="1:7" x14ac:dyDescent="0.2">
      <c r="B10" t="s">
        <v>6218</v>
      </c>
      <c r="C10" s="13">
        <v>53.664999999999992</v>
      </c>
      <c r="D10" s="13">
        <v>83.025000000000006</v>
      </c>
      <c r="E10" s="13">
        <v>193.83499999999998</v>
      </c>
      <c r="F10" s="13">
        <v>68.039999999999992</v>
      </c>
      <c r="G10" s="13">
        <v>398.56499999999994</v>
      </c>
    </row>
    <row r="11" spans="1:7" x14ac:dyDescent="0.2">
      <c r="B11" t="s">
        <v>6219</v>
      </c>
      <c r="C11" s="13">
        <v>163.01999999999998</v>
      </c>
      <c r="D11" s="13">
        <v>678.3599999999999</v>
      </c>
      <c r="E11" s="13">
        <v>171.04500000000002</v>
      </c>
      <c r="F11" s="13">
        <v>372.255</v>
      </c>
      <c r="G11" s="13">
        <v>1384.6799999999998</v>
      </c>
    </row>
    <row r="12" spans="1:7" x14ac:dyDescent="0.2">
      <c r="B12" t="s">
        <v>6220</v>
      </c>
      <c r="C12" s="13">
        <v>345.02</v>
      </c>
      <c r="D12" s="13">
        <v>273.86999999999995</v>
      </c>
      <c r="E12" s="13">
        <v>184.12999999999997</v>
      </c>
      <c r="F12" s="13">
        <v>201.11499999999998</v>
      </c>
      <c r="G12" s="13">
        <v>1004.1349999999999</v>
      </c>
    </row>
    <row r="13" spans="1:7" x14ac:dyDescent="0.2">
      <c r="B13" t="s">
        <v>6221</v>
      </c>
      <c r="C13" s="13">
        <v>334.89</v>
      </c>
      <c r="D13" s="13">
        <v>70.95</v>
      </c>
      <c r="E13" s="13">
        <v>134.23000000000002</v>
      </c>
      <c r="F13" s="13">
        <v>166.27499999999998</v>
      </c>
      <c r="G13" s="13">
        <v>706.34499999999991</v>
      </c>
    </row>
    <row r="14" spans="1:7" x14ac:dyDescent="0.2">
      <c r="B14" t="s">
        <v>6222</v>
      </c>
      <c r="C14" s="13">
        <v>178.70999999999998</v>
      </c>
      <c r="D14" s="13">
        <v>166.1</v>
      </c>
      <c r="E14" s="13">
        <v>439.30999999999995</v>
      </c>
      <c r="F14" s="13">
        <v>492.9</v>
      </c>
      <c r="G14" s="13">
        <v>1277.02</v>
      </c>
    </row>
    <row r="15" spans="1:7" x14ac:dyDescent="0.2">
      <c r="B15" t="s">
        <v>6223</v>
      </c>
      <c r="C15" s="13">
        <v>301.98500000000001</v>
      </c>
      <c r="D15" s="13">
        <v>153.76499999999999</v>
      </c>
      <c r="E15" s="13">
        <v>215.55499999999998</v>
      </c>
      <c r="F15" s="13">
        <v>213.66499999999999</v>
      </c>
      <c r="G15" s="13">
        <v>884.96999999999991</v>
      </c>
    </row>
    <row r="16" spans="1:7" x14ac:dyDescent="0.2">
      <c r="B16" t="s">
        <v>6224</v>
      </c>
      <c r="C16" s="13">
        <v>312.83499999999998</v>
      </c>
      <c r="D16" s="13">
        <v>63.249999999999993</v>
      </c>
      <c r="E16" s="13">
        <v>350.89500000000004</v>
      </c>
      <c r="F16" s="13">
        <v>96.405000000000001</v>
      </c>
      <c r="G16" s="13">
        <v>823.38499999999999</v>
      </c>
    </row>
    <row r="17" spans="1:7" x14ac:dyDescent="0.2">
      <c r="B17" t="s">
        <v>6225</v>
      </c>
      <c r="C17" s="13">
        <v>265.62</v>
      </c>
      <c r="D17" s="13">
        <v>526.51499999999987</v>
      </c>
      <c r="E17" s="13">
        <v>187.06</v>
      </c>
      <c r="F17" s="13">
        <v>210.58999999999997</v>
      </c>
      <c r="G17" s="13">
        <v>1189.7849999999999</v>
      </c>
    </row>
    <row r="18" spans="1:7" x14ac:dyDescent="0.2">
      <c r="A18" t="s">
        <v>6228</v>
      </c>
      <c r="C18" s="13">
        <v>2926.63</v>
      </c>
      <c r="D18" s="13">
        <v>3481.4599999999996</v>
      </c>
      <c r="E18" s="13">
        <v>3378.0049999999997</v>
      </c>
      <c r="F18" s="13">
        <v>2401.0700000000002</v>
      </c>
      <c r="G18" s="13">
        <v>12187.164999999999</v>
      </c>
    </row>
    <row r="19" spans="1:7" x14ac:dyDescent="0.2">
      <c r="A19" t="s">
        <v>6205</v>
      </c>
      <c r="B19" t="s">
        <v>6214</v>
      </c>
      <c r="C19" s="13">
        <v>47.25</v>
      </c>
      <c r="D19" s="13">
        <v>65.805000000000007</v>
      </c>
      <c r="E19" s="13">
        <v>274.67500000000001</v>
      </c>
      <c r="F19" s="13">
        <v>179.22</v>
      </c>
      <c r="G19" s="13">
        <v>566.95000000000005</v>
      </c>
    </row>
    <row r="20" spans="1:7" x14ac:dyDescent="0.2">
      <c r="B20" t="s">
        <v>6215</v>
      </c>
      <c r="C20" s="13">
        <v>745.44999999999993</v>
      </c>
      <c r="D20" s="13">
        <v>428.88499999999999</v>
      </c>
      <c r="E20" s="13">
        <v>194.17499999999998</v>
      </c>
      <c r="F20" s="13">
        <v>429.82999999999993</v>
      </c>
      <c r="G20" s="13">
        <v>1798.34</v>
      </c>
    </row>
    <row r="21" spans="1:7" x14ac:dyDescent="0.2">
      <c r="B21" t="s">
        <v>6216</v>
      </c>
      <c r="C21" s="13">
        <v>130.47</v>
      </c>
      <c r="D21" s="13">
        <v>271.48500000000001</v>
      </c>
      <c r="E21" s="13">
        <v>281.20499999999998</v>
      </c>
      <c r="F21" s="13">
        <v>231.63000000000002</v>
      </c>
      <c r="G21" s="13">
        <v>914.79000000000008</v>
      </c>
    </row>
    <row r="22" spans="1:7" x14ac:dyDescent="0.2">
      <c r="B22" t="s">
        <v>6217</v>
      </c>
      <c r="C22" s="13">
        <v>27</v>
      </c>
      <c r="D22" s="13">
        <v>347.26</v>
      </c>
      <c r="E22" s="13">
        <v>147.51</v>
      </c>
      <c r="F22" s="13">
        <v>240.04</v>
      </c>
      <c r="G22" s="13">
        <v>761.81</v>
      </c>
    </row>
    <row r="23" spans="1:7" x14ac:dyDescent="0.2">
      <c r="B23" t="s">
        <v>6218</v>
      </c>
      <c r="C23" s="13">
        <v>255.11499999999995</v>
      </c>
      <c r="D23" s="13">
        <v>541.73</v>
      </c>
      <c r="E23" s="13">
        <v>83.43</v>
      </c>
      <c r="F23" s="13">
        <v>59.079999999999991</v>
      </c>
      <c r="G23" s="13">
        <v>939.35500000000013</v>
      </c>
    </row>
    <row r="24" spans="1:7" x14ac:dyDescent="0.2">
      <c r="B24" t="s">
        <v>6219</v>
      </c>
      <c r="C24" s="13">
        <v>584.78999999999985</v>
      </c>
      <c r="D24" s="13">
        <v>357.42999999999995</v>
      </c>
      <c r="E24" s="13">
        <v>355.34</v>
      </c>
      <c r="F24" s="13">
        <v>140.88</v>
      </c>
      <c r="G24" s="13">
        <v>1438.4399999999996</v>
      </c>
    </row>
    <row r="25" spans="1:7" x14ac:dyDescent="0.2">
      <c r="B25" t="s">
        <v>6220</v>
      </c>
      <c r="C25" s="13">
        <v>430.62</v>
      </c>
      <c r="D25" s="13">
        <v>227.42500000000001</v>
      </c>
      <c r="E25" s="13">
        <v>236.315</v>
      </c>
      <c r="F25" s="13">
        <v>414.58499999999992</v>
      </c>
      <c r="G25" s="13">
        <v>1308.9450000000002</v>
      </c>
    </row>
    <row r="26" spans="1:7" x14ac:dyDescent="0.2">
      <c r="B26" t="s">
        <v>6221</v>
      </c>
      <c r="C26" s="13">
        <v>22.5</v>
      </c>
      <c r="D26" s="13">
        <v>77.72</v>
      </c>
      <c r="E26" s="13">
        <v>60.5</v>
      </c>
      <c r="F26" s="13">
        <v>139.67999999999998</v>
      </c>
      <c r="G26" s="13">
        <v>300.39999999999998</v>
      </c>
    </row>
    <row r="27" spans="1:7" x14ac:dyDescent="0.2">
      <c r="B27" t="s">
        <v>6222</v>
      </c>
      <c r="C27" s="13">
        <v>126.14999999999999</v>
      </c>
      <c r="D27" s="13">
        <v>195.11</v>
      </c>
      <c r="E27" s="13">
        <v>89.13</v>
      </c>
      <c r="F27" s="13">
        <v>302.65999999999997</v>
      </c>
      <c r="G27" s="13">
        <v>713.05</v>
      </c>
    </row>
    <row r="28" spans="1:7" x14ac:dyDescent="0.2">
      <c r="B28" t="s">
        <v>6223</v>
      </c>
      <c r="C28" s="13">
        <v>376.03</v>
      </c>
      <c r="D28" s="13">
        <v>523.24</v>
      </c>
      <c r="E28" s="13">
        <v>440.96499999999997</v>
      </c>
      <c r="F28" s="13">
        <v>174.46999999999997</v>
      </c>
      <c r="G28" s="13">
        <v>1514.7049999999999</v>
      </c>
    </row>
    <row r="29" spans="1:7" x14ac:dyDescent="0.2">
      <c r="B29" t="s">
        <v>6224</v>
      </c>
      <c r="C29" s="13">
        <v>515.17999999999995</v>
      </c>
      <c r="D29" s="13">
        <v>142.56</v>
      </c>
      <c r="E29" s="13">
        <v>347.03999999999996</v>
      </c>
      <c r="F29" s="13">
        <v>104.08499999999999</v>
      </c>
      <c r="G29" s="13">
        <v>1108.865</v>
      </c>
    </row>
    <row r="30" spans="1:7" x14ac:dyDescent="0.2">
      <c r="B30" t="s">
        <v>6225</v>
      </c>
      <c r="C30" s="13">
        <v>95.859999999999985</v>
      </c>
      <c r="D30" s="13">
        <v>484.76</v>
      </c>
      <c r="E30" s="13">
        <v>94.17</v>
      </c>
      <c r="F30" s="13">
        <v>77.10499999999999</v>
      </c>
      <c r="G30" s="13">
        <v>751.89499999999998</v>
      </c>
    </row>
    <row r="31" spans="1:7" x14ac:dyDescent="0.2">
      <c r="A31" t="s">
        <v>6229</v>
      </c>
      <c r="C31" s="13">
        <v>3356.415</v>
      </c>
      <c r="D31" s="13">
        <v>3663.41</v>
      </c>
      <c r="E31" s="13">
        <v>2604.4550000000004</v>
      </c>
      <c r="F31" s="13">
        <v>2493.2649999999999</v>
      </c>
      <c r="G31" s="13">
        <v>12117.544999999998</v>
      </c>
    </row>
    <row r="32" spans="1:7" x14ac:dyDescent="0.2">
      <c r="A32" t="s">
        <v>6206</v>
      </c>
      <c r="B32" t="s">
        <v>6214</v>
      </c>
      <c r="C32" s="13">
        <v>258.34500000000003</v>
      </c>
      <c r="D32" s="13">
        <v>139.625</v>
      </c>
      <c r="E32" s="13">
        <v>279.52000000000004</v>
      </c>
      <c r="F32" s="13">
        <v>160.19499999999999</v>
      </c>
      <c r="G32" s="13">
        <v>837.68499999999995</v>
      </c>
    </row>
    <row r="33" spans="1:7" x14ac:dyDescent="0.2">
      <c r="B33" t="s">
        <v>6215</v>
      </c>
      <c r="C33" s="13">
        <v>342.2</v>
      </c>
      <c r="D33" s="13">
        <v>284.24999999999994</v>
      </c>
      <c r="E33" s="13">
        <v>251.83</v>
      </c>
      <c r="F33" s="13">
        <v>80.550000000000011</v>
      </c>
      <c r="G33" s="13">
        <v>958.82999999999993</v>
      </c>
    </row>
    <row r="34" spans="1:7" x14ac:dyDescent="0.2">
      <c r="B34" t="s">
        <v>6216</v>
      </c>
      <c r="C34" s="13">
        <v>418.30499999999989</v>
      </c>
      <c r="D34" s="13">
        <v>468.125</v>
      </c>
      <c r="E34" s="13">
        <v>405.05500000000006</v>
      </c>
      <c r="F34" s="13">
        <v>253.15499999999997</v>
      </c>
      <c r="G34" s="13">
        <v>1544.6399999999999</v>
      </c>
    </row>
    <row r="35" spans="1:7" x14ac:dyDescent="0.2">
      <c r="B35" t="s">
        <v>6217</v>
      </c>
      <c r="C35" s="13">
        <v>102.32999999999998</v>
      </c>
      <c r="D35" s="13">
        <v>242.14000000000001</v>
      </c>
      <c r="E35" s="13">
        <v>554.875</v>
      </c>
      <c r="F35" s="13">
        <v>106.23999999999998</v>
      </c>
      <c r="G35" s="13">
        <v>1005.585</v>
      </c>
    </row>
    <row r="36" spans="1:7" x14ac:dyDescent="0.2">
      <c r="B36" t="s">
        <v>6218</v>
      </c>
      <c r="C36" s="13">
        <v>234.71999999999997</v>
      </c>
      <c r="D36" s="13">
        <v>133.08000000000001</v>
      </c>
      <c r="E36" s="13">
        <v>267.2</v>
      </c>
      <c r="F36" s="13">
        <v>272.68999999999994</v>
      </c>
      <c r="G36" s="13">
        <v>907.68999999999994</v>
      </c>
    </row>
    <row r="37" spans="1:7" x14ac:dyDescent="0.2">
      <c r="B37" t="s">
        <v>6219</v>
      </c>
      <c r="C37" s="13">
        <v>430.39</v>
      </c>
      <c r="D37" s="13">
        <v>136.20500000000001</v>
      </c>
      <c r="E37" s="13">
        <v>209.6</v>
      </c>
      <c r="F37" s="13">
        <v>88.334999999999994</v>
      </c>
      <c r="G37" s="13">
        <v>864.53000000000009</v>
      </c>
    </row>
    <row r="38" spans="1:7" x14ac:dyDescent="0.2">
      <c r="B38" t="s">
        <v>6220</v>
      </c>
      <c r="C38" s="13">
        <v>109.005</v>
      </c>
      <c r="D38" s="13">
        <v>393.57499999999999</v>
      </c>
      <c r="E38" s="13">
        <v>61.034999999999997</v>
      </c>
      <c r="F38" s="13">
        <v>199.48999999999998</v>
      </c>
      <c r="G38" s="13">
        <v>763.10500000000002</v>
      </c>
    </row>
    <row r="39" spans="1:7" x14ac:dyDescent="0.2">
      <c r="B39" t="s">
        <v>6221</v>
      </c>
      <c r="C39" s="13">
        <v>287.52499999999998</v>
      </c>
      <c r="D39" s="13">
        <v>288.67</v>
      </c>
      <c r="E39" s="13">
        <v>125.58</v>
      </c>
      <c r="F39" s="13">
        <v>374.13499999999999</v>
      </c>
      <c r="G39" s="13">
        <v>1075.9099999999999</v>
      </c>
    </row>
    <row r="40" spans="1:7" x14ac:dyDescent="0.2">
      <c r="B40" t="s">
        <v>6222</v>
      </c>
      <c r="C40" s="13">
        <v>840.92999999999984</v>
      </c>
      <c r="D40" s="13">
        <v>409.875</v>
      </c>
      <c r="E40" s="13">
        <v>171.32999999999998</v>
      </c>
      <c r="F40" s="13">
        <v>221.43999999999997</v>
      </c>
      <c r="G40" s="13">
        <v>1643.5749999999998</v>
      </c>
    </row>
    <row r="41" spans="1:7" x14ac:dyDescent="0.2">
      <c r="B41" t="s">
        <v>6223</v>
      </c>
      <c r="C41" s="13">
        <v>299.07</v>
      </c>
      <c r="D41" s="13">
        <v>260.32499999999999</v>
      </c>
      <c r="E41" s="13">
        <v>584.64</v>
      </c>
      <c r="F41" s="13">
        <v>256.36500000000001</v>
      </c>
      <c r="G41" s="13">
        <v>1400.3999999999999</v>
      </c>
    </row>
    <row r="42" spans="1:7" x14ac:dyDescent="0.2">
      <c r="B42" t="s">
        <v>6224</v>
      </c>
      <c r="C42" s="13">
        <v>323.32499999999999</v>
      </c>
      <c r="D42" s="13">
        <v>565.57000000000005</v>
      </c>
      <c r="E42" s="13">
        <v>537.80999999999995</v>
      </c>
      <c r="F42" s="13">
        <v>189.47499999999999</v>
      </c>
      <c r="G42" s="13">
        <v>1616.1799999999998</v>
      </c>
    </row>
    <row r="43" spans="1:7" x14ac:dyDescent="0.2">
      <c r="B43" t="s">
        <v>6225</v>
      </c>
      <c r="C43" s="13">
        <v>399.48499999999996</v>
      </c>
      <c r="D43" s="13">
        <v>148.19999999999999</v>
      </c>
      <c r="E43" s="13">
        <v>388.21999999999997</v>
      </c>
      <c r="F43" s="13">
        <v>212.07499999999999</v>
      </c>
      <c r="G43" s="13">
        <v>1147.98</v>
      </c>
    </row>
    <row r="44" spans="1:7" x14ac:dyDescent="0.2">
      <c r="A44" t="s">
        <v>6230</v>
      </c>
      <c r="C44" s="13">
        <v>4045.63</v>
      </c>
      <c r="D44" s="13">
        <v>3469.64</v>
      </c>
      <c r="E44" s="13">
        <v>3836.6949999999997</v>
      </c>
      <c r="F44" s="13">
        <v>2414.145</v>
      </c>
      <c r="G44" s="13">
        <v>13766.109999999999</v>
      </c>
    </row>
    <row r="45" spans="1:7" x14ac:dyDescent="0.2">
      <c r="A45" t="s">
        <v>6207</v>
      </c>
      <c r="B45" t="s">
        <v>6214</v>
      </c>
      <c r="C45" s="13">
        <v>112.69499999999999</v>
      </c>
      <c r="D45" s="13">
        <v>166.32</v>
      </c>
      <c r="E45" s="13">
        <v>843.71499999999992</v>
      </c>
      <c r="F45" s="13">
        <v>146.685</v>
      </c>
      <c r="G45" s="13">
        <v>1269.415</v>
      </c>
    </row>
    <row r="46" spans="1:7" x14ac:dyDescent="0.2">
      <c r="B46" t="s">
        <v>6215</v>
      </c>
      <c r="C46" s="13">
        <v>114.87999999999998</v>
      </c>
      <c r="D46" s="13">
        <v>133.815</v>
      </c>
      <c r="E46" s="13">
        <v>91.175000000000011</v>
      </c>
      <c r="F46" s="13">
        <v>53.759999999999991</v>
      </c>
      <c r="G46" s="13">
        <v>393.63</v>
      </c>
    </row>
    <row r="47" spans="1:7" x14ac:dyDescent="0.2">
      <c r="B47" t="s">
        <v>6216</v>
      </c>
      <c r="C47" s="13">
        <v>277.76</v>
      </c>
      <c r="D47" s="13">
        <v>175.41</v>
      </c>
      <c r="E47" s="13">
        <v>462.50999999999993</v>
      </c>
      <c r="F47" s="13">
        <v>399.52499999999998</v>
      </c>
      <c r="G47" s="13">
        <v>1315.2049999999999</v>
      </c>
    </row>
    <row r="48" spans="1:7" x14ac:dyDescent="0.2">
      <c r="B48" t="s">
        <v>6217</v>
      </c>
      <c r="C48" s="13">
        <v>197.89499999999998</v>
      </c>
      <c r="D48" s="13">
        <v>289.755</v>
      </c>
      <c r="E48" s="13">
        <v>88.545000000000002</v>
      </c>
      <c r="F48" s="13">
        <v>200.25499999999997</v>
      </c>
      <c r="G48" s="13">
        <v>776.44999999999993</v>
      </c>
    </row>
    <row r="49" spans="1:7" x14ac:dyDescent="0.2">
      <c r="B49" t="s">
        <v>6218</v>
      </c>
      <c r="C49" s="13">
        <v>193.11499999999998</v>
      </c>
      <c r="D49" s="13">
        <v>212.49499999999998</v>
      </c>
      <c r="E49" s="13">
        <v>292.29000000000002</v>
      </c>
      <c r="F49" s="13">
        <v>304.46999999999997</v>
      </c>
      <c r="G49" s="13">
        <v>1002.3699999999999</v>
      </c>
    </row>
    <row r="50" spans="1:7" x14ac:dyDescent="0.2">
      <c r="B50" t="s">
        <v>6219</v>
      </c>
      <c r="C50" s="13">
        <v>179.79</v>
      </c>
      <c r="D50" s="13">
        <v>426.2</v>
      </c>
      <c r="E50" s="13">
        <v>170.08999999999997</v>
      </c>
      <c r="F50" s="13">
        <v>379.31</v>
      </c>
      <c r="G50" s="13">
        <v>1155.3899999999999</v>
      </c>
    </row>
    <row r="51" spans="1:7" x14ac:dyDescent="0.2">
      <c r="B51" t="s">
        <v>6220</v>
      </c>
      <c r="C51" s="13">
        <v>247.28999999999996</v>
      </c>
      <c r="D51" s="13">
        <v>246.685</v>
      </c>
      <c r="E51" s="13">
        <v>271.05499999999995</v>
      </c>
      <c r="F51" s="13">
        <v>141.69999999999999</v>
      </c>
      <c r="G51" s="13">
        <v>906.73</v>
      </c>
    </row>
    <row r="52" spans="1:7" x14ac:dyDescent="0.2">
      <c r="B52" t="s">
        <v>6221</v>
      </c>
      <c r="C52" s="13">
        <v>116.39499999999998</v>
      </c>
      <c r="D52" s="13">
        <v>41.25</v>
      </c>
      <c r="E52" s="13">
        <v>15.54</v>
      </c>
      <c r="F52" s="13">
        <v>71.06</v>
      </c>
      <c r="G52" s="13">
        <v>244.24499999999998</v>
      </c>
    </row>
    <row r="53" spans="1:7" x14ac:dyDescent="0.2">
      <c r="A53" t="s">
        <v>6231</v>
      </c>
      <c r="C53" s="13">
        <v>1439.82</v>
      </c>
      <c r="D53" s="13">
        <v>1691.9299999999998</v>
      </c>
      <c r="E53" s="13">
        <v>2234.9199999999996</v>
      </c>
      <c r="F53" s="13">
        <v>1696.7649999999999</v>
      </c>
      <c r="G53" s="13">
        <v>7063.4349999999986</v>
      </c>
    </row>
    <row r="54" spans="1:7" x14ac:dyDescent="0.2">
      <c r="A54" t="s">
        <v>6203</v>
      </c>
      <c r="C54" s="13">
        <v>11768.495000000003</v>
      </c>
      <c r="D54" s="13">
        <v>12306.440000000002</v>
      </c>
      <c r="E54" s="13">
        <v>12054.075000000003</v>
      </c>
      <c r="F54" s="13">
        <v>9005.244999999999</v>
      </c>
      <c r="G54" s="13">
        <v>45134.255000000005</v>
      </c>
    </row>
  </sheetData>
  <mergeCells count="1">
    <mergeCell ref="B2:E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62B3E-C0BC-7D4E-9887-DE49DFEF1F9A}">
  <dimension ref="A2:F10"/>
  <sheetViews>
    <sheetView zoomScale="110" zoomScaleNormal="110" workbookViewId="0">
      <selection activeCell="M35" sqref="M35"/>
    </sheetView>
  </sheetViews>
  <sheetFormatPr baseColWidth="10" defaultRowHeight="15" x14ac:dyDescent="0.2"/>
  <cols>
    <col min="1" max="1" width="14.5" bestFit="1" customWidth="1"/>
    <col min="2" max="2" width="14.83203125" bestFit="1" customWidth="1"/>
    <col min="3" max="3" width="6.6640625" bestFit="1" customWidth="1"/>
    <col min="4" max="5" width="7.33203125" bestFit="1" customWidth="1"/>
    <col min="6" max="6" width="10" bestFit="1" customWidth="1"/>
  </cols>
  <sheetData>
    <row r="2" spans="1:6" ht="24" x14ac:dyDescent="0.3">
      <c r="B2" s="16" t="s">
        <v>6237</v>
      </c>
      <c r="C2" s="15"/>
      <c r="D2" s="15"/>
      <c r="E2" s="15"/>
    </row>
    <row r="4" spans="1:6" x14ac:dyDescent="0.2">
      <c r="A4" s="11" t="s">
        <v>6213</v>
      </c>
      <c r="B4" s="11" t="s">
        <v>6208</v>
      </c>
    </row>
    <row r="5" spans="1:6" x14ac:dyDescent="0.2">
      <c r="A5" s="11" t="s">
        <v>6202</v>
      </c>
      <c r="B5" t="s">
        <v>6209</v>
      </c>
      <c r="C5" t="s">
        <v>6210</v>
      </c>
      <c r="D5" t="s">
        <v>6211</v>
      </c>
      <c r="E5" t="s">
        <v>6212</v>
      </c>
      <c r="F5" t="s">
        <v>6203</v>
      </c>
    </row>
    <row r="6" spans="1:6" x14ac:dyDescent="0.2">
      <c r="A6" s="12" t="s">
        <v>6204</v>
      </c>
      <c r="B6">
        <v>59</v>
      </c>
      <c r="C6">
        <v>60</v>
      </c>
      <c r="D6">
        <v>68</v>
      </c>
      <c r="E6">
        <v>72</v>
      </c>
      <c r="F6">
        <v>259</v>
      </c>
    </row>
    <row r="7" spans="1:6" x14ac:dyDescent="0.2">
      <c r="A7" s="12" t="s">
        <v>6205</v>
      </c>
      <c r="B7">
        <v>70</v>
      </c>
      <c r="C7">
        <v>71</v>
      </c>
      <c r="D7">
        <v>61</v>
      </c>
      <c r="E7">
        <v>61</v>
      </c>
      <c r="F7">
        <v>263</v>
      </c>
    </row>
    <row r="8" spans="1:6" x14ac:dyDescent="0.2">
      <c r="A8" s="12" t="s">
        <v>6206</v>
      </c>
      <c r="B8">
        <v>91</v>
      </c>
      <c r="C8">
        <v>78</v>
      </c>
      <c r="D8">
        <v>80</v>
      </c>
      <c r="E8">
        <v>63</v>
      </c>
      <c r="F8">
        <v>312</v>
      </c>
    </row>
    <row r="9" spans="1:6" x14ac:dyDescent="0.2">
      <c r="A9" s="12" t="s">
        <v>6207</v>
      </c>
      <c r="B9">
        <v>44</v>
      </c>
      <c r="C9">
        <v>38</v>
      </c>
      <c r="D9">
        <v>39</v>
      </c>
      <c r="E9">
        <v>45</v>
      </c>
      <c r="F9">
        <v>166</v>
      </c>
    </row>
    <row r="10" spans="1:6" x14ac:dyDescent="0.2">
      <c r="A10" s="12" t="s">
        <v>6203</v>
      </c>
      <c r="B10">
        <v>264</v>
      </c>
      <c r="C10">
        <v>247</v>
      </c>
      <c r="D10">
        <v>248</v>
      </c>
      <c r="E10">
        <v>241</v>
      </c>
      <c r="F10">
        <v>1000</v>
      </c>
    </row>
  </sheetData>
  <mergeCells count="1">
    <mergeCell ref="B2:E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ED9A-2FB6-FD40-85D9-D2F3D7215C08}">
  <dimension ref="A2:F10"/>
  <sheetViews>
    <sheetView zoomScale="110" zoomScaleNormal="110" workbookViewId="0">
      <selection activeCell="M39" sqref="M39"/>
    </sheetView>
  </sheetViews>
  <sheetFormatPr baseColWidth="10" defaultRowHeight="15" x14ac:dyDescent="0.2"/>
  <cols>
    <col min="1" max="1" width="12.1640625" bestFit="1" customWidth="1"/>
    <col min="2" max="2" width="14.83203125" bestFit="1" customWidth="1"/>
    <col min="3" max="3" width="6.6640625" bestFit="1" customWidth="1"/>
    <col min="4" max="5" width="7.33203125" bestFit="1" customWidth="1"/>
    <col min="6" max="6" width="10" bestFit="1" customWidth="1"/>
    <col min="7" max="7" width="14.33203125" bestFit="1" customWidth="1"/>
    <col min="9" max="9" width="14.33203125" bestFit="1" customWidth="1"/>
    <col min="10" max="10" width="15.1640625" bestFit="1" customWidth="1"/>
    <col min="11" max="11" width="18.6640625" bestFit="1" customWidth="1"/>
  </cols>
  <sheetData>
    <row r="2" spans="1:6" ht="24" x14ac:dyDescent="0.3">
      <c r="A2" s="16" t="s">
        <v>6240</v>
      </c>
      <c r="B2" s="15"/>
      <c r="C2" s="15"/>
      <c r="D2" s="15"/>
      <c r="E2" s="15"/>
    </row>
    <row r="4" spans="1:6" x14ac:dyDescent="0.2">
      <c r="A4" s="11" t="s">
        <v>6233</v>
      </c>
      <c r="B4" s="11" t="s">
        <v>6208</v>
      </c>
    </row>
    <row r="5" spans="1:6" x14ac:dyDescent="0.2">
      <c r="A5" s="11" t="s">
        <v>6202</v>
      </c>
      <c r="B5" t="s">
        <v>6209</v>
      </c>
      <c r="C5" t="s">
        <v>6210</v>
      </c>
      <c r="D5" t="s">
        <v>6211</v>
      </c>
      <c r="E5" t="s">
        <v>6212</v>
      </c>
      <c r="F5" t="s">
        <v>6203</v>
      </c>
    </row>
    <row r="6" spans="1:6" x14ac:dyDescent="0.2">
      <c r="A6" s="12" t="s">
        <v>6204</v>
      </c>
      <c r="B6" s="13">
        <v>2926.63</v>
      </c>
      <c r="C6" s="13">
        <v>3481.46</v>
      </c>
      <c r="D6" s="13">
        <v>3378.0049999999987</v>
      </c>
      <c r="E6" s="13">
        <v>2401.0700000000006</v>
      </c>
      <c r="F6" s="13">
        <v>12187.165000000001</v>
      </c>
    </row>
    <row r="7" spans="1:6" x14ac:dyDescent="0.2">
      <c r="A7" s="12" t="s">
        <v>6205</v>
      </c>
      <c r="B7" s="13">
        <v>3356.415</v>
      </c>
      <c r="C7" s="13">
        <v>3663.4100000000008</v>
      </c>
      <c r="D7" s="13">
        <v>2604.4550000000004</v>
      </c>
      <c r="E7" s="13">
        <v>2493.2649999999994</v>
      </c>
      <c r="F7" s="13">
        <v>12117.545</v>
      </c>
    </row>
    <row r="8" spans="1:6" x14ac:dyDescent="0.2">
      <c r="A8" s="12" t="s">
        <v>6206</v>
      </c>
      <c r="B8" s="13">
        <v>4045.6299999999992</v>
      </c>
      <c r="C8" s="13">
        <v>3469.6399999999994</v>
      </c>
      <c r="D8" s="13">
        <v>3836.6950000000011</v>
      </c>
      <c r="E8" s="13">
        <v>2414.1449999999995</v>
      </c>
      <c r="F8" s="13">
        <v>13766.11</v>
      </c>
    </row>
    <row r="9" spans="1:6" x14ac:dyDescent="0.2">
      <c r="A9" s="12" t="s">
        <v>6207</v>
      </c>
      <c r="B9" s="13">
        <v>1439.82</v>
      </c>
      <c r="C9" s="13">
        <v>1691.9299999999996</v>
      </c>
      <c r="D9" s="13">
        <v>2234.92</v>
      </c>
      <c r="E9" s="13">
        <v>1696.7650000000001</v>
      </c>
      <c r="F9" s="13">
        <v>7063.4350000000004</v>
      </c>
    </row>
    <row r="10" spans="1:6" x14ac:dyDescent="0.2">
      <c r="A10" s="12" t="s">
        <v>6203</v>
      </c>
      <c r="B10" s="13">
        <v>11768.494999999999</v>
      </c>
      <c r="C10" s="13">
        <v>12306.44</v>
      </c>
      <c r="D10" s="13">
        <v>12054.075000000001</v>
      </c>
      <c r="E10" s="13">
        <v>9005.244999999999</v>
      </c>
      <c r="F10" s="13">
        <v>45134.254999999997</v>
      </c>
    </row>
  </sheetData>
  <mergeCells count="1">
    <mergeCell ref="A2:E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U1001"/>
  <sheetViews>
    <sheetView topLeftCell="A2" zoomScale="115" zoomScaleNormal="115" workbookViewId="0">
      <selection activeCell="I23" sqref="I23"/>
    </sheetView>
  </sheetViews>
  <sheetFormatPr baseColWidth="10" defaultColWidth="8.83203125" defaultRowHeight="15" x14ac:dyDescent="0.2"/>
  <cols>
    <col min="1" max="1" width="16.5" bestFit="1" customWidth="1"/>
    <col min="2" max="2" width="12" style="7" customWidth="1"/>
    <col min="3" max="3" width="13.6640625" style="7" customWidth="1"/>
    <col min="4" max="4" width="11.83203125" customWidth="1"/>
    <col min="5" max="5" width="17.5" bestFit="1" customWidth="1"/>
    <col min="6" max="6" width="11.33203125" customWidth="1"/>
    <col min="7" max="7" width="10" customWidth="1"/>
    <col min="8" max="8" width="20.5" bestFit="1" customWidth="1"/>
    <col min="9" max="10" width="20.5" customWidth="1"/>
    <col min="11" max="11" width="33.83203125" bestFit="1" customWidth="1"/>
    <col min="12" max="12" width="33.83203125" customWidth="1"/>
    <col min="13" max="13" width="13.5" bestFit="1" customWidth="1"/>
    <col min="14" max="14" width="12.5" customWidth="1"/>
    <col min="15" max="15" width="13.5" customWidth="1"/>
    <col min="16" max="16" width="16.6640625" customWidth="1"/>
    <col min="17" max="17" width="11.6640625" customWidth="1"/>
    <col min="18" max="18" width="12.5" bestFit="1" customWidth="1"/>
    <col min="19" max="20" width="10.6640625" customWidth="1"/>
    <col min="21" max="21" width="12.6640625" customWidth="1"/>
  </cols>
  <sheetData>
    <row r="1" spans="1:21" s="5" customFormat="1" x14ac:dyDescent="0.2">
      <c r="A1" s="4" t="s">
        <v>0</v>
      </c>
      <c r="B1" s="6" t="s">
        <v>1</v>
      </c>
      <c r="C1" s="6" t="s">
        <v>6201</v>
      </c>
      <c r="D1" s="4" t="s">
        <v>6196</v>
      </c>
      <c r="E1" s="4" t="s">
        <v>3</v>
      </c>
      <c r="F1" s="4" t="s">
        <v>11</v>
      </c>
      <c r="G1" s="4" t="s">
        <v>14</v>
      </c>
      <c r="H1" s="4" t="s">
        <v>4</v>
      </c>
      <c r="I1" s="4" t="s">
        <v>6199</v>
      </c>
      <c r="J1" s="4" t="s">
        <v>6200</v>
      </c>
      <c r="K1" s="4" t="s">
        <v>2</v>
      </c>
      <c r="L1" s="4" t="s">
        <v>6</v>
      </c>
      <c r="M1" s="4" t="s">
        <v>7</v>
      </c>
      <c r="N1" s="4" t="s">
        <v>9</v>
      </c>
      <c r="O1" s="4" t="s">
        <v>6197</v>
      </c>
      <c r="P1" s="4" t="s">
        <v>6198</v>
      </c>
      <c r="Q1" s="4" t="s">
        <v>10</v>
      </c>
      <c r="R1" s="4" t="s">
        <v>12</v>
      </c>
      <c r="S1" s="4" t="s">
        <v>13</v>
      </c>
      <c r="T1" s="4" t="s">
        <v>15</v>
      </c>
      <c r="U1" s="5" t="s">
        <v>6189</v>
      </c>
    </row>
    <row r="2" spans="1:21" x14ac:dyDescent="0.2">
      <c r="A2" s="2" t="s">
        <v>490</v>
      </c>
      <c r="B2" s="3">
        <v>43713</v>
      </c>
      <c r="C2" s="3" t="str">
        <f>TEXT(B2,"mmm")</f>
        <v>Sep</v>
      </c>
      <c r="D2" s="2">
        <f>YEAR(B2)</f>
        <v>2019</v>
      </c>
      <c r="E2" s="2" t="s">
        <v>491</v>
      </c>
      <c r="F2" t="s">
        <v>6138</v>
      </c>
      <c r="G2" s="2">
        <v>2</v>
      </c>
      <c r="H2" s="2" t="str">
        <f>VLOOKUP(E2,customers!$A$1:$I$1001,2,FALSE)</f>
        <v>Aloisia Allner</v>
      </c>
      <c r="I2" s="2" t="str">
        <f>LEFT(H2,FIND(" ",H2,1)-1)</f>
        <v>Aloisia</v>
      </c>
      <c r="J2" s="2" t="str">
        <f>RIGHT(H2,LEN(H2)-FIND(" ",H2,1))</f>
        <v>Allner</v>
      </c>
      <c r="K2" s="2" t="str">
        <f>IF(VLOOKUP(E2,customers!$A$1:$I$1001,3,FALSE)=0," ",VLOOKUP(E2,customers!$A$1:$I$1001,3,FALSE))</f>
        <v>aallner0@lulu.com</v>
      </c>
      <c r="L2" s="2" t="str">
        <f>VLOOKUP(E2,customers!$A$1:$I$1001,6,FALSE)</f>
        <v>Paterson</v>
      </c>
      <c r="M2" s="2" t="str">
        <f>VLOOKUP(E2,customers!$A$1:$I$1001,7,FALSE)</f>
        <v>United States</v>
      </c>
      <c r="N2" t="str">
        <f>LEFT(F2,FIND("-",F2,1)-1)</f>
        <v>R</v>
      </c>
      <c r="O2" t="str" cm="1">
        <f t="array" ref="O2">_xlfn.IFS(N2="R","Rob",N2="E","Exc",N2="L","Lib",N2="A","Ara")</f>
        <v>Rob</v>
      </c>
      <c r="P2" t="str" cm="1">
        <f t="array" ref="P2">_xlfn.IFS(O2="Rob","Robusta",O2="Exc","Excelsa",O2="Ara","Arabica",O2="Lib","Liberica")</f>
        <v>Robusta</v>
      </c>
      <c r="Q2" t="str">
        <f>MID(F2,FIND("-",F2,1)+1,1)</f>
        <v>M</v>
      </c>
      <c r="R2" s="8" t="str">
        <f>MID(F2,FIND("-",F2,FIND("-",F2,1)+1)+1,LEN(F2)-FIND("-",F2,FIND("-",F2,1)+1))</f>
        <v>1</v>
      </c>
      <c r="S2" s="9">
        <f>_xlfn.XLOOKUP(F2,products!$A$2:$A$49,products!$E$2:$E$49,,0,)</f>
        <v>9.9499999999999993</v>
      </c>
      <c r="T2" s="10">
        <f>S2*G2</f>
        <v>19.899999999999999</v>
      </c>
      <c r="U2" t="str">
        <f>_xlfn.XLOOKUP(E2,customers!$A$2:$A$1001,customers!$I$2:$I$1001,,0,)</f>
        <v>Yes</v>
      </c>
    </row>
    <row r="3" spans="1:21" x14ac:dyDescent="0.2">
      <c r="A3" s="2" t="s">
        <v>490</v>
      </c>
      <c r="B3" s="3">
        <v>43713</v>
      </c>
      <c r="C3" s="3" t="str">
        <f t="shared" ref="C3:C66" si="0">TEXT(B3,"mmm")</f>
        <v>Sep</v>
      </c>
      <c r="D3" s="2">
        <f t="shared" ref="D3:D66" si="1">YEAR(B3)</f>
        <v>2019</v>
      </c>
      <c r="E3" s="2" t="s">
        <v>491</v>
      </c>
      <c r="F3" t="s">
        <v>6139</v>
      </c>
      <c r="G3" s="2">
        <v>5</v>
      </c>
      <c r="H3" s="2" t="str">
        <f>VLOOKUP(E3,customers!$A$1:$I$1001,2,FALSE)</f>
        <v>Aloisia Allner</v>
      </c>
      <c r="I3" s="2" t="str">
        <f t="shared" ref="I3:I66" si="2">LEFT(H3,FIND(" ",H3,1)-1)</f>
        <v>Aloisia</v>
      </c>
      <c r="J3" s="2" t="str">
        <f t="shared" ref="J3:J66" si="3">RIGHT(H3,LEN(H3)-FIND(" ",H3,1))</f>
        <v>Allner</v>
      </c>
      <c r="K3" s="2" t="str">
        <f>IF(VLOOKUP(E3,customers!$A$1:$I$1001,3,FALSE)=0," ",VLOOKUP(E3,customers!$A$1:$I$1001,3,FALSE))</f>
        <v>aallner0@lulu.com</v>
      </c>
      <c r="L3" s="2" t="str">
        <f>VLOOKUP(E3,customers!$A$1:$I$1001,6,FALSE)</f>
        <v>Paterson</v>
      </c>
      <c r="M3" s="2" t="str">
        <f>VLOOKUP(E3,customers!$A$1:$I$1001,7,FALSE)</f>
        <v>United States</v>
      </c>
      <c r="N3" t="str">
        <f t="shared" ref="N3:N66" si="4">LEFT(F3,FIND("-",F3,1)-1)</f>
        <v>E</v>
      </c>
      <c r="O3" t="str" cm="1">
        <f t="array" ref="O3">_xlfn.IFS(N3="R","Rob",N3="E","Exc",N3="L","Lib",N3="A","Ara")</f>
        <v>Exc</v>
      </c>
      <c r="P3" t="str" cm="1">
        <f t="array" ref="P3">_xlfn.IFS(O3="Rob","Robusta",O3="Exc","Excelsa",O3="Ara","Arabica",O3="Lib","Liberica")</f>
        <v>Excelsa</v>
      </c>
      <c r="Q3" t="str">
        <f t="shared" ref="Q3:Q66" si="5">MID(F3,FIND("-",F3,1)+1,1)</f>
        <v>M</v>
      </c>
      <c r="R3" s="8" t="str">
        <f t="shared" ref="R3:R66" si="6">MID(F3,FIND("-",F3,FIND("-",F3,1)+1)+1,LEN(F3)-FIND("-",F3,FIND("-",F3,1)+1))</f>
        <v>0.5</v>
      </c>
      <c r="S3" s="9">
        <f>_xlfn.XLOOKUP(F3,products!$A$2:$A$49,products!$E$2:$E$49,,0,)</f>
        <v>8.25</v>
      </c>
      <c r="T3" s="10">
        <f t="shared" ref="T3:T66" si="7">S3*G3</f>
        <v>41.25</v>
      </c>
      <c r="U3" t="str">
        <f>_xlfn.XLOOKUP(E3,customers!$A$2:$A$1001,customers!$I$2:$I$1001,,0,)</f>
        <v>Yes</v>
      </c>
    </row>
    <row r="4" spans="1:21" x14ac:dyDescent="0.2">
      <c r="A4" s="2" t="s">
        <v>501</v>
      </c>
      <c r="B4" s="3">
        <v>44364</v>
      </c>
      <c r="C4" s="3" t="str">
        <f t="shared" si="0"/>
        <v>Jun</v>
      </c>
      <c r="D4" s="2">
        <f t="shared" si="1"/>
        <v>2021</v>
      </c>
      <c r="E4" s="2" t="s">
        <v>502</v>
      </c>
      <c r="F4" t="s">
        <v>6140</v>
      </c>
      <c r="G4" s="2">
        <v>1</v>
      </c>
      <c r="H4" s="2" t="str">
        <f>VLOOKUP(E4,customers!$A$1:$I$1001,2,FALSE)</f>
        <v>Jami Redholes</v>
      </c>
      <c r="I4" s="2" t="str">
        <f t="shared" si="2"/>
        <v>Jami</v>
      </c>
      <c r="J4" s="2" t="str">
        <f t="shared" si="3"/>
        <v>Redholes</v>
      </c>
      <c r="K4" s="2" t="str">
        <f>IF(VLOOKUP(E4,customers!$A$1:$I$1001,3,FALSE)=0," ",VLOOKUP(E4,customers!$A$1:$I$1001,3,FALSE))</f>
        <v>jredholes2@tmall.com</v>
      </c>
      <c r="L4" s="2" t="str">
        <f>VLOOKUP(E4,customers!$A$1:$I$1001,6,FALSE)</f>
        <v>San Antonio</v>
      </c>
      <c r="M4" s="2" t="str">
        <f>VLOOKUP(E4,customers!$A$1:$I$1001,7,FALSE)</f>
        <v>United States</v>
      </c>
      <c r="N4" t="str">
        <f t="shared" si="4"/>
        <v>A</v>
      </c>
      <c r="O4" t="str" cm="1">
        <f t="array" ref="O4">_xlfn.IFS(N4="R","Rob",N4="E","Exc",N4="L","Lib",N4="A","Ara")</f>
        <v>Ara</v>
      </c>
      <c r="P4" t="str" cm="1">
        <f t="array" ref="P4">_xlfn.IFS(O4="Rob","Robusta",O4="Exc","Excelsa",O4="Ara","Arabica",O4="Lib","Liberica")</f>
        <v>Arabica</v>
      </c>
      <c r="Q4" t="str">
        <f t="shared" si="5"/>
        <v>L</v>
      </c>
      <c r="R4" s="8" t="str">
        <f t="shared" si="6"/>
        <v>1</v>
      </c>
      <c r="S4" s="9">
        <f>_xlfn.XLOOKUP(F4,products!$A$2:$A$49,products!$E$2:$E$49,,0,)</f>
        <v>12.95</v>
      </c>
      <c r="T4" s="10">
        <f t="shared" si="7"/>
        <v>12.95</v>
      </c>
      <c r="U4" t="str">
        <f>_xlfn.XLOOKUP(E4,customers!$A$2:$A$1001,customers!$I$2:$I$1001,,0,)</f>
        <v>Yes</v>
      </c>
    </row>
    <row r="5" spans="1:21" x14ac:dyDescent="0.2">
      <c r="A5" s="2" t="s">
        <v>512</v>
      </c>
      <c r="B5" s="3">
        <v>44392</v>
      </c>
      <c r="C5" s="3" t="str">
        <f t="shared" si="0"/>
        <v>Jul</v>
      </c>
      <c r="D5" s="2">
        <f t="shared" si="1"/>
        <v>2021</v>
      </c>
      <c r="E5" s="2" t="s">
        <v>513</v>
      </c>
      <c r="F5" t="s">
        <v>6141</v>
      </c>
      <c r="G5" s="2">
        <v>2</v>
      </c>
      <c r="H5" s="2" t="str">
        <f>VLOOKUP(E5,customers!$A$1:$I$1001,2,FALSE)</f>
        <v>Christoffer O' Shea</v>
      </c>
      <c r="I5" s="2" t="str">
        <f t="shared" si="2"/>
        <v>Christoffer</v>
      </c>
      <c r="J5" s="2" t="str">
        <f t="shared" si="3"/>
        <v>O' Shea</v>
      </c>
      <c r="K5" s="2" t="str">
        <f>IF(VLOOKUP(E5,customers!$A$1:$I$1001,3,FALSE)=0," ",VLOOKUP(E5,customers!$A$1:$I$1001,3,FALSE))</f>
        <v xml:space="preserve"> </v>
      </c>
      <c r="L5" s="2" t="str">
        <f>VLOOKUP(E5,customers!$A$1:$I$1001,6,FALSE)</f>
        <v>Cill Airne</v>
      </c>
      <c r="M5" s="2" t="str">
        <f>VLOOKUP(E5,customers!$A$1:$I$1001,7,FALSE)</f>
        <v>Ireland</v>
      </c>
      <c r="N5" t="str">
        <f t="shared" si="4"/>
        <v>E</v>
      </c>
      <c r="O5" t="str" cm="1">
        <f t="array" ref="O5">_xlfn.IFS(N5="R","Rob",N5="E","Exc",N5="L","Lib",N5="A","Ara")</f>
        <v>Exc</v>
      </c>
      <c r="P5" t="str" cm="1">
        <f t="array" ref="P5">_xlfn.IFS(O5="Rob","Robusta",O5="Exc","Excelsa",O5="Ara","Arabica",O5="Lib","Liberica")</f>
        <v>Excelsa</v>
      </c>
      <c r="Q5" t="str">
        <f t="shared" si="5"/>
        <v>M</v>
      </c>
      <c r="R5" s="8" t="str">
        <f t="shared" si="6"/>
        <v>1</v>
      </c>
      <c r="S5" s="9">
        <f>_xlfn.XLOOKUP(F5,products!$A$2:$A$49,products!$E$2:$E$49,,0,)</f>
        <v>13.75</v>
      </c>
      <c r="T5" s="10">
        <f t="shared" si="7"/>
        <v>27.5</v>
      </c>
      <c r="U5" t="str">
        <f>_xlfn.XLOOKUP(E5,customers!$A$2:$A$1001,customers!$I$2:$I$1001,,0,)</f>
        <v>No</v>
      </c>
    </row>
    <row r="6" spans="1:21" x14ac:dyDescent="0.2">
      <c r="A6" s="2" t="s">
        <v>512</v>
      </c>
      <c r="B6" s="3">
        <v>44392</v>
      </c>
      <c r="C6" s="3" t="str">
        <f t="shared" si="0"/>
        <v>Jul</v>
      </c>
      <c r="D6" s="2">
        <f t="shared" si="1"/>
        <v>2021</v>
      </c>
      <c r="E6" s="2" t="s">
        <v>513</v>
      </c>
      <c r="F6" t="s">
        <v>6142</v>
      </c>
      <c r="G6" s="2">
        <v>2</v>
      </c>
      <c r="H6" s="2" t="str">
        <f>VLOOKUP(E6,customers!$A$1:$I$1001,2,FALSE)</f>
        <v>Christoffer O' Shea</v>
      </c>
      <c r="I6" s="2" t="str">
        <f t="shared" si="2"/>
        <v>Christoffer</v>
      </c>
      <c r="J6" s="2" t="str">
        <f t="shared" si="3"/>
        <v>O' Shea</v>
      </c>
      <c r="K6" s="2" t="str">
        <f>IF(VLOOKUP(E6,customers!$A$1:$I$1001,3,FALSE)=0," ",VLOOKUP(E6,customers!$A$1:$I$1001,3,FALSE))</f>
        <v xml:space="preserve"> </v>
      </c>
      <c r="L6" s="2" t="str">
        <f>VLOOKUP(E6,customers!$A$1:$I$1001,6,FALSE)</f>
        <v>Cill Airne</v>
      </c>
      <c r="M6" s="2" t="str">
        <f>VLOOKUP(E6,customers!$A$1:$I$1001,7,FALSE)</f>
        <v>Ireland</v>
      </c>
      <c r="N6" t="str">
        <f t="shared" si="4"/>
        <v>R</v>
      </c>
      <c r="O6" t="str" cm="1">
        <f t="array" ref="O6">_xlfn.IFS(N6="R","Rob",N6="E","Exc",N6="L","Lib",N6="A","Ara")</f>
        <v>Rob</v>
      </c>
      <c r="P6" t="str" cm="1">
        <f t="array" ref="P6">_xlfn.IFS(O6="Rob","Robusta",O6="Exc","Excelsa",O6="Ara","Arabica",O6="Lib","Liberica")</f>
        <v>Robusta</v>
      </c>
      <c r="Q6" t="str">
        <f t="shared" si="5"/>
        <v>L</v>
      </c>
      <c r="R6" s="8" t="str">
        <f t="shared" si="6"/>
        <v>2.5</v>
      </c>
      <c r="S6" s="9">
        <f>_xlfn.XLOOKUP(F6,products!$A$2:$A$49,products!$E$2:$E$49,,0,)</f>
        <v>27.484999999999996</v>
      </c>
      <c r="T6" s="10">
        <f t="shared" si="7"/>
        <v>54.969999999999992</v>
      </c>
      <c r="U6" t="str">
        <f>_xlfn.XLOOKUP(E6,customers!$A$2:$A$1001,customers!$I$2:$I$1001,,0,)</f>
        <v>No</v>
      </c>
    </row>
    <row r="7" spans="1:21" x14ac:dyDescent="0.2">
      <c r="A7" s="2" t="s">
        <v>519</v>
      </c>
      <c r="B7" s="3">
        <v>44412</v>
      </c>
      <c r="C7" s="3" t="str">
        <f t="shared" si="0"/>
        <v>Aug</v>
      </c>
      <c r="D7" s="2">
        <f t="shared" si="1"/>
        <v>2021</v>
      </c>
      <c r="E7" s="2" t="s">
        <v>520</v>
      </c>
      <c r="F7" t="s">
        <v>6143</v>
      </c>
      <c r="G7" s="2">
        <v>3</v>
      </c>
      <c r="H7" s="2" t="str">
        <f>VLOOKUP(E7,customers!$A$1:$I$1001,2,FALSE)</f>
        <v>Beryle Cottier</v>
      </c>
      <c r="I7" s="2" t="str">
        <f t="shared" si="2"/>
        <v>Beryle</v>
      </c>
      <c r="J7" s="2" t="str">
        <f t="shared" si="3"/>
        <v>Cottier</v>
      </c>
      <c r="K7" s="2" t="str">
        <f>IF(VLOOKUP(E7,customers!$A$1:$I$1001,3,FALSE)=0," ",VLOOKUP(E7,customers!$A$1:$I$1001,3,FALSE))</f>
        <v xml:space="preserve"> </v>
      </c>
      <c r="L7" s="2" t="str">
        <f>VLOOKUP(E7,customers!$A$1:$I$1001,6,FALSE)</f>
        <v>Scranton</v>
      </c>
      <c r="M7" s="2" t="str">
        <f>VLOOKUP(E7,customers!$A$1:$I$1001,7,FALSE)</f>
        <v>United States</v>
      </c>
      <c r="N7" t="str">
        <f t="shared" si="4"/>
        <v>L</v>
      </c>
      <c r="O7" t="str" cm="1">
        <f t="array" ref="O7">_xlfn.IFS(N7="R","Rob",N7="E","Exc",N7="L","Lib",N7="A","Ara")</f>
        <v>Lib</v>
      </c>
      <c r="P7" t="str" cm="1">
        <f t="array" ref="P7">_xlfn.IFS(O7="Rob","Robusta",O7="Exc","Excelsa",O7="Ara","Arabica",O7="Lib","Liberica")</f>
        <v>Liberica</v>
      </c>
      <c r="Q7" t="str">
        <f t="shared" si="5"/>
        <v>D</v>
      </c>
      <c r="R7" s="8" t="str">
        <f t="shared" si="6"/>
        <v>1</v>
      </c>
      <c r="S7" s="9">
        <f>_xlfn.XLOOKUP(F7,products!$A$2:$A$49,products!$E$2:$E$49,,0,)</f>
        <v>12.95</v>
      </c>
      <c r="T7" s="10">
        <f t="shared" si="7"/>
        <v>38.849999999999994</v>
      </c>
      <c r="U7" t="str">
        <f>_xlfn.XLOOKUP(E7,customers!$A$2:$A$1001,customers!$I$2:$I$1001,,0,)</f>
        <v>No</v>
      </c>
    </row>
    <row r="8" spans="1:21" x14ac:dyDescent="0.2">
      <c r="A8" s="2" t="s">
        <v>524</v>
      </c>
      <c r="B8" s="3">
        <v>44582</v>
      </c>
      <c r="C8" s="3" t="str">
        <f t="shared" si="0"/>
        <v>Jan</v>
      </c>
      <c r="D8" s="2">
        <f t="shared" si="1"/>
        <v>2022</v>
      </c>
      <c r="E8" s="2" t="s">
        <v>525</v>
      </c>
      <c r="F8" t="s">
        <v>6144</v>
      </c>
      <c r="G8" s="2">
        <v>3</v>
      </c>
      <c r="H8" s="2" t="str">
        <f>VLOOKUP(E8,customers!$A$1:$I$1001,2,FALSE)</f>
        <v>Shaylynn Lobe</v>
      </c>
      <c r="I8" s="2" t="str">
        <f t="shared" si="2"/>
        <v>Shaylynn</v>
      </c>
      <c r="J8" s="2" t="str">
        <f t="shared" si="3"/>
        <v>Lobe</v>
      </c>
      <c r="K8" s="2" t="str">
        <f>IF(VLOOKUP(E8,customers!$A$1:$I$1001,3,FALSE)=0," ",VLOOKUP(E8,customers!$A$1:$I$1001,3,FALSE))</f>
        <v>slobe6@nifty.com</v>
      </c>
      <c r="L8" s="2" t="str">
        <f>VLOOKUP(E8,customers!$A$1:$I$1001,6,FALSE)</f>
        <v>Dayton</v>
      </c>
      <c r="M8" s="2" t="str">
        <f>VLOOKUP(E8,customers!$A$1:$I$1001,7,FALSE)</f>
        <v>United States</v>
      </c>
      <c r="N8" t="str">
        <f t="shared" si="4"/>
        <v>E</v>
      </c>
      <c r="O8" t="str" cm="1">
        <f t="array" ref="O8">_xlfn.IFS(N8="R","Rob",N8="E","Exc",N8="L","Lib",N8="A","Ara")</f>
        <v>Exc</v>
      </c>
      <c r="P8" t="str" cm="1">
        <f t="array" ref="P8">_xlfn.IFS(O8="Rob","Robusta",O8="Exc","Excelsa",O8="Ara","Arabica",O8="Lib","Liberica")</f>
        <v>Excelsa</v>
      </c>
      <c r="Q8" t="str">
        <f t="shared" si="5"/>
        <v>D</v>
      </c>
      <c r="R8" s="8" t="str">
        <f t="shared" si="6"/>
        <v>0.5</v>
      </c>
      <c r="S8" s="9">
        <f>_xlfn.XLOOKUP(F8,products!$A$2:$A$49,products!$E$2:$E$49,,0,)</f>
        <v>7.29</v>
      </c>
      <c r="T8" s="10">
        <f t="shared" si="7"/>
        <v>21.87</v>
      </c>
      <c r="U8" t="str">
        <f>_xlfn.XLOOKUP(E8,customers!$A$2:$A$1001,customers!$I$2:$I$1001,,0,)</f>
        <v>Yes</v>
      </c>
    </row>
    <row r="9" spans="1:21" x14ac:dyDescent="0.2">
      <c r="A9" s="2" t="s">
        <v>530</v>
      </c>
      <c r="B9" s="3">
        <v>44701</v>
      </c>
      <c r="C9" s="3" t="str">
        <f t="shared" si="0"/>
        <v>May</v>
      </c>
      <c r="D9" s="2">
        <f t="shared" si="1"/>
        <v>2022</v>
      </c>
      <c r="E9" s="2" t="s">
        <v>531</v>
      </c>
      <c r="F9" t="s">
        <v>6145</v>
      </c>
      <c r="G9" s="2">
        <v>1</v>
      </c>
      <c r="H9" s="2" t="str">
        <f>VLOOKUP(E9,customers!$A$1:$I$1001,2,FALSE)</f>
        <v>Melvin Wharfe</v>
      </c>
      <c r="I9" s="2" t="str">
        <f t="shared" si="2"/>
        <v>Melvin</v>
      </c>
      <c r="J9" s="2" t="str">
        <f t="shared" si="3"/>
        <v>Wharfe</v>
      </c>
      <c r="K9" s="2" t="str">
        <f>IF(VLOOKUP(E9,customers!$A$1:$I$1001,3,FALSE)=0," ",VLOOKUP(E9,customers!$A$1:$I$1001,3,FALSE))</f>
        <v xml:space="preserve"> </v>
      </c>
      <c r="L9" s="2" t="str">
        <f>VLOOKUP(E9,customers!$A$1:$I$1001,6,FALSE)</f>
        <v>Kill</v>
      </c>
      <c r="M9" s="2" t="str">
        <f>VLOOKUP(E9,customers!$A$1:$I$1001,7,FALSE)</f>
        <v>Ireland</v>
      </c>
      <c r="N9" t="str">
        <f t="shared" si="4"/>
        <v>L</v>
      </c>
      <c r="O9" t="str" cm="1">
        <f t="array" ref="O9">_xlfn.IFS(N9="R","Rob",N9="E","Exc",N9="L","Lib",N9="A","Ara")</f>
        <v>Lib</v>
      </c>
      <c r="P9" t="str" cm="1">
        <f t="array" ref="P9">_xlfn.IFS(O9="Rob","Robusta",O9="Exc","Excelsa",O9="Ara","Arabica",O9="Lib","Liberica")</f>
        <v>Liberica</v>
      </c>
      <c r="Q9" t="str">
        <f t="shared" si="5"/>
        <v>L</v>
      </c>
      <c r="R9" s="8" t="str">
        <f t="shared" si="6"/>
        <v>0.2</v>
      </c>
      <c r="S9" s="9">
        <f>_xlfn.XLOOKUP(F9,products!$A$2:$A$49,products!$E$2:$E$49,,0,)</f>
        <v>4.7549999999999999</v>
      </c>
      <c r="T9" s="10">
        <f t="shared" si="7"/>
        <v>4.7549999999999999</v>
      </c>
      <c r="U9" t="str">
        <f>_xlfn.XLOOKUP(E9,customers!$A$2:$A$1001,customers!$I$2:$I$1001,,0,)</f>
        <v>Yes</v>
      </c>
    </row>
    <row r="10" spans="1:21" x14ac:dyDescent="0.2">
      <c r="A10" s="2" t="s">
        <v>535</v>
      </c>
      <c r="B10" s="3">
        <v>43467</v>
      </c>
      <c r="C10" s="3" t="str">
        <f t="shared" si="0"/>
        <v>Jan</v>
      </c>
      <c r="D10" s="2">
        <f t="shared" si="1"/>
        <v>2019</v>
      </c>
      <c r="E10" s="2" t="s">
        <v>536</v>
      </c>
      <c r="F10" t="s">
        <v>6146</v>
      </c>
      <c r="G10" s="2">
        <v>3</v>
      </c>
      <c r="H10" s="2" t="str">
        <f>VLOOKUP(E10,customers!$A$1:$I$1001,2,FALSE)</f>
        <v>Guthrey Petracci</v>
      </c>
      <c r="I10" s="2" t="str">
        <f t="shared" si="2"/>
        <v>Guthrey</v>
      </c>
      <c r="J10" s="2" t="str">
        <f t="shared" si="3"/>
        <v>Petracci</v>
      </c>
      <c r="K10" s="2" t="str">
        <f>IF(VLOOKUP(E10,customers!$A$1:$I$1001,3,FALSE)=0," ",VLOOKUP(E10,customers!$A$1:$I$1001,3,FALSE))</f>
        <v>gpetracci8@livejournal.com</v>
      </c>
      <c r="L10" s="2" t="str">
        <f>VLOOKUP(E10,customers!$A$1:$I$1001,6,FALSE)</f>
        <v>Los Angeles</v>
      </c>
      <c r="M10" s="2" t="str">
        <f>VLOOKUP(E10,customers!$A$1:$I$1001,7,FALSE)</f>
        <v>United States</v>
      </c>
      <c r="N10" t="str">
        <f t="shared" si="4"/>
        <v>R</v>
      </c>
      <c r="O10" t="str" cm="1">
        <f t="array" ref="O10">_xlfn.IFS(N10="R","Rob",N10="E","Exc",N10="L","Lib",N10="A","Ara")</f>
        <v>Rob</v>
      </c>
      <c r="P10" t="str" cm="1">
        <f t="array" ref="P10">_xlfn.IFS(O10="Rob","Robusta",O10="Exc","Excelsa",O10="Ara","Arabica",O10="Lib","Liberica")</f>
        <v>Robusta</v>
      </c>
      <c r="Q10" t="str">
        <f t="shared" si="5"/>
        <v>M</v>
      </c>
      <c r="R10" s="8" t="str">
        <f t="shared" si="6"/>
        <v>0.5</v>
      </c>
      <c r="S10" s="9">
        <f>_xlfn.XLOOKUP(F10,products!$A$2:$A$49,products!$E$2:$E$49,,0,)</f>
        <v>5.97</v>
      </c>
      <c r="T10" s="10">
        <f t="shared" si="7"/>
        <v>17.91</v>
      </c>
      <c r="U10" t="str">
        <f>_xlfn.XLOOKUP(E10,customers!$A$2:$A$1001,customers!$I$2:$I$1001,,0,)</f>
        <v>No</v>
      </c>
    </row>
    <row r="11" spans="1:21" x14ac:dyDescent="0.2">
      <c r="A11" s="2" t="s">
        <v>541</v>
      </c>
      <c r="B11" s="3">
        <v>43713</v>
      </c>
      <c r="C11" s="3" t="str">
        <f t="shared" si="0"/>
        <v>Sep</v>
      </c>
      <c r="D11" s="2">
        <f t="shared" si="1"/>
        <v>2019</v>
      </c>
      <c r="E11" s="2" t="s">
        <v>542</v>
      </c>
      <c r="F11" t="s">
        <v>6146</v>
      </c>
      <c r="G11" s="2">
        <v>1</v>
      </c>
      <c r="H11" s="2" t="str">
        <f>VLOOKUP(E11,customers!$A$1:$I$1001,2,FALSE)</f>
        <v>Rodger Raven</v>
      </c>
      <c r="I11" s="2" t="str">
        <f t="shared" si="2"/>
        <v>Rodger</v>
      </c>
      <c r="J11" s="2" t="str">
        <f t="shared" si="3"/>
        <v>Raven</v>
      </c>
      <c r="K11" s="2" t="str">
        <f>IF(VLOOKUP(E11,customers!$A$1:$I$1001,3,FALSE)=0," ",VLOOKUP(E11,customers!$A$1:$I$1001,3,FALSE))</f>
        <v>rraven9@ed.gov</v>
      </c>
      <c r="L11" s="2" t="str">
        <f>VLOOKUP(E11,customers!$A$1:$I$1001,6,FALSE)</f>
        <v>Los Angeles</v>
      </c>
      <c r="M11" s="2" t="str">
        <f>VLOOKUP(E11,customers!$A$1:$I$1001,7,FALSE)</f>
        <v>United States</v>
      </c>
      <c r="N11" t="str">
        <f t="shared" si="4"/>
        <v>R</v>
      </c>
      <c r="O11" t="str" cm="1">
        <f t="array" ref="O11">_xlfn.IFS(N11="R","Rob",N11="E","Exc",N11="L","Lib",N11="A","Ara")</f>
        <v>Rob</v>
      </c>
      <c r="P11" t="str" cm="1">
        <f t="array" ref="P11">_xlfn.IFS(O11="Rob","Robusta",O11="Exc","Excelsa",O11="Ara","Arabica",O11="Lib","Liberica")</f>
        <v>Robusta</v>
      </c>
      <c r="Q11" t="str">
        <f t="shared" si="5"/>
        <v>M</v>
      </c>
      <c r="R11" s="8" t="str">
        <f t="shared" si="6"/>
        <v>0.5</v>
      </c>
      <c r="S11" s="9">
        <f>_xlfn.XLOOKUP(F11,products!$A$2:$A$49,products!$E$2:$E$49,,0,)</f>
        <v>5.97</v>
      </c>
      <c r="T11" s="10">
        <f t="shared" si="7"/>
        <v>5.97</v>
      </c>
      <c r="U11" t="str">
        <f>_xlfn.XLOOKUP(E11,customers!$A$2:$A$1001,customers!$I$2:$I$1001,,0,)</f>
        <v>No</v>
      </c>
    </row>
    <row r="12" spans="1:21" x14ac:dyDescent="0.2">
      <c r="A12" s="2" t="s">
        <v>547</v>
      </c>
      <c r="B12" s="3">
        <v>44263</v>
      </c>
      <c r="C12" s="3" t="str">
        <f t="shared" si="0"/>
        <v>Mar</v>
      </c>
      <c r="D12" s="2">
        <f t="shared" si="1"/>
        <v>2021</v>
      </c>
      <c r="E12" s="2" t="s">
        <v>548</v>
      </c>
      <c r="F12" t="s">
        <v>6147</v>
      </c>
      <c r="G12" s="2">
        <v>4</v>
      </c>
      <c r="H12" s="2" t="str">
        <f>VLOOKUP(E12,customers!$A$1:$I$1001,2,FALSE)</f>
        <v>Ferrell Ferber</v>
      </c>
      <c r="I12" s="2" t="str">
        <f t="shared" si="2"/>
        <v>Ferrell</v>
      </c>
      <c r="J12" s="2" t="str">
        <f t="shared" si="3"/>
        <v>Ferber</v>
      </c>
      <c r="K12" s="2" t="str">
        <f>IF(VLOOKUP(E12,customers!$A$1:$I$1001,3,FALSE)=0," ",VLOOKUP(E12,customers!$A$1:$I$1001,3,FALSE))</f>
        <v>fferbera@businesswire.com</v>
      </c>
      <c r="L12" s="2" t="str">
        <f>VLOOKUP(E12,customers!$A$1:$I$1001,6,FALSE)</f>
        <v>San Jose</v>
      </c>
      <c r="M12" s="2" t="str">
        <f>VLOOKUP(E12,customers!$A$1:$I$1001,7,FALSE)</f>
        <v>United States</v>
      </c>
      <c r="N12" t="str">
        <f t="shared" si="4"/>
        <v>A</v>
      </c>
      <c r="O12" t="str" cm="1">
        <f t="array" ref="O12">_xlfn.IFS(N12="R","Rob",N12="E","Exc",N12="L","Lib",N12="A","Ara")</f>
        <v>Ara</v>
      </c>
      <c r="P12" t="str" cm="1">
        <f t="array" ref="P12">_xlfn.IFS(O12="Rob","Robusta",O12="Exc","Excelsa",O12="Ara","Arabica",O12="Lib","Liberica")</f>
        <v>Arabica</v>
      </c>
      <c r="Q12" t="str">
        <f t="shared" si="5"/>
        <v>D</v>
      </c>
      <c r="R12" s="8" t="str">
        <f t="shared" si="6"/>
        <v>1</v>
      </c>
      <c r="S12" s="9">
        <f>_xlfn.XLOOKUP(F12,products!$A$2:$A$49,products!$E$2:$E$49,,0,)</f>
        <v>9.9499999999999993</v>
      </c>
      <c r="T12" s="10">
        <f t="shared" si="7"/>
        <v>39.799999999999997</v>
      </c>
      <c r="U12" t="str">
        <f>_xlfn.XLOOKUP(E12,customers!$A$2:$A$1001,customers!$I$2:$I$1001,,0,)</f>
        <v>No</v>
      </c>
    </row>
    <row r="13" spans="1:21" x14ac:dyDescent="0.2">
      <c r="A13" s="2" t="s">
        <v>553</v>
      </c>
      <c r="B13" s="3">
        <v>44132</v>
      </c>
      <c r="C13" s="3" t="str">
        <f t="shared" si="0"/>
        <v>Oct</v>
      </c>
      <c r="D13" s="2">
        <f t="shared" si="1"/>
        <v>2020</v>
      </c>
      <c r="E13" s="2" t="s">
        <v>554</v>
      </c>
      <c r="F13" t="s">
        <v>6148</v>
      </c>
      <c r="G13" s="2">
        <v>5</v>
      </c>
      <c r="H13" s="2" t="str">
        <f>VLOOKUP(E13,customers!$A$1:$I$1001,2,FALSE)</f>
        <v>Duky Phizackerly</v>
      </c>
      <c r="I13" s="2" t="str">
        <f t="shared" si="2"/>
        <v>Duky</v>
      </c>
      <c r="J13" s="2" t="str">
        <f t="shared" si="3"/>
        <v>Phizackerly</v>
      </c>
      <c r="K13" s="2" t="str">
        <f>IF(VLOOKUP(E13,customers!$A$1:$I$1001,3,FALSE)=0," ",VLOOKUP(E13,customers!$A$1:$I$1001,3,FALSE))</f>
        <v>dphizackerlyb@utexas.edu</v>
      </c>
      <c r="L13" s="2" t="str">
        <f>VLOOKUP(E13,customers!$A$1:$I$1001,6,FALSE)</f>
        <v>San Jose</v>
      </c>
      <c r="M13" s="2" t="str">
        <f>VLOOKUP(E13,customers!$A$1:$I$1001,7,FALSE)</f>
        <v>United States</v>
      </c>
      <c r="N13" t="str">
        <f t="shared" si="4"/>
        <v>E</v>
      </c>
      <c r="O13" t="str" cm="1">
        <f t="array" ref="O13">_xlfn.IFS(N13="R","Rob",N13="E","Exc",N13="L","Lib",N13="A","Ara")</f>
        <v>Exc</v>
      </c>
      <c r="P13" t="str" cm="1">
        <f t="array" ref="P13">_xlfn.IFS(O13="Rob","Robusta",O13="Exc","Excelsa",O13="Ara","Arabica",O13="Lib","Liberica")</f>
        <v>Excelsa</v>
      </c>
      <c r="Q13" t="str">
        <f t="shared" si="5"/>
        <v>L</v>
      </c>
      <c r="R13" s="8" t="str">
        <f t="shared" si="6"/>
        <v>2.5</v>
      </c>
      <c r="S13" s="9">
        <f>_xlfn.XLOOKUP(F13,products!$A$2:$A$49,products!$E$2:$E$49,,0,)</f>
        <v>34.154999999999994</v>
      </c>
      <c r="T13" s="10">
        <f t="shared" si="7"/>
        <v>170.77499999999998</v>
      </c>
      <c r="U13" t="str">
        <f>_xlfn.XLOOKUP(E13,customers!$A$2:$A$1001,customers!$I$2:$I$1001,,0,)</f>
        <v>Yes</v>
      </c>
    </row>
    <row r="14" spans="1:21" x14ac:dyDescent="0.2">
      <c r="A14" s="2" t="s">
        <v>559</v>
      </c>
      <c r="B14" s="3">
        <v>44744</v>
      </c>
      <c r="C14" s="3" t="str">
        <f t="shared" si="0"/>
        <v>Jul</v>
      </c>
      <c r="D14" s="2">
        <f t="shared" si="1"/>
        <v>2022</v>
      </c>
      <c r="E14" s="2" t="s">
        <v>560</v>
      </c>
      <c r="F14" t="s">
        <v>6138</v>
      </c>
      <c r="G14" s="2">
        <v>5</v>
      </c>
      <c r="H14" s="2" t="str">
        <f>VLOOKUP(E14,customers!$A$1:$I$1001,2,FALSE)</f>
        <v>Rosaleen Scholar</v>
      </c>
      <c r="I14" s="2" t="str">
        <f t="shared" si="2"/>
        <v>Rosaleen</v>
      </c>
      <c r="J14" s="2" t="str">
        <f t="shared" si="3"/>
        <v>Scholar</v>
      </c>
      <c r="K14" s="2" t="str">
        <f>IF(VLOOKUP(E14,customers!$A$1:$I$1001,3,FALSE)=0," ",VLOOKUP(E14,customers!$A$1:$I$1001,3,FALSE))</f>
        <v>rscholarc@nyu.edu</v>
      </c>
      <c r="L14" s="2" t="str">
        <f>VLOOKUP(E14,customers!$A$1:$I$1001,6,FALSE)</f>
        <v>Richmond</v>
      </c>
      <c r="M14" s="2" t="str">
        <f>VLOOKUP(E14,customers!$A$1:$I$1001,7,FALSE)</f>
        <v>United States</v>
      </c>
      <c r="N14" t="str">
        <f t="shared" si="4"/>
        <v>R</v>
      </c>
      <c r="O14" t="str" cm="1">
        <f t="array" ref="O14">_xlfn.IFS(N14="R","Rob",N14="E","Exc",N14="L","Lib",N14="A","Ara")</f>
        <v>Rob</v>
      </c>
      <c r="P14" t="str" cm="1">
        <f t="array" ref="P14">_xlfn.IFS(O14="Rob","Robusta",O14="Exc","Excelsa",O14="Ara","Arabica",O14="Lib","Liberica")</f>
        <v>Robusta</v>
      </c>
      <c r="Q14" t="str">
        <f t="shared" si="5"/>
        <v>M</v>
      </c>
      <c r="R14" s="8" t="str">
        <f t="shared" si="6"/>
        <v>1</v>
      </c>
      <c r="S14" s="9">
        <f>_xlfn.XLOOKUP(F14,products!$A$2:$A$49,products!$E$2:$E$49,,0,)</f>
        <v>9.9499999999999993</v>
      </c>
      <c r="T14" s="10">
        <f t="shared" si="7"/>
        <v>49.75</v>
      </c>
      <c r="U14" t="str">
        <f>_xlfn.XLOOKUP(E14,customers!$A$2:$A$1001,customers!$I$2:$I$1001,,0,)</f>
        <v>No</v>
      </c>
    </row>
    <row r="15" spans="1:21" x14ac:dyDescent="0.2">
      <c r="A15" s="2" t="s">
        <v>565</v>
      </c>
      <c r="B15" s="3">
        <v>43973</v>
      </c>
      <c r="C15" s="3" t="str">
        <f t="shared" si="0"/>
        <v>May</v>
      </c>
      <c r="D15" s="2">
        <f t="shared" si="1"/>
        <v>2020</v>
      </c>
      <c r="E15" s="2" t="s">
        <v>566</v>
      </c>
      <c r="F15" t="s">
        <v>6149</v>
      </c>
      <c r="G15" s="2">
        <v>2</v>
      </c>
      <c r="H15" s="2" t="str">
        <f>VLOOKUP(E15,customers!$A$1:$I$1001,2,FALSE)</f>
        <v>Terence Vanyutin</v>
      </c>
      <c r="I15" s="2" t="str">
        <f t="shared" si="2"/>
        <v>Terence</v>
      </c>
      <c r="J15" s="2" t="str">
        <f t="shared" si="3"/>
        <v>Vanyutin</v>
      </c>
      <c r="K15" s="2" t="str">
        <f>IF(VLOOKUP(E15,customers!$A$1:$I$1001,3,FALSE)=0," ",VLOOKUP(E15,customers!$A$1:$I$1001,3,FALSE))</f>
        <v>tvanyutind@wix.com</v>
      </c>
      <c r="L15" s="2" t="str">
        <f>VLOOKUP(E15,customers!$A$1:$I$1001,6,FALSE)</f>
        <v>Migrate</v>
      </c>
      <c r="M15" s="2" t="str">
        <f>VLOOKUP(E15,customers!$A$1:$I$1001,7,FALSE)</f>
        <v>United States</v>
      </c>
      <c r="N15" t="str">
        <f t="shared" si="4"/>
        <v>R</v>
      </c>
      <c r="O15" t="str" cm="1">
        <f t="array" ref="O15">_xlfn.IFS(N15="R","Rob",N15="E","Exc",N15="L","Lib",N15="A","Ara")</f>
        <v>Rob</v>
      </c>
      <c r="P15" t="str" cm="1">
        <f t="array" ref="P15">_xlfn.IFS(O15="Rob","Robusta",O15="Exc","Excelsa",O15="Ara","Arabica",O15="Lib","Liberica")</f>
        <v>Robusta</v>
      </c>
      <c r="Q15" t="str">
        <f t="shared" si="5"/>
        <v>D</v>
      </c>
      <c r="R15" s="8" t="str">
        <f t="shared" si="6"/>
        <v>2.5</v>
      </c>
      <c r="S15" s="9">
        <f>_xlfn.XLOOKUP(F15,products!$A$2:$A$49,products!$E$2:$E$49,,0,)</f>
        <v>20.584999999999997</v>
      </c>
      <c r="T15" s="10">
        <f t="shared" si="7"/>
        <v>41.169999999999995</v>
      </c>
      <c r="U15" t="str">
        <f>_xlfn.XLOOKUP(E15,customers!$A$2:$A$1001,customers!$I$2:$I$1001,,0,)</f>
        <v>No</v>
      </c>
    </row>
    <row r="16" spans="1:21" x14ac:dyDescent="0.2">
      <c r="A16" s="2" t="s">
        <v>570</v>
      </c>
      <c r="B16" s="3">
        <v>44656</v>
      </c>
      <c r="C16" s="3" t="str">
        <f t="shared" si="0"/>
        <v>Apr</v>
      </c>
      <c r="D16" s="2">
        <f t="shared" si="1"/>
        <v>2022</v>
      </c>
      <c r="E16" s="2" t="s">
        <v>571</v>
      </c>
      <c r="F16" t="s">
        <v>6150</v>
      </c>
      <c r="G16" s="2">
        <v>3</v>
      </c>
      <c r="H16" s="2" t="str">
        <f>VLOOKUP(E16,customers!$A$1:$I$1001,2,FALSE)</f>
        <v>Patrice Trobe</v>
      </c>
      <c r="I16" s="2" t="str">
        <f t="shared" si="2"/>
        <v>Patrice</v>
      </c>
      <c r="J16" s="2" t="str">
        <f t="shared" si="3"/>
        <v>Trobe</v>
      </c>
      <c r="K16" s="2" t="str">
        <f>IF(VLOOKUP(E16,customers!$A$1:$I$1001,3,FALSE)=0," ",VLOOKUP(E16,customers!$A$1:$I$1001,3,FALSE))</f>
        <v>ptrobee@wunderground.com</v>
      </c>
      <c r="L16" s="2" t="str">
        <f>VLOOKUP(E16,customers!$A$1:$I$1001,6,FALSE)</f>
        <v>Saint Louis</v>
      </c>
      <c r="M16" s="2" t="str">
        <f>VLOOKUP(E16,customers!$A$1:$I$1001,7,FALSE)</f>
        <v>United States</v>
      </c>
      <c r="N16" t="str">
        <f t="shared" si="4"/>
        <v>L</v>
      </c>
      <c r="O16" t="str" cm="1">
        <f t="array" ref="O16">_xlfn.IFS(N16="R","Rob",N16="E","Exc",N16="L","Lib",N16="A","Ara")</f>
        <v>Lib</v>
      </c>
      <c r="P16" t="str" cm="1">
        <f t="array" ref="P16">_xlfn.IFS(O16="Rob","Robusta",O16="Exc","Excelsa",O16="Ara","Arabica",O16="Lib","Liberica")</f>
        <v>Liberica</v>
      </c>
      <c r="Q16" t="str">
        <f t="shared" si="5"/>
        <v>D</v>
      </c>
      <c r="R16" s="8" t="str">
        <f t="shared" si="6"/>
        <v>0.2</v>
      </c>
      <c r="S16" s="9">
        <f>_xlfn.XLOOKUP(F16,products!$A$2:$A$49,products!$E$2:$E$49,,0,)</f>
        <v>3.8849999999999998</v>
      </c>
      <c r="T16" s="10">
        <f t="shared" si="7"/>
        <v>11.654999999999999</v>
      </c>
      <c r="U16" t="str">
        <f>_xlfn.XLOOKUP(E16,customers!$A$2:$A$1001,customers!$I$2:$I$1001,,0,)</f>
        <v>Yes</v>
      </c>
    </row>
    <row r="17" spans="1:21" x14ac:dyDescent="0.2">
      <c r="A17" s="2" t="s">
        <v>576</v>
      </c>
      <c r="B17" s="3">
        <v>44719</v>
      </c>
      <c r="C17" s="3" t="str">
        <f t="shared" si="0"/>
        <v>Jun</v>
      </c>
      <c r="D17" s="2">
        <f t="shared" si="1"/>
        <v>2022</v>
      </c>
      <c r="E17" s="2" t="s">
        <v>577</v>
      </c>
      <c r="F17" t="s">
        <v>6151</v>
      </c>
      <c r="G17" s="2">
        <v>5</v>
      </c>
      <c r="H17" s="2" t="str">
        <f>VLOOKUP(E17,customers!$A$1:$I$1001,2,FALSE)</f>
        <v>Llywellyn Oscroft</v>
      </c>
      <c r="I17" s="2" t="str">
        <f t="shared" si="2"/>
        <v>Llywellyn</v>
      </c>
      <c r="J17" s="2" t="str">
        <f t="shared" si="3"/>
        <v>Oscroft</v>
      </c>
      <c r="K17" s="2" t="str">
        <f>IF(VLOOKUP(E17,customers!$A$1:$I$1001,3,FALSE)=0," ",VLOOKUP(E17,customers!$A$1:$I$1001,3,FALSE))</f>
        <v>loscroftf@ebay.co.uk</v>
      </c>
      <c r="L17" s="2" t="str">
        <f>VLOOKUP(E17,customers!$A$1:$I$1001,6,FALSE)</f>
        <v>Philadelphia</v>
      </c>
      <c r="M17" s="2" t="str">
        <f>VLOOKUP(E17,customers!$A$1:$I$1001,7,FALSE)</f>
        <v>United States</v>
      </c>
      <c r="N17" t="str">
        <f t="shared" si="4"/>
        <v>R</v>
      </c>
      <c r="O17" t="str" cm="1">
        <f t="array" ref="O17">_xlfn.IFS(N17="R","Rob",N17="E","Exc",N17="L","Lib",N17="A","Ara")</f>
        <v>Rob</v>
      </c>
      <c r="P17" t="str" cm="1">
        <f t="array" ref="P17">_xlfn.IFS(O17="Rob","Robusta",O17="Exc","Excelsa",O17="Ara","Arabica",O17="Lib","Liberica")</f>
        <v>Robusta</v>
      </c>
      <c r="Q17" t="str">
        <f t="shared" si="5"/>
        <v>M</v>
      </c>
      <c r="R17" s="8" t="str">
        <f t="shared" si="6"/>
        <v>2.5</v>
      </c>
      <c r="S17" s="9">
        <f>_xlfn.XLOOKUP(F17,products!$A$2:$A$49,products!$E$2:$E$49,,0,)</f>
        <v>22.884999999999998</v>
      </c>
      <c r="T17" s="10">
        <f t="shared" si="7"/>
        <v>114.42499999999998</v>
      </c>
      <c r="U17" t="str">
        <f>_xlfn.XLOOKUP(E17,customers!$A$2:$A$1001,customers!$I$2:$I$1001,,0,)</f>
        <v>No</v>
      </c>
    </row>
    <row r="18" spans="1:21" x14ac:dyDescent="0.2">
      <c r="A18" s="2" t="s">
        <v>581</v>
      </c>
      <c r="B18" s="3">
        <v>43544</v>
      </c>
      <c r="C18" s="3" t="str">
        <f t="shared" si="0"/>
        <v>Mar</v>
      </c>
      <c r="D18" s="2">
        <f t="shared" si="1"/>
        <v>2019</v>
      </c>
      <c r="E18" s="2" t="s">
        <v>582</v>
      </c>
      <c r="F18" t="s">
        <v>6152</v>
      </c>
      <c r="G18" s="2">
        <v>6</v>
      </c>
      <c r="H18" s="2" t="str">
        <f>VLOOKUP(E18,customers!$A$1:$I$1001,2,FALSE)</f>
        <v>Minni Alabaster</v>
      </c>
      <c r="I18" s="2" t="str">
        <f t="shared" si="2"/>
        <v>Minni</v>
      </c>
      <c r="J18" s="2" t="str">
        <f t="shared" si="3"/>
        <v>Alabaster</v>
      </c>
      <c r="K18" s="2" t="str">
        <f>IF(VLOOKUP(E18,customers!$A$1:$I$1001,3,FALSE)=0," ",VLOOKUP(E18,customers!$A$1:$I$1001,3,FALSE))</f>
        <v>malabasterg@hexun.com</v>
      </c>
      <c r="L18" s="2" t="str">
        <f>VLOOKUP(E18,customers!$A$1:$I$1001,6,FALSE)</f>
        <v>Portland</v>
      </c>
      <c r="M18" s="2" t="str">
        <f>VLOOKUP(E18,customers!$A$1:$I$1001,7,FALSE)</f>
        <v>United States</v>
      </c>
      <c r="N18" t="str">
        <f t="shared" si="4"/>
        <v>A</v>
      </c>
      <c r="O18" t="str" cm="1">
        <f t="array" ref="O18">_xlfn.IFS(N18="R","Rob",N18="E","Exc",N18="L","Lib",N18="A","Ara")</f>
        <v>Ara</v>
      </c>
      <c r="P18" t="str" cm="1">
        <f t="array" ref="P18">_xlfn.IFS(O18="Rob","Robusta",O18="Exc","Excelsa",O18="Ara","Arabica",O18="Lib","Liberica")</f>
        <v>Arabica</v>
      </c>
      <c r="Q18" t="str">
        <f t="shared" si="5"/>
        <v>M</v>
      </c>
      <c r="R18" s="8" t="str">
        <f t="shared" si="6"/>
        <v>0.2</v>
      </c>
      <c r="S18" s="9">
        <f>_xlfn.XLOOKUP(F18,products!$A$2:$A$49,products!$E$2:$E$49,,0,)</f>
        <v>3.375</v>
      </c>
      <c r="T18" s="10">
        <f t="shared" si="7"/>
        <v>20.25</v>
      </c>
      <c r="U18" t="str">
        <f>_xlfn.XLOOKUP(E18,customers!$A$2:$A$1001,customers!$I$2:$I$1001,,0,)</f>
        <v>No</v>
      </c>
    </row>
    <row r="19" spans="1:21" x14ac:dyDescent="0.2">
      <c r="A19" s="2" t="s">
        <v>587</v>
      </c>
      <c r="B19" s="3">
        <v>43757</v>
      </c>
      <c r="C19" s="3" t="str">
        <f t="shared" si="0"/>
        <v>Oct</v>
      </c>
      <c r="D19" s="2">
        <f t="shared" si="1"/>
        <v>2019</v>
      </c>
      <c r="E19" s="2" t="s">
        <v>588</v>
      </c>
      <c r="F19" t="s">
        <v>6140</v>
      </c>
      <c r="G19" s="2">
        <v>6</v>
      </c>
      <c r="H19" s="2" t="str">
        <f>VLOOKUP(E19,customers!$A$1:$I$1001,2,FALSE)</f>
        <v>Rhianon Broxup</v>
      </c>
      <c r="I19" s="2" t="str">
        <f t="shared" si="2"/>
        <v>Rhianon</v>
      </c>
      <c r="J19" s="2" t="str">
        <f t="shared" si="3"/>
        <v>Broxup</v>
      </c>
      <c r="K19" s="2" t="str">
        <f>IF(VLOOKUP(E19,customers!$A$1:$I$1001,3,FALSE)=0," ",VLOOKUP(E19,customers!$A$1:$I$1001,3,FALSE))</f>
        <v>rbroxuph@jimdo.com</v>
      </c>
      <c r="L19" s="2" t="str">
        <f>VLOOKUP(E19,customers!$A$1:$I$1001,6,FALSE)</f>
        <v>Houston</v>
      </c>
      <c r="M19" s="2" t="str">
        <f>VLOOKUP(E19,customers!$A$1:$I$1001,7,FALSE)</f>
        <v>United States</v>
      </c>
      <c r="N19" t="str">
        <f t="shared" si="4"/>
        <v>A</v>
      </c>
      <c r="O19" t="str" cm="1">
        <f t="array" ref="O19">_xlfn.IFS(N19="R","Rob",N19="E","Exc",N19="L","Lib",N19="A","Ara")</f>
        <v>Ara</v>
      </c>
      <c r="P19" t="str" cm="1">
        <f t="array" ref="P19">_xlfn.IFS(O19="Rob","Robusta",O19="Exc","Excelsa",O19="Ara","Arabica",O19="Lib","Liberica")</f>
        <v>Arabica</v>
      </c>
      <c r="Q19" t="str">
        <f t="shared" si="5"/>
        <v>L</v>
      </c>
      <c r="R19" s="8" t="str">
        <f t="shared" si="6"/>
        <v>1</v>
      </c>
      <c r="S19" s="9">
        <f>_xlfn.XLOOKUP(F19,products!$A$2:$A$49,products!$E$2:$E$49,,0,)</f>
        <v>12.95</v>
      </c>
      <c r="T19" s="10">
        <f t="shared" si="7"/>
        <v>77.699999999999989</v>
      </c>
      <c r="U19" t="str">
        <f>_xlfn.XLOOKUP(E19,customers!$A$2:$A$1001,customers!$I$2:$I$1001,,0,)</f>
        <v>No</v>
      </c>
    </row>
    <row r="20" spans="1:21" x14ac:dyDescent="0.2">
      <c r="A20" s="2" t="s">
        <v>593</v>
      </c>
      <c r="B20" s="3">
        <v>43629</v>
      </c>
      <c r="C20" s="3" t="str">
        <f t="shared" si="0"/>
        <v>Jun</v>
      </c>
      <c r="D20" s="2">
        <f t="shared" si="1"/>
        <v>2019</v>
      </c>
      <c r="E20" s="2" t="s">
        <v>594</v>
      </c>
      <c r="F20" t="s">
        <v>6149</v>
      </c>
      <c r="G20" s="2">
        <v>4</v>
      </c>
      <c r="H20" s="2" t="str">
        <f>VLOOKUP(E20,customers!$A$1:$I$1001,2,FALSE)</f>
        <v>Pall Redford</v>
      </c>
      <c r="I20" s="2" t="str">
        <f t="shared" si="2"/>
        <v>Pall</v>
      </c>
      <c r="J20" s="2" t="str">
        <f t="shared" si="3"/>
        <v>Redford</v>
      </c>
      <c r="K20" s="2" t="str">
        <f>IF(VLOOKUP(E20,customers!$A$1:$I$1001,3,FALSE)=0," ",VLOOKUP(E20,customers!$A$1:$I$1001,3,FALSE))</f>
        <v>predfordi@ow.ly</v>
      </c>
      <c r="L20" s="2" t="str">
        <f>VLOOKUP(E20,customers!$A$1:$I$1001,6,FALSE)</f>
        <v>Caherconlish</v>
      </c>
      <c r="M20" s="2" t="str">
        <f>VLOOKUP(E20,customers!$A$1:$I$1001,7,FALSE)</f>
        <v>Ireland</v>
      </c>
      <c r="N20" t="str">
        <f t="shared" si="4"/>
        <v>R</v>
      </c>
      <c r="O20" t="str" cm="1">
        <f t="array" ref="O20">_xlfn.IFS(N20="R","Rob",N20="E","Exc",N20="L","Lib",N20="A","Ara")</f>
        <v>Rob</v>
      </c>
      <c r="P20" t="str" cm="1">
        <f t="array" ref="P20">_xlfn.IFS(O20="Rob","Robusta",O20="Exc","Excelsa",O20="Ara","Arabica",O20="Lib","Liberica")</f>
        <v>Robusta</v>
      </c>
      <c r="Q20" t="str">
        <f t="shared" si="5"/>
        <v>D</v>
      </c>
      <c r="R20" s="8" t="str">
        <f t="shared" si="6"/>
        <v>2.5</v>
      </c>
      <c r="S20" s="9">
        <f>_xlfn.XLOOKUP(F20,products!$A$2:$A$49,products!$E$2:$E$49,,0,)</f>
        <v>20.584999999999997</v>
      </c>
      <c r="T20" s="10">
        <f t="shared" si="7"/>
        <v>82.339999999999989</v>
      </c>
      <c r="U20" t="str">
        <f>_xlfn.XLOOKUP(E20,customers!$A$2:$A$1001,customers!$I$2:$I$1001,,0,)</f>
        <v>Yes</v>
      </c>
    </row>
    <row r="21" spans="1:21" x14ac:dyDescent="0.2">
      <c r="A21" s="2" t="s">
        <v>598</v>
      </c>
      <c r="B21" s="3">
        <v>44169</v>
      </c>
      <c r="C21" s="3" t="str">
        <f t="shared" si="0"/>
        <v>Dec</v>
      </c>
      <c r="D21" s="2">
        <f t="shared" si="1"/>
        <v>2020</v>
      </c>
      <c r="E21" s="2" t="s">
        <v>599</v>
      </c>
      <c r="F21" t="s">
        <v>6152</v>
      </c>
      <c r="G21" s="2">
        <v>5</v>
      </c>
      <c r="H21" s="2" t="str">
        <f>VLOOKUP(E21,customers!$A$1:$I$1001,2,FALSE)</f>
        <v>Aurea Corradino</v>
      </c>
      <c r="I21" s="2" t="str">
        <f t="shared" si="2"/>
        <v>Aurea</v>
      </c>
      <c r="J21" s="2" t="str">
        <f t="shared" si="3"/>
        <v>Corradino</v>
      </c>
      <c r="K21" s="2" t="str">
        <f>IF(VLOOKUP(E21,customers!$A$1:$I$1001,3,FALSE)=0," ",VLOOKUP(E21,customers!$A$1:$I$1001,3,FALSE))</f>
        <v>acorradinoj@harvard.edu</v>
      </c>
      <c r="L21" s="2" t="str">
        <f>VLOOKUP(E21,customers!$A$1:$I$1001,6,FALSE)</f>
        <v>New York City</v>
      </c>
      <c r="M21" s="2" t="str">
        <f>VLOOKUP(E21,customers!$A$1:$I$1001,7,FALSE)</f>
        <v>United States</v>
      </c>
      <c r="N21" t="str">
        <f t="shared" si="4"/>
        <v>A</v>
      </c>
      <c r="O21" t="str" cm="1">
        <f t="array" ref="O21">_xlfn.IFS(N21="R","Rob",N21="E","Exc",N21="L","Lib",N21="A","Ara")</f>
        <v>Ara</v>
      </c>
      <c r="P21" t="str" cm="1">
        <f t="array" ref="P21">_xlfn.IFS(O21="Rob","Robusta",O21="Exc","Excelsa",O21="Ara","Arabica",O21="Lib","Liberica")</f>
        <v>Arabica</v>
      </c>
      <c r="Q21" t="str">
        <f t="shared" si="5"/>
        <v>M</v>
      </c>
      <c r="R21" s="8" t="str">
        <f t="shared" si="6"/>
        <v>0.2</v>
      </c>
      <c r="S21" s="9">
        <f>_xlfn.XLOOKUP(F21,products!$A$2:$A$49,products!$E$2:$E$49,,0,)</f>
        <v>3.375</v>
      </c>
      <c r="T21" s="10">
        <f t="shared" si="7"/>
        <v>16.875</v>
      </c>
      <c r="U21" t="str">
        <f>_xlfn.XLOOKUP(E21,customers!$A$2:$A$1001,customers!$I$2:$I$1001,,0,)</f>
        <v>Yes</v>
      </c>
    </row>
    <row r="22" spans="1:21" x14ac:dyDescent="0.2">
      <c r="A22" s="2" t="s">
        <v>598</v>
      </c>
      <c r="B22" s="3">
        <v>44169</v>
      </c>
      <c r="C22" s="3" t="str">
        <f t="shared" si="0"/>
        <v>Dec</v>
      </c>
      <c r="D22" s="2">
        <f t="shared" si="1"/>
        <v>2020</v>
      </c>
      <c r="E22" s="2" t="s">
        <v>599</v>
      </c>
      <c r="F22" t="s">
        <v>6153</v>
      </c>
      <c r="G22" s="2">
        <v>4</v>
      </c>
      <c r="H22" s="2" t="str">
        <f>VLOOKUP(E22,customers!$A$1:$I$1001,2,FALSE)</f>
        <v>Aurea Corradino</v>
      </c>
      <c r="I22" s="2" t="str">
        <f t="shared" si="2"/>
        <v>Aurea</v>
      </c>
      <c r="J22" s="2" t="str">
        <f t="shared" si="3"/>
        <v>Corradino</v>
      </c>
      <c r="K22" s="2" t="str">
        <f>IF(VLOOKUP(E22,customers!$A$1:$I$1001,3,FALSE)=0," ",VLOOKUP(E22,customers!$A$1:$I$1001,3,FALSE))</f>
        <v>acorradinoj@harvard.edu</v>
      </c>
      <c r="L22" s="2" t="str">
        <f>VLOOKUP(E22,customers!$A$1:$I$1001,6,FALSE)</f>
        <v>New York City</v>
      </c>
      <c r="M22" s="2" t="str">
        <f>VLOOKUP(E22,customers!$A$1:$I$1001,7,FALSE)</f>
        <v>United States</v>
      </c>
      <c r="N22" t="str">
        <f t="shared" si="4"/>
        <v>E</v>
      </c>
      <c r="O22" t="str" cm="1">
        <f t="array" ref="O22">_xlfn.IFS(N22="R","Rob",N22="E","Exc",N22="L","Lib",N22="A","Ara")</f>
        <v>Exc</v>
      </c>
      <c r="P22" t="str" cm="1">
        <f t="array" ref="P22">_xlfn.IFS(O22="Rob","Robusta",O22="Exc","Excelsa",O22="Ara","Arabica",O22="Lib","Liberica")</f>
        <v>Excelsa</v>
      </c>
      <c r="Q22" t="str">
        <f t="shared" si="5"/>
        <v>D</v>
      </c>
      <c r="R22" s="8" t="str">
        <f t="shared" si="6"/>
        <v>0.2</v>
      </c>
      <c r="S22" s="9">
        <f>_xlfn.XLOOKUP(F22,products!$A$2:$A$49,products!$E$2:$E$49,,0,)</f>
        <v>3.645</v>
      </c>
      <c r="T22" s="10">
        <f t="shared" si="7"/>
        <v>14.58</v>
      </c>
      <c r="U22" t="str">
        <f>_xlfn.XLOOKUP(E22,customers!$A$2:$A$1001,customers!$I$2:$I$1001,,0,)</f>
        <v>Yes</v>
      </c>
    </row>
    <row r="23" spans="1:21" x14ac:dyDescent="0.2">
      <c r="A23" s="2" t="s">
        <v>608</v>
      </c>
      <c r="B23" s="3">
        <v>44169</v>
      </c>
      <c r="C23" s="3" t="str">
        <f t="shared" si="0"/>
        <v>Dec</v>
      </c>
      <c r="D23" s="2">
        <f t="shared" si="1"/>
        <v>2020</v>
      </c>
      <c r="E23" s="2" t="s">
        <v>609</v>
      </c>
      <c r="F23" t="s">
        <v>6154</v>
      </c>
      <c r="G23" s="2">
        <v>6</v>
      </c>
      <c r="H23" s="2" t="str">
        <f>VLOOKUP(E23,customers!$A$1:$I$1001,2,FALSE)</f>
        <v>Avrit Davidowsky</v>
      </c>
      <c r="I23" s="2" t="str">
        <f t="shared" si="2"/>
        <v>Avrit</v>
      </c>
      <c r="J23" s="2" t="str">
        <f t="shared" si="3"/>
        <v>Davidowsky</v>
      </c>
      <c r="K23" s="2" t="str">
        <f>IF(VLOOKUP(E23,customers!$A$1:$I$1001,3,FALSE)=0," ",VLOOKUP(E23,customers!$A$1:$I$1001,3,FALSE))</f>
        <v>adavidowskyl@netvibes.com</v>
      </c>
      <c r="L23" s="2" t="str">
        <f>VLOOKUP(E23,customers!$A$1:$I$1001,6,FALSE)</f>
        <v>Grand Rapids</v>
      </c>
      <c r="M23" s="2" t="str">
        <f>VLOOKUP(E23,customers!$A$1:$I$1001,7,FALSE)</f>
        <v>United States</v>
      </c>
      <c r="N23" t="str">
        <f t="shared" si="4"/>
        <v>A</v>
      </c>
      <c r="O23" t="str" cm="1">
        <f t="array" ref="O23">_xlfn.IFS(N23="R","Rob",N23="E","Exc",N23="L","Lib",N23="A","Ara")</f>
        <v>Ara</v>
      </c>
      <c r="P23" t="str" cm="1">
        <f t="array" ref="P23">_xlfn.IFS(O23="Rob","Robusta",O23="Exc","Excelsa",O23="Ara","Arabica",O23="Lib","Liberica")</f>
        <v>Arabica</v>
      </c>
      <c r="Q23" t="str">
        <f t="shared" si="5"/>
        <v>D</v>
      </c>
      <c r="R23" s="8" t="str">
        <f t="shared" si="6"/>
        <v>0.2</v>
      </c>
      <c r="S23" s="9">
        <f>_xlfn.XLOOKUP(F23,products!$A$2:$A$49,products!$E$2:$E$49,,0,)</f>
        <v>2.9849999999999999</v>
      </c>
      <c r="T23" s="10">
        <f t="shared" si="7"/>
        <v>17.91</v>
      </c>
      <c r="U23" t="str">
        <f>_xlfn.XLOOKUP(E23,customers!$A$2:$A$1001,customers!$I$2:$I$1001,,0,)</f>
        <v>No</v>
      </c>
    </row>
    <row r="24" spans="1:21" x14ac:dyDescent="0.2">
      <c r="A24" s="2" t="s">
        <v>614</v>
      </c>
      <c r="B24" s="3">
        <v>44218</v>
      </c>
      <c r="C24" s="3" t="str">
        <f t="shared" si="0"/>
        <v>Jan</v>
      </c>
      <c r="D24" s="2">
        <f t="shared" si="1"/>
        <v>2021</v>
      </c>
      <c r="E24" s="2" t="s">
        <v>615</v>
      </c>
      <c r="F24" t="s">
        <v>6151</v>
      </c>
      <c r="G24" s="2">
        <v>4</v>
      </c>
      <c r="H24" s="2" t="str">
        <f>VLOOKUP(E24,customers!$A$1:$I$1001,2,FALSE)</f>
        <v>Annabel Antuk</v>
      </c>
      <c r="I24" s="2" t="str">
        <f t="shared" si="2"/>
        <v>Annabel</v>
      </c>
      <c r="J24" s="2" t="str">
        <f t="shared" si="3"/>
        <v>Antuk</v>
      </c>
      <c r="K24" s="2" t="str">
        <f>IF(VLOOKUP(E24,customers!$A$1:$I$1001,3,FALSE)=0," ",VLOOKUP(E24,customers!$A$1:$I$1001,3,FALSE))</f>
        <v>aantukm@kickstarter.com</v>
      </c>
      <c r="L24" s="2" t="str">
        <f>VLOOKUP(E24,customers!$A$1:$I$1001,6,FALSE)</f>
        <v>Punta Gorda</v>
      </c>
      <c r="M24" s="2" t="str">
        <f>VLOOKUP(E24,customers!$A$1:$I$1001,7,FALSE)</f>
        <v>United States</v>
      </c>
      <c r="N24" t="str">
        <f t="shared" si="4"/>
        <v>R</v>
      </c>
      <c r="O24" t="str" cm="1">
        <f t="array" ref="O24">_xlfn.IFS(N24="R","Rob",N24="E","Exc",N24="L","Lib",N24="A","Ara")</f>
        <v>Rob</v>
      </c>
      <c r="P24" t="str" cm="1">
        <f t="array" ref="P24">_xlfn.IFS(O24="Rob","Robusta",O24="Exc","Excelsa",O24="Ara","Arabica",O24="Lib","Liberica")</f>
        <v>Robusta</v>
      </c>
      <c r="Q24" t="str">
        <f t="shared" si="5"/>
        <v>M</v>
      </c>
      <c r="R24" s="8" t="str">
        <f t="shared" si="6"/>
        <v>2.5</v>
      </c>
      <c r="S24" s="9">
        <f>_xlfn.XLOOKUP(F24,products!$A$2:$A$49,products!$E$2:$E$49,,0,)</f>
        <v>22.884999999999998</v>
      </c>
      <c r="T24" s="10">
        <f t="shared" si="7"/>
        <v>91.539999999999992</v>
      </c>
      <c r="U24" t="str">
        <f>_xlfn.XLOOKUP(E24,customers!$A$2:$A$1001,customers!$I$2:$I$1001,,0,)</f>
        <v>Yes</v>
      </c>
    </row>
    <row r="25" spans="1:21" x14ac:dyDescent="0.2">
      <c r="A25" s="2" t="s">
        <v>620</v>
      </c>
      <c r="B25" s="3">
        <v>44603</v>
      </c>
      <c r="C25" s="3" t="str">
        <f t="shared" si="0"/>
        <v>Feb</v>
      </c>
      <c r="D25" s="2">
        <f t="shared" si="1"/>
        <v>2022</v>
      </c>
      <c r="E25" s="2" t="s">
        <v>621</v>
      </c>
      <c r="F25" t="s">
        <v>6154</v>
      </c>
      <c r="G25" s="2">
        <v>4</v>
      </c>
      <c r="H25" s="2" t="str">
        <f>VLOOKUP(E25,customers!$A$1:$I$1001,2,FALSE)</f>
        <v>Iorgo Kleinert</v>
      </c>
      <c r="I25" s="2" t="str">
        <f t="shared" si="2"/>
        <v>Iorgo</v>
      </c>
      <c r="J25" s="2" t="str">
        <f t="shared" si="3"/>
        <v>Kleinert</v>
      </c>
      <c r="K25" s="2" t="str">
        <f>IF(VLOOKUP(E25,customers!$A$1:$I$1001,3,FALSE)=0," ",VLOOKUP(E25,customers!$A$1:$I$1001,3,FALSE))</f>
        <v>ikleinertn@timesonline.co.uk</v>
      </c>
      <c r="L25" s="2" t="str">
        <f>VLOOKUP(E25,customers!$A$1:$I$1001,6,FALSE)</f>
        <v>Vancouver</v>
      </c>
      <c r="M25" s="2" t="str">
        <f>VLOOKUP(E25,customers!$A$1:$I$1001,7,FALSE)</f>
        <v>United States</v>
      </c>
      <c r="N25" t="str">
        <f t="shared" si="4"/>
        <v>A</v>
      </c>
      <c r="O25" t="str" cm="1">
        <f t="array" ref="O25">_xlfn.IFS(N25="R","Rob",N25="E","Exc",N25="L","Lib",N25="A","Ara")</f>
        <v>Ara</v>
      </c>
      <c r="P25" t="str" cm="1">
        <f t="array" ref="P25">_xlfn.IFS(O25="Rob","Robusta",O25="Exc","Excelsa",O25="Ara","Arabica",O25="Lib","Liberica")</f>
        <v>Arabica</v>
      </c>
      <c r="Q25" t="str">
        <f t="shared" si="5"/>
        <v>D</v>
      </c>
      <c r="R25" s="8" t="str">
        <f t="shared" si="6"/>
        <v>0.2</v>
      </c>
      <c r="S25" s="9">
        <f>_xlfn.XLOOKUP(F25,products!$A$2:$A$49,products!$E$2:$E$49,,0,)</f>
        <v>2.9849999999999999</v>
      </c>
      <c r="T25" s="10">
        <f t="shared" si="7"/>
        <v>11.94</v>
      </c>
      <c r="U25" t="str">
        <f>_xlfn.XLOOKUP(E25,customers!$A$2:$A$1001,customers!$I$2:$I$1001,,0,)</f>
        <v>Yes</v>
      </c>
    </row>
    <row r="26" spans="1:21" x14ac:dyDescent="0.2">
      <c r="A26" s="2" t="s">
        <v>626</v>
      </c>
      <c r="B26" s="3">
        <v>44454</v>
      </c>
      <c r="C26" s="3" t="str">
        <f t="shared" si="0"/>
        <v>Sep</v>
      </c>
      <c r="D26" s="2">
        <f t="shared" si="1"/>
        <v>2021</v>
      </c>
      <c r="E26" s="2" t="s">
        <v>627</v>
      </c>
      <c r="F26" t="s">
        <v>6155</v>
      </c>
      <c r="G26" s="2">
        <v>1</v>
      </c>
      <c r="H26" s="2" t="str">
        <f>VLOOKUP(E26,customers!$A$1:$I$1001,2,FALSE)</f>
        <v>Chrisy Blofeld</v>
      </c>
      <c r="I26" s="2" t="str">
        <f t="shared" si="2"/>
        <v>Chrisy</v>
      </c>
      <c r="J26" s="2" t="str">
        <f t="shared" si="3"/>
        <v>Blofeld</v>
      </c>
      <c r="K26" s="2" t="str">
        <f>IF(VLOOKUP(E26,customers!$A$1:$I$1001,3,FALSE)=0," ",VLOOKUP(E26,customers!$A$1:$I$1001,3,FALSE))</f>
        <v>cblofeldo@amazon.co.uk</v>
      </c>
      <c r="L26" s="2" t="str">
        <f>VLOOKUP(E26,customers!$A$1:$I$1001,6,FALSE)</f>
        <v>Englewood</v>
      </c>
      <c r="M26" s="2" t="str">
        <f>VLOOKUP(E26,customers!$A$1:$I$1001,7,FALSE)</f>
        <v>United States</v>
      </c>
      <c r="N26" t="str">
        <f t="shared" si="4"/>
        <v>A</v>
      </c>
      <c r="O26" t="str" cm="1">
        <f t="array" ref="O26">_xlfn.IFS(N26="R","Rob",N26="E","Exc",N26="L","Lib",N26="A","Ara")</f>
        <v>Ara</v>
      </c>
      <c r="P26" t="str" cm="1">
        <f t="array" ref="P26">_xlfn.IFS(O26="Rob","Robusta",O26="Exc","Excelsa",O26="Ara","Arabica",O26="Lib","Liberica")</f>
        <v>Arabica</v>
      </c>
      <c r="Q26" t="str">
        <f t="shared" si="5"/>
        <v>M</v>
      </c>
      <c r="R26" s="8" t="str">
        <f t="shared" si="6"/>
        <v>1</v>
      </c>
      <c r="S26" s="9">
        <f>_xlfn.XLOOKUP(F26,products!$A$2:$A$49,products!$E$2:$E$49,,0,)</f>
        <v>11.25</v>
      </c>
      <c r="T26" s="10">
        <f t="shared" si="7"/>
        <v>11.25</v>
      </c>
      <c r="U26" t="str">
        <f>_xlfn.XLOOKUP(E26,customers!$A$2:$A$1001,customers!$I$2:$I$1001,,0,)</f>
        <v>No</v>
      </c>
    </row>
    <row r="27" spans="1:21" x14ac:dyDescent="0.2">
      <c r="A27" s="2" t="s">
        <v>632</v>
      </c>
      <c r="B27" s="3">
        <v>44128</v>
      </c>
      <c r="C27" s="3" t="str">
        <f t="shared" si="0"/>
        <v>Oct</v>
      </c>
      <c r="D27" s="2">
        <f t="shared" si="1"/>
        <v>2020</v>
      </c>
      <c r="E27" s="2" t="s">
        <v>633</v>
      </c>
      <c r="F27" t="s">
        <v>6156</v>
      </c>
      <c r="G27" s="2">
        <v>3</v>
      </c>
      <c r="H27" s="2" t="str">
        <f>VLOOKUP(E27,customers!$A$1:$I$1001,2,FALSE)</f>
        <v>Culley Farris</v>
      </c>
      <c r="I27" s="2" t="str">
        <f t="shared" si="2"/>
        <v>Culley</v>
      </c>
      <c r="J27" s="2" t="str">
        <f t="shared" si="3"/>
        <v>Farris</v>
      </c>
      <c r="K27" s="2" t="str">
        <f>IF(VLOOKUP(E27,customers!$A$1:$I$1001,3,FALSE)=0," ",VLOOKUP(E27,customers!$A$1:$I$1001,3,FALSE))</f>
        <v xml:space="preserve"> </v>
      </c>
      <c r="L27" s="2" t="str">
        <f>VLOOKUP(E27,customers!$A$1:$I$1001,6,FALSE)</f>
        <v>Punta Gorda</v>
      </c>
      <c r="M27" s="2" t="str">
        <f>VLOOKUP(E27,customers!$A$1:$I$1001,7,FALSE)</f>
        <v>United States</v>
      </c>
      <c r="N27" t="str">
        <f t="shared" si="4"/>
        <v>E</v>
      </c>
      <c r="O27" t="str" cm="1">
        <f t="array" ref="O27">_xlfn.IFS(N27="R","Rob",N27="E","Exc",N27="L","Lib",N27="A","Ara")</f>
        <v>Exc</v>
      </c>
      <c r="P27" t="str" cm="1">
        <f t="array" ref="P27">_xlfn.IFS(O27="Rob","Robusta",O27="Exc","Excelsa",O27="Ara","Arabica",O27="Lib","Liberica")</f>
        <v>Excelsa</v>
      </c>
      <c r="Q27" t="str">
        <f t="shared" si="5"/>
        <v>M</v>
      </c>
      <c r="R27" s="8" t="str">
        <f t="shared" si="6"/>
        <v>0.2</v>
      </c>
      <c r="S27" s="9">
        <f>_xlfn.XLOOKUP(F27,products!$A$2:$A$49,products!$E$2:$E$49,,0,)</f>
        <v>4.125</v>
      </c>
      <c r="T27" s="10">
        <f t="shared" si="7"/>
        <v>12.375</v>
      </c>
      <c r="U27" t="str">
        <f>_xlfn.XLOOKUP(E27,customers!$A$2:$A$1001,customers!$I$2:$I$1001,,0,)</f>
        <v>Yes</v>
      </c>
    </row>
    <row r="28" spans="1:21" x14ac:dyDescent="0.2">
      <c r="A28" s="2" t="s">
        <v>637</v>
      </c>
      <c r="B28" s="3">
        <v>43516</v>
      </c>
      <c r="C28" s="3" t="str">
        <f t="shared" si="0"/>
        <v>Feb</v>
      </c>
      <c r="D28" s="2">
        <f t="shared" si="1"/>
        <v>2019</v>
      </c>
      <c r="E28" s="2" t="s">
        <v>638</v>
      </c>
      <c r="F28" t="s">
        <v>6157</v>
      </c>
      <c r="G28" s="2">
        <v>4</v>
      </c>
      <c r="H28" s="2" t="str">
        <f>VLOOKUP(E28,customers!$A$1:$I$1001,2,FALSE)</f>
        <v>Selene Shales</v>
      </c>
      <c r="I28" s="2" t="str">
        <f t="shared" si="2"/>
        <v>Selene</v>
      </c>
      <c r="J28" s="2" t="str">
        <f t="shared" si="3"/>
        <v>Shales</v>
      </c>
      <c r="K28" s="2" t="str">
        <f>IF(VLOOKUP(E28,customers!$A$1:$I$1001,3,FALSE)=0," ",VLOOKUP(E28,customers!$A$1:$I$1001,3,FALSE))</f>
        <v>sshalesq@umich.edu</v>
      </c>
      <c r="L28" s="2" t="str">
        <f>VLOOKUP(E28,customers!$A$1:$I$1001,6,FALSE)</f>
        <v>Petaluma</v>
      </c>
      <c r="M28" s="2" t="str">
        <f>VLOOKUP(E28,customers!$A$1:$I$1001,7,FALSE)</f>
        <v>United States</v>
      </c>
      <c r="N28" t="str">
        <f t="shared" si="4"/>
        <v>A</v>
      </c>
      <c r="O28" t="str" cm="1">
        <f t="array" ref="O28">_xlfn.IFS(N28="R","Rob",N28="E","Exc",N28="L","Lib",N28="A","Ara")</f>
        <v>Ara</v>
      </c>
      <c r="P28" t="str" cm="1">
        <f t="array" ref="P28">_xlfn.IFS(O28="Rob","Robusta",O28="Exc","Excelsa",O28="Ara","Arabica",O28="Lib","Liberica")</f>
        <v>Arabica</v>
      </c>
      <c r="Q28" t="str">
        <f t="shared" si="5"/>
        <v>M</v>
      </c>
      <c r="R28" s="8" t="str">
        <f t="shared" si="6"/>
        <v>0.5</v>
      </c>
      <c r="S28" s="9">
        <f>_xlfn.XLOOKUP(F28,products!$A$2:$A$49,products!$E$2:$E$49,,0,)</f>
        <v>6.75</v>
      </c>
      <c r="T28" s="10">
        <f t="shared" si="7"/>
        <v>27</v>
      </c>
      <c r="U28" t="str">
        <f>_xlfn.XLOOKUP(E28,customers!$A$2:$A$1001,customers!$I$2:$I$1001,,0,)</f>
        <v>Yes</v>
      </c>
    </row>
    <row r="29" spans="1:21" x14ac:dyDescent="0.2">
      <c r="A29" s="2" t="s">
        <v>643</v>
      </c>
      <c r="B29" s="3">
        <v>43746</v>
      </c>
      <c r="C29" s="3" t="str">
        <f t="shared" si="0"/>
        <v>Oct</v>
      </c>
      <c r="D29" s="2">
        <f t="shared" si="1"/>
        <v>2019</v>
      </c>
      <c r="E29" s="2" t="s">
        <v>644</v>
      </c>
      <c r="F29" t="s">
        <v>6152</v>
      </c>
      <c r="G29" s="2">
        <v>5</v>
      </c>
      <c r="H29" s="2" t="str">
        <f>VLOOKUP(E29,customers!$A$1:$I$1001,2,FALSE)</f>
        <v>Vivie Danneil</v>
      </c>
      <c r="I29" s="2" t="str">
        <f t="shared" si="2"/>
        <v>Vivie</v>
      </c>
      <c r="J29" s="2" t="str">
        <f t="shared" si="3"/>
        <v>Danneil</v>
      </c>
      <c r="K29" s="2" t="str">
        <f>IF(VLOOKUP(E29,customers!$A$1:$I$1001,3,FALSE)=0," ",VLOOKUP(E29,customers!$A$1:$I$1001,3,FALSE))</f>
        <v>vdanneilr@mtv.com</v>
      </c>
      <c r="L29" s="2" t="str">
        <f>VLOOKUP(E29,customers!$A$1:$I$1001,6,FALSE)</f>
        <v>Tralee</v>
      </c>
      <c r="M29" s="2" t="str">
        <f>VLOOKUP(E29,customers!$A$1:$I$1001,7,FALSE)</f>
        <v>Ireland</v>
      </c>
      <c r="N29" t="str">
        <f t="shared" si="4"/>
        <v>A</v>
      </c>
      <c r="O29" t="str" cm="1">
        <f t="array" ref="O29">_xlfn.IFS(N29="R","Rob",N29="E","Exc",N29="L","Lib",N29="A","Ara")</f>
        <v>Ara</v>
      </c>
      <c r="P29" t="str" cm="1">
        <f t="array" ref="P29">_xlfn.IFS(O29="Rob","Robusta",O29="Exc","Excelsa",O29="Ara","Arabica",O29="Lib","Liberica")</f>
        <v>Arabica</v>
      </c>
      <c r="Q29" t="str">
        <f t="shared" si="5"/>
        <v>M</v>
      </c>
      <c r="R29" s="8" t="str">
        <f t="shared" si="6"/>
        <v>0.2</v>
      </c>
      <c r="S29" s="9">
        <f>_xlfn.XLOOKUP(F29,products!$A$2:$A$49,products!$E$2:$E$49,,0,)</f>
        <v>3.375</v>
      </c>
      <c r="T29" s="10">
        <f t="shared" si="7"/>
        <v>16.875</v>
      </c>
      <c r="U29" t="str">
        <f>_xlfn.XLOOKUP(E29,customers!$A$2:$A$1001,customers!$I$2:$I$1001,,0,)</f>
        <v>No</v>
      </c>
    </row>
    <row r="30" spans="1:21" x14ac:dyDescent="0.2">
      <c r="A30" s="2" t="s">
        <v>649</v>
      </c>
      <c r="B30" s="3">
        <v>44775</v>
      </c>
      <c r="C30" s="3" t="str">
        <f t="shared" si="0"/>
        <v>Aug</v>
      </c>
      <c r="D30" s="2">
        <f t="shared" si="1"/>
        <v>2022</v>
      </c>
      <c r="E30" s="2" t="s">
        <v>650</v>
      </c>
      <c r="F30" t="s">
        <v>6158</v>
      </c>
      <c r="G30" s="2">
        <v>3</v>
      </c>
      <c r="H30" s="2" t="str">
        <f>VLOOKUP(E30,customers!$A$1:$I$1001,2,FALSE)</f>
        <v>Theresita Newbury</v>
      </c>
      <c r="I30" s="2" t="str">
        <f t="shared" si="2"/>
        <v>Theresita</v>
      </c>
      <c r="J30" s="2" t="str">
        <f t="shared" si="3"/>
        <v>Newbury</v>
      </c>
      <c r="K30" s="2" t="str">
        <f>IF(VLOOKUP(E30,customers!$A$1:$I$1001,3,FALSE)=0," ",VLOOKUP(E30,customers!$A$1:$I$1001,3,FALSE))</f>
        <v>tnewburys@usda.gov</v>
      </c>
      <c r="L30" s="2" t="str">
        <f>VLOOKUP(E30,customers!$A$1:$I$1001,6,FALSE)</f>
        <v>Clonskeagh</v>
      </c>
      <c r="M30" s="2" t="str">
        <f>VLOOKUP(E30,customers!$A$1:$I$1001,7,FALSE)</f>
        <v>Ireland</v>
      </c>
      <c r="N30" t="str">
        <f t="shared" si="4"/>
        <v>A</v>
      </c>
      <c r="O30" t="str" cm="1">
        <f t="array" ref="O30">_xlfn.IFS(N30="R","Rob",N30="E","Exc",N30="L","Lib",N30="A","Ara")</f>
        <v>Ara</v>
      </c>
      <c r="P30" t="str" cm="1">
        <f t="array" ref="P30">_xlfn.IFS(O30="Rob","Robusta",O30="Exc","Excelsa",O30="Ara","Arabica",O30="Lib","Liberica")</f>
        <v>Arabica</v>
      </c>
      <c r="Q30" t="str">
        <f t="shared" si="5"/>
        <v>D</v>
      </c>
      <c r="R30" s="8" t="str">
        <f t="shared" si="6"/>
        <v>0.5</v>
      </c>
      <c r="S30" s="9">
        <f>_xlfn.XLOOKUP(F30,products!$A$2:$A$49,products!$E$2:$E$49,,0,)</f>
        <v>5.97</v>
      </c>
      <c r="T30" s="10">
        <f t="shared" si="7"/>
        <v>17.91</v>
      </c>
      <c r="U30" t="str">
        <f>_xlfn.XLOOKUP(E30,customers!$A$2:$A$1001,customers!$I$2:$I$1001,,0,)</f>
        <v>No</v>
      </c>
    </row>
    <row r="31" spans="1:21" x14ac:dyDescent="0.2">
      <c r="A31" s="2" t="s">
        <v>655</v>
      </c>
      <c r="B31" s="3">
        <v>43516</v>
      </c>
      <c r="C31" s="3" t="str">
        <f t="shared" si="0"/>
        <v>Feb</v>
      </c>
      <c r="D31" s="2">
        <f t="shared" si="1"/>
        <v>2019</v>
      </c>
      <c r="E31" s="2" t="s">
        <v>656</v>
      </c>
      <c r="F31" t="s">
        <v>6147</v>
      </c>
      <c r="G31" s="2">
        <v>4</v>
      </c>
      <c r="H31" s="2" t="str">
        <f>VLOOKUP(E31,customers!$A$1:$I$1001,2,FALSE)</f>
        <v>Mozelle Calcutt</v>
      </c>
      <c r="I31" s="2" t="str">
        <f t="shared" si="2"/>
        <v>Mozelle</v>
      </c>
      <c r="J31" s="2" t="str">
        <f t="shared" si="3"/>
        <v>Calcutt</v>
      </c>
      <c r="K31" s="2" t="str">
        <f>IF(VLOOKUP(E31,customers!$A$1:$I$1001,3,FALSE)=0," ",VLOOKUP(E31,customers!$A$1:$I$1001,3,FALSE))</f>
        <v>mcalcuttt@baidu.com</v>
      </c>
      <c r="L31" s="2" t="str">
        <f>VLOOKUP(E31,customers!$A$1:$I$1001,6,FALSE)</f>
        <v>Rathwire</v>
      </c>
      <c r="M31" s="2" t="str">
        <f>VLOOKUP(E31,customers!$A$1:$I$1001,7,FALSE)</f>
        <v>Ireland</v>
      </c>
      <c r="N31" t="str">
        <f t="shared" si="4"/>
        <v>A</v>
      </c>
      <c r="O31" t="str" cm="1">
        <f t="array" ref="O31">_xlfn.IFS(N31="R","Rob",N31="E","Exc",N31="L","Lib",N31="A","Ara")</f>
        <v>Ara</v>
      </c>
      <c r="P31" t="str" cm="1">
        <f t="array" ref="P31">_xlfn.IFS(O31="Rob","Robusta",O31="Exc","Excelsa",O31="Ara","Arabica",O31="Lib","Liberica")</f>
        <v>Arabica</v>
      </c>
      <c r="Q31" t="str">
        <f t="shared" si="5"/>
        <v>D</v>
      </c>
      <c r="R31" s="8" t="str">
        <f t="shared" si="6"/>
        <v>1</v>
      </c>
      <c r="S31" s="9">
        <f>_xlfn.XLOOKUP(F31,products!$A$2:$A$49,products!$E$2:$E$49,,0,)</f>
        <v>9.9499999999999993</v>
      </c>
      <c r="T31" s="10">
        <f t="shared" si="7"/>
        <v>39.799999999999997</v>
      </c>
      <c r="U31" t="str">
        <f>_xlfn.XLOOKUP(E31,customers!$A$2:$A$1001,customers!$I$2:$I$1001,,0,)</f>
        <v>Yes</v>
      </c>
    </row>
    <row r="32" spans="1:21" x14ac:dyDescent="0.2">
      <c r="A32" s="2" t="s">
        <v>661</v>
      </c>
      <c r="B32" s="3">
        <v>44464</v>
      </c>
      <c r="C32" s="3" t="str">
        <f t="shared" si="0"/>
        <v>Sep</v>
      </c>
      <c r="D32" s="2">
        <f t="shared" si="1"/>
        <v>2021</v>
      </c>
      <c r="E32" s="2" t="s">
        <v>662</v>
      </c>
      <c r="F32" t="s">
        <v>6159</v>
      </c>
      <c r="G32" s="2">
        <v>5</v>
      </c>
      <c r="H32" s="2" t="str">
        <f>VLOOKUP(E32,customers!$A$1:$I$1001,2,FALSE)</f>
        <v>Adrian Swaine</v>
      </c>
      <c r="I32" s="2" t="str">
        <f t="shared" si="2"/>
        <v>Adrian</v>
      </c>
      <c r="J32" s="2" t="str">
        <f t="shared" si="3"/>
        <v>Swaine</v>
      </c>
      <c r="K32" s="2" t="str">
        <f>IF(VLOOKUP(E32,customers!$A$1:$I$1001,3,FALSE)=0," ",VLOOKUP(E32,customers!$A$1:$I$1001,3,FALSE))</f>
        <v xml:space="preserve"> </v>
      </c>
      <c r="L32" s="2" t="str">
        <f>VLOOKUP(E32,customers!$A$1:$I$1001,6,FALSE)</f>
        <v>Aurora</v>
      </c>
      <c r="M32" s="2" t="str">
        <f>VLOOKUP(E32,customers!$A$1:$I$1001,7,FALSE)</f>
        <v>United States</v>
      </c>
      <c r="N32" t="str">
        <f t="shared" si="4"/>
        <v>L</v>
      </c>
      <c r="O32" t="str" cm="1">
        <f t="array" ref="O32">_xlfn.IFS(N32="R","Rob",N32="E","Exc",N32="L","Lib",N32="A","Ara")</f>
        <v>Lib</v>
      </c>
      <c r="P32" t="str" cm="1">
        <f t="array" ref="P32">_xlfn.IFS(O32="Rob","Robusta",O32="Exc","Excelsa",O32="Ara","Arabica",O32="Lib","Liberica")</f>
        <v>Liberica</v>
      </c>
      <c r="Q32" t="str">
        <f t="shared" si="5"/>
        <v>M</v>
      </c>
      <c r="R32" s="8" t="str">
        <f t="shared" si="6"/>
        <v>0.2</v>
      </c>
      <c r="S32" s="9">
        <f>_xlfn.XLOOKUP(F32,products!$A$2:$A$49,products!$E$2:$E$49,,0,)</f>
        <v>4.3650000000000002</v>
      </c>
      <c r="T32" s="10">
        <f t="shared" si="7"/>
        <v>21.825000000000003</v>
      </c>
      <c r="U32" t="str">
        <f>_xlfn.XLOOKUP(E32,customers!$A$2:$A$1001,customers!$I$2:$I$1001,,0,)</f>
        <v>No</v>
      </c>
    </row>
    <row r="33" spans="1:21" x14ac:dyDescent="0.2">
      <c r="A33" s="2" t="s">
        <v>661</v>
      </c>
      <c r="B33" s="3">
        <v>44464</v>
      </c>
      <c r="C33" s="3" t="str">
        <f t="shared" si="0"/>
        <v>Sep</v>
      </c>
      <c r="D33" s="2">
        <f t="shared" si="1"/>
        <v>2021</v>
      </c>
      <c r="E33" s="2" t="s">
        <v>662</v>
      </c>
      <c r="F33" t="s">
        <v>6158</v>
      </c>
      <c r="G33" s="2">
        <v>6</v>
      </c>
      <c r="H33" s="2" t="str">
        <f>VLOOKUP(E33,customers!$A$1:$I$1001,2,FALSE)</f>
        <v>Adrian Swaine</v>
      </c>
      <c r="I33" s="2" t="str">
        <f t="shared" si="2"/>
        <v>Adrian</v>
      </c>
      <c r="J33" s="2" t="str">
        <f t="shared" si="3"/>
        <v>Swaine</v>
      </c>
      <c r="K33" s="2" t="str">
        <f>IF(VLOOKUP(E33,customers!$A$1:$I$1001,3,FALSE)=0," ",VLOOKUP(E33,customers!$A$1:$I$1001,3,FALSE))</f>
        <v xml:space="preserve"> </v>
      </c>
      <c r="L33" s="2" t="str">
        <f>VLOOKUP(E33,customers!$A$1:$I$1001,6,FALSE)</f>
        <v>Aurora</v>
      </c>
      <c r="M33" s="2" t="str">
        <f>VLOOKUP(E33,customers!$A$1:$I$1001,7,FALSE)</f>
        <v>United States</v>
      </c>
      <c r="N33" t="str">
        <f t="shared" si="4"/>
        <v>A</v>
      </c>
      <c r="O33" t="str" cm="1">
        <f t="array" ref="O33">_xlfn.IFS(N33="R","Rob",N33="E","Exc",N33="L","Lib",N33="A","Ara")</f>
        <v>Ara</v>
      </c>
      <c r="P33" t="str" cm="1">
        <f t="array" ref="P33">_xlfn.IFS(O33="Rob","Robusta",O33="Exc","Excelsa",O33="Ara","Arabica",O33="Lib","Liberica")</f>
        <v>Arabica</v>
      </c>
      <c r="Q33" t="str">
        <f t="shared" si="5"/>
        <v>D</v>
      </c>
      <c r="R33" s="8" t="str">
        <f t="shared" si="6"/>
        <v>0.5</v>
      </c>
      <c r="S33" s="9">
        <f>_xlfn.XLOOKUP(F33,products!$A$2:$A$49,products!$E$2:$E$49,,0,)</f>
        <v>5.97</v>
      </c>
      <c r="T33" s="10">
        <f t="shared" si="7"/>
        <v>35.82</v>
      </c>
      <c r="U33" t="str">
        <f>_xlfn.XLOOKUP(E33,customers!$A$2:$A$1001,customers!$I$2:$I$1001,,0,)</f>
        <v>No</v>
      </c>
    </row>
    <row r="34" spans="1:21" x14ac:dyDescent="0.2">
      <c r="A34" s="2" t="s">
        <v>661</v>
      </c>
      <c r="B34" s="3">
        <v>44464</v>
      </c>
      <c r="C34" s="3" t="str">
        <f t="shared" si="0"/>
        <v>Sep</v>
      </c>
      <c r="D34" s="2">
        <f t="shared" si="1"/>
        <v>2021</v>
      </c>
      <c r="E34" s="2" t="s">
        <v>662</v>
      </c>
      <c r="F34" t="s">
        <v>6160</v>
      </c>
      <c r="G34" s="2">
        <v>6</v>
      </c>
      <c r="H34" s="2" t="str">
        <f>VLOOKUP(E34,customers!$A$1:$I$1001,2,FALSE)</f>
        <v>Adrian Swaine</v>
      </c>
      <c r="I34" s="2" t="str">
        <f t="shared" si="2"/>
        <v>Adrian</v>
      </c>
      <c r="J34" s="2" t="str">
        <f t="shared" si="3"/>
        <v>Swaine</v>
      </c>
      <c r="K34" s="2" t="str">
        <f>IF(VLOOKUP(E34,customers!$A$1:$I$1001,3,FALSE)=0," ",VLOOKUP(E34,customers!$A$1:$I$1001,3,FALSE))</f>
        <v xml:space="preserve"> </v>
      </c>
      <c r="L34" s="2" t="str">
        <f>VLOOKUP(E34,customers!$A$1:$I$1001,6,FALSE)</f>
        <v>Aurora</v>
      </c>
      <c r="M34" s="2" t="str">
        <f>VLOOKUP(E34,customers!$A$1:$I$1001,7,FALSE)</f>
        <v>United States</v>
      </c>
      <c r="N34" t="str">
        <f t="shared" si="4"/>
        <v>L</v>
      </c>
      <c r="O34" t="str" cm="1">
        <f t="array" ref="O34">_xlfn.IFS(N34="R","Rob",N34="E","Exc",N34="L","Lib",N34="A","Ara")</f>
        <v>Lib</v>
      </c>
      <c r="P34" t="str" cm="1">
        <f t="array" ref="P34">_xlfn.IFS(O34="Rob","Robusta",O34="Exc","Excelsa",O34="Ara","Arabica",O34="Lib","Liberica")</f>
        <v>Liberica</v>
      </c>
      <c r="Q34" t="str">
        <f t="shared" si="5"/>
        <v>M</v>
      </c>
      <c r="R34" s="8" t="str">
        <f t="shared" si="6"/>
        <v>0.5</v>
      </c>
      <c r="S34" s="9">
        <f>_xlfn.XLOOKUP(F34,products!$A$2:$A$49,products!$E$2:$E$49,,0,)</f>
        <v>8.73</v>
      </c>
      <c r="T34" s="10">
        <f t="shared" si="7"/>
        <v>52.38</v>
      </c>
      <c r="U34" t="str">
        <f>_xlfn.XLOOKUP(E34,customers!$A$2:$A$1001,customers!$I$2:$I$1001,,0,)</f>
        <v>No</v>
      </c>
    </row>
    <row r="35" spans="1:21" x14ac:dyDescent="0.2">
      <c r="A35" s="2" t="s">
        <v>676</v>
      </c>
      <c r="B35" s="3">
        <v>44394</v>
      </c>
      <c r="C35" s="3" t="str">
        <f t="shared" si="0"/>
        <v>Jul</v>
      </c>
      <c r="D35" s="2">
        <f t="shared" si="1"/>
        <v>2021</v>
      </c>
      <c r="E35" s="2" t="s">
        <v>677</v>
      </c>
      <c r="F35" t="s">
        <v>6145</v>
      </c>
      <c r="G35" s="2">
        <v>5</v>
      </c>
      <c r="H35" s="2" t="str">
        <f>VLOOKUP(E35,customers!$A$1:$I$1001,2,FALSE)</f>
        <v>Gallard Gatheral</v>
      </c>
      <c r="I35" s="2" t="str">
        <f t="shared" si="2"/>
        <v>Gallard</v>
      </c>
      <c r="J35" s="2" t="str">
        <f t="shared" si="3"/>
        <v>Gatheral</v>
      </c>
      <c r="K35" s="2" t="str">
        <f>IF(VLOOKUP(E35,customers!$A$1:$I$1001,3,FALSE)=0," ",VLOOKUP(E35,customers!$A$1:$I$1001,3,FALSE))</f>
        <v>ggatheralx@123-reg.co.uk</v>
      </c>
      <c r="L35" s="2" t="str">
        <f>VLOOKUP(E35,customers!$A$1:$I$1001,6,FALSE)</f>
        <v>Grand Forks</v>
      </c>
      <c r="M35" s="2" t="str">
        <f>VLOOKUP(E35,customers!$A$1:$I$1001,7,FALSE)</f>
        <v>United States</v>
      </c>
      <c r="N35" t="str">
        <f t="shared" si="4"/>
        <v>L</v>
      </c>
      <c r="O35" t="str" cm="1">
        <f t="array" ref="O35">_xlfn.IFS(N35="R","Rob",N35="E","Exc",N35="L","Lib",N35="A","Ara")</f>
        <v>Lib</v>
      </c>
      <c r="P35" t="str" cm="1">
        <f t="array" ref="P35">_xlfn.IFS(O35="Rob","Robusta",O35="Exc","Excelsa",O35="Ara","Arabica",O35="Lib","Liberica")</f>
        <v>Liberica</v>
      </c>
      <c r="Q35" t="str">
        <f t="shared" si="5"/>
        <v>L</v>
      </c>
      <c r="R35" s="8" t="str">
        <f t="shared" si="6"/>
        <v>0.2</v>
      </c>
      <c r="S35" s="9">
        <f>_xlfn.XLOOKUP(F35,products!$A$2:$A$49,products!$E$2:$E$49,,0,)</f>
        <v>4.7549999999999999</v>
      </c>
      <c r="T35" s="10">
        <f t="shared" si="7"/>
        <v>23.774999999999999</v>
      </c>
      <c r="U35" t="str">
        <f>_xlfn.XLOOKUP(E35,customers!$A$2:$A$1001,customers!$I$2:$I$1001,,0,)</f>
        <v>No</v>
      </c>
    </row>
    <row r="36" spans="1:21" x14ac:dyDescent="0.2">
      <c r="A36" s="2" t="s">
        <v>681</v>
      </c>
      <c r="B36" s="3">
        <v>44011</v>
      </c>
      <c r="C36" s="3" t="str">
        <f t="shared" si="0"/>
        <v>Jun</v>
      </c>
      <c r="D36" s="2">
        <f t="shared" si="1"/>
        <v>2020</v>
      </c>
      <c r="E36" s="2" t="s">
        <v>682</v>
      </c>
      <c r="F36" t="s">
        <v>6161</v>
      </c>
      <c r="G36" s="2">
        <v>6</v>
      </c>
      <c r="H36" s="2" t="str">
        <f>VLOOKUP(E36,customers!$A$1:$I$1001,2,FALSE)</f>
        <v>Una Welberry</v>
      </c>
      <c r="I36" s="2" t="str">
        <f t="shared" si="2"/>
        <v>Una</v>
      </c>
      <c r="J36" s="2" t="str">
        <f t="shared" si="3"/>
        <v>Welberry</v>
      </c>
      <c r="K36" s="2" t="str">
        <f>IF(VLOOKUP(E36,customers!$A$1:$I$1001,3,FALSE)=0," ",VLOOKUP(E36,customers!$A$1:$I$1001,3,FALSE))</f>
        <v>uwelberryy@ebay.co.uk</v>
      </c>
      <c r="L36" s="2" t="str">
        <f>VLOOKUP(E36,customers!$A$1:$I$1001,6,FALSE)</f>
        <v>Upton</v>
      </c>
      <c r="M36" s="2" t="str">
        <f>VLOOKUP(E36,customers!$A$1:$I$1001,7,FALSE)</f>
        <v>United Kingdom</v>
      </c>
      <c r="N36" t="str">
        <f t="shared" si="4"/>
        <v>L</v>
      </c>
      <c r="O36" t="str" cm="1">
        <f t="array" ref="O36">_xlfn.IFS(N36="R","Rob",N36="E","Exc",N36="L","Lib",N36="A","Ara")</f>
        <v>Lib</v>
      </c>
      <c r="P36" t="str" cm="1">
        <f t="array" ref="P36">_xlfn.IFS(O36="Rob","Robusta",O36="Exc","Excelsa",O36="Ara","Arabica",O36="Lib","Liberica")</f>
        <v>Liberica</v>
      </c>
      <c r="Q36" t="str">
        <f t="shared" si="5"/>
        <v>L</v>
      </c>
      <c r="R36" s="8" t="str">
        <f t="shared" si="6"/>
        <v>0.5</v>
      </c>
      <c r="S36" s="9">
        <f>_xlfn.XLOOKUP(F36,products!$A$2:$A$49,products!$E$2:$E$49,,0,)</f>
        <v>9.51</v>
      </c>
      <c r="T36" s="10">
        <f t="shared" si="7"/>
        <v>57.06</v>
      </c>
      <c r="U36" t="str">
        <f>_xlfn.XLOOKUP(E36,customers!$A$2:$A$1001,customers!$I$2:$I$1001,,0,)</f>
        <v>Yes</v>
      </c>
    </row>
    <row r="37" spans="1:21" x14ac:dyDescent="0.2">
      <c r="A37" s="2" t="s">
        <v>687</v>
      </c>
      <c r="B37" s="3">
        <v>44348</v>
      </c>
      <c r="C37" s="3" t="str">
        <f t="shared" si="0"/>
        <v>Jun</v>
      </c>
      <c r="D37" s="2">
        <f t="shared" si="1"/>
        <v>2021</v>
      </c>
      <c r="E37" s="2" t="s">
        <v>688</v>
      </c>
      <c r="F37" t="s">
        <v>6158</v>
      </c>
      <c r="G37" s="2">
        <v>6</v>
      </c>
      <c r="H37" s="2" t="str">
        <f>VLOOKUP(E37,customers!$A$1:$I$1001,2,FALSE)</f>
        <v>Faber Eilhart</v>
      </c>
      <c r="I37" s="2" t="str">
        <f t="shared" si="2"/>
        <v>Faber</v>
      </c>
      <c r="J37" s="2" t="str">
        <f t="shared" si="3"/>
        <v>Eilhart</v>
      </c>
      <c r="K37" s="2" t="str">
        <f>IF(VLOOKUP(E37,customers!$A$1:$I$1001,3,FALSE)=0," ",VLOOKUP(E37,customers!$A$1:$I$1001,3,FALSE))</f>
        <v>feilhartz@who.int</v>
      </c>
      <c r="L37" s="2" t="str">
        <f>VLOOKUP(E37,customers!$A$1:$I$1001,6,FALSE)</f>
        <v>Charleston</v>
      </c>
      <c r="M37" s="2" t="str">
        <f>VLOOKUP(E37,customers!$A$1:$I$1001,7,FALSE)</f>
        <v>United States</v>
      </c>
      <c r="N37" t="str">
        <f t="shared" si="4"/>
        <v>A</v>
      </c>
      <c r="O37" t="str" cm="1">
        <f t="array" ref="O37">_xlfn.IFS(N37="R","Rob",N37="E","Exc",N37="L","Lib",N37="A","Ara")</f>
        <v>Ara</v>
      </c>
      <c r="P37" t="str" cm="1">
        <f t="array" ref="P37">_xlfn.IFS(O37="Rob","Robusta",O37="Exc","Excelsa",O37="Ara","Arabica",O37="Lib","Liberica")</f>
        <v>Arabica</v>
      </c>
      <c r="Q37" t="str">
        <f t="shared" si="5"/>
        <v>D</v>
      </c>
      <c r="R37" s="8" t="str">
        <f t="shared" si="6"/>
        <v>0.5</v>
      </c>
      <c r="S37" s="9">
        <f>_xlfn.XLOOKUP(F37,products!$A$2:$A$49,products!$E$2:$E$49,,0,)</f>
        <v>5.97</v>
      </c>
      <c r="T37" s="10">
        <f t="shared" si="7"/>
        <v>35.82</v>
      </c>
      <c r="U37" t="str">
        <f>_xlfn.XLOOKUP(E37,customers!$A$2:$A$1001,customers!$I$2:$I$1001,,0,)</f>
        <v>No</v>
      </c>
    </row>
    <row r="38" spans="1:21" x14ac:dyDescent="0.2">
      <c r="A38" s="2" t="s">
        <v>693</v>
      </c>
      <c r="B38" s="3">
        <v>44233</v>
      </c>
      <c r="C38" s="3" t="str">
        <f t="shared" si="0"/>
        <v>Feb</v>
      </c>
      <c r="D38" s="2">
        <f t="shared" si="1"/>
        <v>2021</v>
      </c>
      <c r="E38" s="2" t="s">
        <v>694</v>
      </c>
      <c r="F38" t="s">
        <v>6159</v>
      </c>
      <c r="G38" s="2">
        <v>2</v>
      </c>
      <c r="H38" s="2" t="str">
        <f>VLOOKUP(E38,customers!$A$1:$I$1001,2,FALSE)</f>
        <v>Zorina Ponting</v>
      </c>
      <c r="I38" s="2" t="str">
        <f t="shared" si="2"/>
        <v>Zorina</v>
      </c>
      <c r="J38" s="2" t="str">
        <f t="shared" si="3"/>
        <v>Ponting</v>
      </c>
      <c r="K38" s="2" t="str">
        <f>IF(VLOOKUP(E38,customers!$A$1:$I$1001,3,FALSE)=0," ",VLOOKUP(E38,customers!$A$1:$I$1001,3,FALSE))</f>
        <v>zponting10@altervista.org</v>
      </c>
      <c r="L38" s="2" t="str">
        <f>VLOOKUP(E38,customers!$A$1:$I$1001,6,FALSE)</f>
        <v>Little Rock</v>
      </c>
      <c r="M38" s="2" t="str">
        <f>VLOOKUP(E38,customers!$A$1:$I$1001,7,FALSE)</f>
        <v>United States</v>
      </c>
      <c r="N38" t="str">
        <f t="shared" si="4"/>
        <v>L</v>
      </c>
      <c r="O38" t="str" cm="1">
        <f t="array" ref="O38">_xlfn.IFS(N38="R","Rob",N38="E","Exc",N38="L","Lib",N38="A","Ara")</f>
        <v>Lib</v>
      </c>
      <c r="P38" t="str" cm="1">
        <f t="array" ref="P38">_xlfn.IFS(O38="Rob","Robusta",O38="Exc","Excelsa",O38="Ara","Arabica",O38="Lib","Liberica")</f>
        <v>Liberica</v>
      </c>
      <c r="Q38" t="str">
        <f t="shared" si="5"/>
        <v>M</v>
      </c>
      <c r="R38" s="8" t="str">
        <f t="shared" si="6"/>
        <v>0.2</v>
      </c>
      <c r="S38" s="9">
        <f>_xlfn.XLOOKUP(F38,products!$A$2:$A$49,products!$E$2:$E$49,,0,)</f>
        <v>4.3650000000000002</v>
      </c>
      <c r="T38" s="10">
        <f t="shared" si="7"/>
        <v>8.73</v>
      </c>
      <c r="U38" t="str">
        <f>_xlfn.XLOOKUP(E38,customers!$A$2:$A$1001,customers!$I$2:$I$1001,,0,)</f>
        <v>No</v>
      </c>
    </row>
    <row r="39" spans="1:21" x14ac:dyDescent="0.2">
      <c r="A39" s="2" t="s">
        <v>699</v>
      </c>
      <c r="B39" s="3">
        <v>43580</v>
      </c>
      <c r="C39" s="3" t="str">
        <f t="shared" si="0"/>
        <v>Apr</v>
      </c>
      <c r="D39" s="2">
        <f t="shared" si="1"/>
        <v>2019</v>
      </c>
      <c r="E39" s="2" t="s">
        <v>700</v>
      </c>
      <c r="F39" t="s">
        <v>6161</v>
      </c>
      <c r="G39" s="2">
        <v>3</v>
      </c>
      <c r="H39" s="2" t="str">
        <f>VLOOKUP(E39,customers!$A$1:$I$1001,2,FALSE)</f>
        <v>Silvio Strase</v>
      </c>
      <c r="I39" s="2" t="str">
        <f t="shared" si="2"/>
        <v>Silvio</v>
      </c>
      <c r="J39" s="2" t="str">
        <f t="shared" si="3"/>
        <v>Strase</v>
      </c>
      <c r="K39" s="2" t="str">
        <f>IF(VLOOKUP(E39,customers!$A$1:$I$1001,3,FALSE)=0," ",VLOOKUP(E39,customers!$A$1:$I$1001,3,FALSE))</f>
        <v>sstrase11@booking.com</v>
      </c>
      <c r="L39" s="2" t="str">
        <f>VLOOKUP(E39,customers!$A$1:$I$1001,6,FALSE)</f>
        <v>Denver</v>
      </c>
      <c r="M39" s="2" t="str">
        <f>VLOOKUP(E39,customers!$A$1:$I$1001,7,FALSE)</f>
        <v>United States</v>
      </c>
      <c r="N39" t="str">
        <f t="shared" si="4"/>
        <v>L</v>
      </c>
      <c r="O39" t="str" cm="1">
        <f t="array" ref="O39">_xlfn.IFS(N39="R","Rob",N39="E","Exc",N39="L","Lib",N39="A","Ara")</f>
        <v>Lib</v>
      </c>
      <c r="P39" t="str" cm="1">
        <f t="array" ref="P39">_xlfn.IFS(O39="Rob","Robusta",O39="Exc","Excelsa",O39="Ara","Arabica",O39="Lib","Liberica")</f>
        <v>Liberica</v>
      </c>
      <c r="Q39" t="str">
        <f t="shared" si="5"/>
        <v>L</v>
      </c>
      <c r="R39" s="8" t="str">
        <f t="shared" si="6"/>
        <v>0.5</v>
      </c>
      <c r="S39" s="9">
        <f>_xlfn.XLOOKUP(F39,products!$A$2:$A$49,products!$E$2:$E$49,,0,)</f>
        <v>9.51</v>
      </c>
      <c r="T39" s="10">
        <f t="shared" si="7"/>
        <v>28.53</v>
      </c>
      <c r="U39" t="str">
        <f>_xlfn.XLOOKUP(E39,customers!$A$2:$A$1001,customers!$I$2:$I$1001,,0,)</f>
        <v>No</v>
      </c>
    </row>
    <row r="40" spans="1:21" x14ac:dyDescent="0.2">
      <c r="A40" s="2" t="s">
        <v>705</v>
      </c>
      <c r="B40" s="3">
        <v>43946</v>
      </c>
      <c r="C40" s="3" t="str">
        <f t="shared" si="0"/>
        <v>Apr</v>
      </c>
      <c r="D40" s="2">
        <f t="shared" si="1"/>
        <v>2020</v>
      </c>
      <c r="E40" s="2" t="s">
        <v>706</v>
      </c>
      <c r="F40" t="s">
        <v>6151</v>
      </c>
      <c r="G40" s="2">
        <v>5</v>
      </c>
      <c r="H40" s="2" t="str">
        <f>VLOOKUP(E40,customers!$A$1:$I$1001,2,FALSE)</f>
        <v>Dorie de la Tremoille</v>
      </c>
      <c r="I40" s="2" t="str">
        <f t="shared" si="2"/>
        <v>Dorie</v>
      </c>
      <c r="J40" s="2" t="str">
        <f t="shared" si="3"/>
        <v>de la Tremoille</v>
      </c>
      <c r="K40" s="2" t="str">
        <f>IF(VLOOKUP(E40,customers!$A$1:$I$1001,3,FALSE)=0," ",VLOOKUP(E40,customers!$A$1:$I$1001,3,FALSE))</f>
        <v>dde12@unesco.org</v>
      </c>
      <c r="L40" s="2" t="str">
        <f>VLOOKUP(E40,customers!$A$1:$I$1001,6,FALSE)</f>
        <v>Minneapolis</v>
      </c>
      <c r="M40" s="2" t="str">
        <f>VLOOKUP(E40,customers!$A$1:$I$1001,7,FALSE)</f>
        <v>United States</v>
      </c>
      <c r="N40" t="str">
        <f t="shared" si="4"/>
        <v>R</v>
      </c>
      <c r="O40" t="str" cm="1">
        <f t="array" ref="O40">_xlfn.IFS(N40="R","Rob",N40="E","Exc",N40="L","Lib",N40="A","Ara")</f>
        <v>Rob</v>
      </c>
      <c r="P40" t="str" cm="1">
        <f t="array" ref="P40">_xlfn.IFS(O40="Rob","Robusta",O40="Exc","Excelsa",O40="Ara","Arabica",O40="Lib","Liberica")</f>
        <v>Robusta</v>
      </c>
      <c r="Q40" t="str">
        <f t="shared" si="5"/>
        <v>M</v>
      </c>
      <c r="R40" s="8" t="str">
        <f t="shared" si="6"/>
        <v>2.5</v>
      </c>
      <c r="S40" s="9">
        <f>_xlfn.XLOOKUP(F40,products!$A$2:$A$49,products!$E$2:$E$49,,0,)</f>
        <v>22.884999999999998</v>
      </c>
      <c r="T40" s="10">
        <f t="shared" si="7"/>
        <v>114.42499999999998</v>
      </c>
      <c r="U40" t="str">
        <f>_xlfn.XLOOKUP(E40,customers!$A$2:$A$1001,customers!$I$2:$I$1001,,0,)</f>
        <v>No</v>
      </c>
    </row>
    <row r="41" spans="1:21" x14ac:dyDescent="0.2">
      <c r="A41" s="2" t="s">
        <v>711</v>
      </c>
      <c r="B41" s="3">
        <v>44524</v>
      </c>
      <c r="C41" s="3" t="str">
        <f t="shared" si="0"/>
        <v>Nov</v>
      </c>
      <c r="D41" s="2">
        <f t="shared" si="1"/>
        <v>2021</v>
      </c>
      <c r="E41" s="2" t="s">
        <v>712</v>
      </c>
      <c r="F41" t="s">
        <v>6138</v>
      </c>
      <c r="G41" s="2">
        <v>6</v>
      </c>
      <c r="H41" s="2" t="str">
        <f>VLOOKUP(E41,customers!$A$1:$I$1001,2,FALSE)</f>
        <v>Hy Zanetto</v>
      </c>
      <c r="I41" s="2" t="str">
        <f t="shared" si="2"/>
        <v>Hy</v>
      </c>
      <c r="J41" s="2" t="str">
        <f t="shared" si="3"/>
        <v>Zanetto</v>
      </c>
      <c r="K41" s="2" t="str">
        <f>IF(VLOOKUP(E41,customers!$A$1:$I$1001,3,FALSE)=0," ",VLOOKUP(E41,customers!$A$1:$I$1001,3,FALSE))</f>
        <v xml:space="preserve"> </v>
      </c>
      <c r="L41" s="2" t="str">
        <f>VLOOKUP(E41,customers!$A$1:$I$1001,6,FALSE)</f>
        <v>Tucson</v>
      </c>
      <c r="M41" s="2" t="str">
        <f>VLOOKUP(E41,customers!$A$1:$I$1001,7,FALSE)</f>
        <v>United States</v>
      </c>
      <c r="N41" t="str">
        <f t="shared" si="4"/>
        <v>R</v>
      </c>
      <c r="O41" t="str" cm="1">
        <f t="array" ref="O41">_xlfn.IFS(N41="R","Rob",N41="E","Exc",N41="L","Lib",N41="A","Ara")</f>
        <v>Rob</v>
      </c>
      <c r="P41" t="str" cm="1">
        <f t="array" ref="P41">_xlfn.IFS(O41="Rob","Robusta",O41="Exc","Excelsa",O41="Ara","Arabica",O41="Lib","Liberica")</f>
        <v>Robusta</v>
      </c>
      <c r="Q41" t="str">
        <f t="shared" si="5"/>
        <v>M</v>
      </c>
      <c r="R41" s="8" t="str">
        <f t="shared" si="6"/>
        <v>1</v>
      </c>
      <c r="S41" s="9">
        <f>_xlfn.XLOOKUP(F41,products!$A$2:$A$49,products!$E$2:$E$49,,0,)</f>
        <v>9.9499999999999993</v>
      </c>
      <c r="T41" s="10">
        <f t="shared" si="7"/>
        <v>59.699999999999996</v>
      </c>
      <c r="U41" t="str">
        <f>_xlfn.XLOOKUP(E41,customers!$A$2:$A$1001,customers!$I$2:$I$1001,,0,)</f>
        <v>Yes</v>
      </c>
    </row>
    <row r="42" spans="1:21" x14ac:dyDescent="0.2">
      <c r="A42" s="2" t="s">
        <v>715</v>
      </c>
      <c r="B42" s="3">
        <v>44305</v>
      </c>
      <c r="C42" s="3" t="str">
        <f t="shared" si="0"/>
        <v>Apr</v>
      </c>
      <c r="D42" s="2">
        <f t="shared" si="1"/>
        <v>2021</v>
      </c>
      <c r="E42" s="2" t="s">
        <v>716</v>
      </c>
      <c r="F42" t="s">
        <v>6162</v>
      </c>
      <c r="G42" s="2">
        <v>3</v>
      </c>
      <c r="H42" s="2" t="str">
        <f>VLOOKUP(E42,customers!$A$1:$I$1001,2,FALSE)</f>
        <v>Jessica McNess</v>
      </c>
      <c r="I42" s="2" t="str">
        <f t="shared" si="2"/>
        <v>Jessica</v>
      </c>
      <c r="J42" s="2" t="str">
        <f t="shared" si="3"/>
        <v>McNess</v>
      </c>
      <c r="K42" s="2" t="str">
        <f>IF(VLOOKUP(E42,customers!$A$1:$I$1001,3,FALSE)=0," ",VLOOKUP(E42,customers!$A$1:$I$1001,3,FALSE))</f>
        <v xml:space="preserve"> </v>
      </c>
      <c r="L42" s="2" t="str">
        <f>VLOOKUP(E42,customers!$A$1:$I$1001,6,FALSE)</f>
        <v>New Orleans</v>
      </c>
      <c r="M42" s="2" t="str">
        <f>VLOOKUP(E42,customers!$A$1:$I$1001,7,FALSE)</f>
        <v>United States</v>
      </c>
      <c r="N42" t="str">
        <f t="shared" si="4"/>
        <v>L</v>
      </c>
      <c r="O42" t="str" cm="1">
        <f t="array" ref="O42">_xlfn.IFS(N42="R","Rob",N42="E","Exc",N42="L","Lib",N42="A","Ara")</f>
        <v>Lib</v>
      </c>
      <c r="P42" t="str" cm="1">
        <f t="array" ref="P42">_xlfn.IFS(O42="Rob","Robusta",O42="Exc","Excelsa",O42="Ara","Arabica",O42="Lib","Liberica")</f>
        <v>Liberica</v>
      </c>
      <c r="Q42" t="str">
        <f t="shared" si="5"/>
        <v>M</v>
      </c>
      <c r="R42" s="8" t="str">
        <f t="shared" si="6"/>
        <v>1</v>
      </c>
      <c r="S42" s="9">
        <f>_xlfn.XLOOKUP(F42,products!$A$2:$A$49,products!$E$2:$E$49,,0,)</f>
        <v>14.55</v>
      </c>
      <c r="T42" s="10">
        <f t="shared" si="7"/>
        <v>43.650000000000006</v>
      </c>
      <c r="U42" t="str">
        <f>_xlfn.XLOOKUP(E42,customers!$A$2:$A$1001,customers!$I$2:$I$1001,,0,)</f>
        <v>No</v>
      </c>
    </row>
    <row r="43" spans="1:21" x14ac:dyDescent="0.2">
      <c r="A43" s="2" t="s">
        <v>720</v>
      </c>
      <c r="B43" s="3">
        <v>44749</v>
      </c>
      <c r="C43" s="3" t="str">
        <f t="shared" si="0"/>
        <v>Jul</v>
      </c>
      <c r="D43" s="2">
        <f t="shared" si="1"/>
        <v>2022</v>
      </c>
      <c r="E43" s="2" t="s">
        <v>721</v>
      </c>
      <c r="F43" t="s">
        <v>6153</v>
      </c>
      <c r="G43" s="2">
        <v>2</v>
      </c>
      <c r="H43" s="2" t="str">
        <f>VLOOKUP(E43,customers!$A$1:$I$1001,2,FALSE)</f>
        <v>Lorenzo Yeoland</v>
      </c>
      <c r="I43" s="2" t="str">
        <f t="shared" si="2"/>
        <v>Lorenzo</v>
      </c>
      <c r="J43" s="2" t="str">
        <f t="shared" si="3"/>
        <v>Yeoland</v>
      </c>
      <c r="K43" s="2" t="str">
        <f>IF(VLOOKUP(E43,customers!$A$1:$I$1001,3,FALSE)=0," ",VLOOKUP(E43,customers!$A$1:$I$1001,3,FALSE))</f>
        <v>lyeoland15@pbs.org</v>
      </c>
      <c r="L43" s="2" t="str">
        <f>VLOOKUP(E43,customers!$A$1:$I$1001,6,FALSE)</f>
        <v>Hartford</v>
      </c>
      <c r="M43" s="2" t="str">
        <f>VLOOKUP(E43,customers!$A$1:$I$1001,7,FALSE)</f>
        <v>United States</v>
      </c>
      <c r="N43" t="str">
        <f t="shared" si="4"/>
        <v>E</v>
      </c>
      <c r="O43" t="str" cm="1">
        <f t="array" ref="O43">_xlfn.IFS(N43="R","Rob",N43="E","Exc",N43="L","Lib",N43="A","Ara")</f>
        <v>Exc</v>
      </c>
      <c r="P43" t="str" cm="1">
        <f t="array" ref="P43">_xlfn.IFS(O43="Rob","Robusta",O43="Exc","Excelsa",O43="Ara","Arabica",O43="Lib","Liberica")</f>
        <v>Excelsa</v>
      </c>
      <c r="Q43" t="str">
        <f t="shared" si="5"/>
        <v>D</v>
      </c>
      <c r="R43" s="8" t="str">
        <f t="shared" si="6"/>
        <v>0.2</v>
      </c>
      <c r="S43" s="9">
        <f>_xlfn.XLOOKUP(F43,products!$A$2:$A$49,products!$E$2:$E$49,,0,)</f>
        <v>3.645</v>
      </c>
      <c r="T43" s="10">
        <f t="shared" si="7"/>
        <v>7.29</v>
      </c>
      <c r="U43" t="str">
        <f>_xlfn.XLOOKUP(E43,customers!$A$2:$A$1001,customers!$I$2:$I$1001,,0,)</f>
        <v>Yes</v>
      </c>
    </row>
    <row r="44" spans="1:21" x14ac:dyDescent="0.2">
      <c r="A44" s="2" t="s">
        <v>726</v>
      </c>
      <c r="B44" s="3">
        <v>43607</v>
      </c>
      <c r="C44" s="3" t="str">
        <f t="shared" si="0"/>
        <v>May</v>
      </c>
      <c r="D44" s="2">
        <f t="shared" si="1"/>
        <v>2019</v>
      </c>
      <c r="E44" s="2" t="s">
        <v>727</v>
      </c>
      <c r="F44" t="s">
        <v>6163</v>
      </c>
      <c r="G44" s="2">
        <v>3</v>
      </c>
      <c r="H44" s="2" t="str">
        <f>VLOOKUP(E44,customers!$A$1:$I$1001,2,FALSE)</f>
        <v>Abigail Tolworthy</v>
      </c>
      <c r="I44" s="2" t="str">
        <f t="shared" si="2"/>
        <v>Abigail</v>
      </c>
      <c r="J44" s="2" t="str">
        <f t="shared" si="3"/>
        <v>Tolworthy</v>
      </c>
      <c r="K44" s="2" t="str">
        <f>IF(VLOOKUP(E44,customers!$A$1:$I$1001,3,FALSE)=0," ",VLOOKUP(E44,customers!$A$1:$I$1001,3,FALSE))</f>
        <v>atolworthy16@toplist.cz</v>
      </c>
      <c r="L44" s="2" t="str">
        <f>VLOOKUP(E44,customers!$A$1:$I$1001,6,FALSE)</f>
        <v>Ogden</v>
      </c>
      <c r="M44" s="2" t="str">
        <f>VLOOKUP(E44,customers!$A$1:$I$1001,7,FALSE)</f>
        <v>United States</v>
      </c>
      <c r="N44" t="str">
        <f t="shared" si="4"/>
        <v>R</v>
      </c>
      <c r="O44" t="str" cm="1">
        <f t="array" ref="O44">_xlfn.IFS(N44="R","Rob",N44="E","Exc",N44="L","Lib",N44="A","Ara")</f>
        <v>Rob</v>
      </c>
      <c r="P44" t="str" cm="1">
        <f t="array" ref="P44">_xlfn.IFS(O44="Rob","Robusta",O44="Exc","Excelsa",O44="Ara","Arabica",O44="Lib","Liberica")</f>
        <v>Robusta</v>
      </c>
      <c r="Q44" t="str">
        <f t="shared" si="5"/>
        <v>D</v>
      </c>
      <c r="R44" s="8" t="str">
        <f t="shared" si="6"/>
        <v>0.2</v>
      </c>
      <c r="S44" s="9">
        <f>_xlfn.XLOOKUP(F44,products!$A$2:$A$49,products!$E$2:$E$49,,0,)</f>
        <v>2.6849999999999996</v>
      </c>
      <c r="T44" s="10">
        <f t="shared" si="7"/>
        <v>8.0549999999999997</v>
      </c>
      <c r="U44" t="str">
        <f>_xlfn.XLOOKUP(E44,customers!$A$2:$A$1001,customers!$I$2:$I$1001,,0,)</f>
        <v>Yes</v>
      </c>
    </row>
    <row r="45" spans="1:21" x14ac:dyDescent="0.2">
      <c r="A45" s="2" t="s">
        <v>733</v>
      </c>
      <c r="B45" s="3">
        <v>44473</v>
      </c>
      <c r="C45" s="3" t="str">
        <f t="shared" si="0"/>
        <v>Oct</v>
      </c>
      <c r="D45" s="2">
        <f t="shared" si="1"/>
        <v>2021</v>
      </c>
      <c r="E45" s="2" t="s">
        <v>734</v>
      </c>
      <c r="F45" t="s">
        <v>6164</v>
      </c>
      <c r="G45" s="2">
        <v>2</v>
      </c>
      <c r="H45" s="2" t="str">
        <f>VLOOKUP(E45,customers!$A$1:$I$1001,2,FALSE)</f>
        <v>Maurie Bartol</v>
      </c>
      <c r="I45" s="2" t="str">
        <f t="shared" si="2"/>
        <v>Maurie</v>
      </c>
      <c r="J45" s="2" t="str">
        <f t="shared" si="3"/>
        <v>Bartol</v>
      </c>
      <c r="K45" s="2" t="str">
        <f>IF(VLOOKUP(E45,customers!$A$1:$I$1001,3,FALSE)=0," ",VLOOKUP(E45,customers!$A$1:$I$1001,3,FALSE))</f>
        <v xml:space="preserve"> </v>
      </c>
      <c r="L45" s="2" t="str">
        <f>VLOOKUP(E45,customers!$A$1:$I$1001,6,FALSE)</f>
        <v>Boston</v>
      </c>
      <c r="M45" s="2" t="str">
        <f>VLOOKUP(E45,customers!$A$1:$I$1001,7,FALSE)</f>
        <v>United States</v>
      </c>
      <c r="N45" t="str">
        <f t="shared" si="4"/>
        <v>L</v>
      </c>
      <c r="O45" t="str" cm="1">
        <f t="array" ref="O45">_xlfn.IFS(N45="R","Rob",N45="E","Exc",N45="L","Lib",N45="A","Ara")</f>
        <v>Lib</v>
      </c>
      <c r="P45" t="str" cm="1">
        <f t="array" ref="P45">_xlfn.IFS(O45="Rob","Robusta",O45="Exc","Excelsa",O45="Ara","Arabica",O45="Lib","Liberica")</f>
        <v>Liberica</v>
      </c>
      <c r="Q45" t="str">
        <f t="shared" si="5"/>
        <v>L</v>
      </c>
      <c r="R45" s="8" t="str">
        <f t="shared" si="6"/>
        <v>2.5</v>
      </c>
      <c r="S45" s="9">
        <f>_xlfn.XLOOKUP(F45,products!$A$2:$A$49,products!$E$2:$E$49,,0,)</f>
        <v>36.454999999999998</v>
      </c>
      <c r="T45" s="10">
        <f t="shared" si="7"/>
        <v>72.91</v>
      </c>
      <c r="U45" t="str">
        <f>_xlfn.XLOOKUP(E45,customers!$A$2:$A$1001,customers!$I$2:$I$1001,,0,)</f>
        <v>No</v>
      </c>
    </row>
    <row r="46" spans="1:21" x14ac:dyDescent="0.2">
      <c r="A46" s="2" t="s">
        <v>738</v>
      </c>
      <c r="B46" s="3">
        <v>43932</v>
      </c>
      <c r="C46" s="3" t="str">
        <f t="shared" si="0"/>
        <v>Apr</v>
      </c>
      <c r="D46" s="2">
        <f t="shared" si="1"/>
        <v>2020</v>
      </c>
      <c r="E46" s="2" t="s">
        <v>739</v>
      </c>
      <c r="F46" t="s">
        <v>6139</v>
      </c>
      <c r="G46" s="2">
        <v>2</v>
      </c>
      <c r="H46" s="2" t="str">
        <f>VLOOKUP(E46,customers!$A$1:$I$1001,2,FALSE)</f>
        <v>Olag Baudassi</v>
      </c>
      <c r="I46" s="2" t="str">
        <f t="shared" si="2"/>
        <v>Olag</v>
      </c>
      <c r="J46" s="2" t="str">
        <f t="shared" si="3"/>
        <v>Baudassi</v>
      </c>
      <c r="K46" s="2" t="str">
        <f>IF(VLOOKUP(E46,customers!$A$1:$I$1001,3,FALSE)=0," ",VLOOKUP(E46,customers!$A$1:$I$1001,3,FALSE))</f>
        <v>obaudassi18@seesaa.net</v>
      </c>
      <c r="L46" s="2" t="str">
        <f>VLOOKUP(E46,customers!$A$1:$I$1001,6,FALSE)</f>
        <v>Rochester</v>
      </c>
      <c r="M46" s="2" t="str">
        <f>VLOOKUP(E46,customers!$A$1:$I$1001,7,FALSE)</f>
        <v>United States</v>
      </c>
      <c r="N46" t="str">
        <f t="shared" si="4"/>
        <v>E</v>
      </c>
      <c r="O46" t="str" cm="1">
        <f t="array" ref="O46">_xlfn.IFS(N46="R","Rob",N46="E","Exc",N46="L","Lib",N46="A","Ara")</f>
        <v>Exc</v>
      </c>
      <c r="P46" t="str" cm="1">
        <f t="array" ref="P46">_xlfn.IFS(O46="Rob","Robusta",O46="Exc","Excelsa",O46="Ara","Arabica",O46="Lib","Liberica")</f>
        <v>Excelsa</v>
      </c>
      <c r="Q46" t="str">
        <f t="shared" si="5"/>
        <v>M</v>
      </c>
      <c r="R46" s="8" t="str">
        <f t="shared" si="6"/>
        <v>0.5</v>
      </c>
      <c r="S46" s="9">
        <f>_xlfn.XLOOKUP(F46,products!$A$2:$A$49,products!$E$2:$E$49,,0,)</f>
        <v>8.25</v>
      </c>
      <c r="T46" s="10">
        <f t="shared" si="7"/>
        <v>16.5</v>
      </c>
      <c r="U46" t="str">
        <f>_xlfn.XLOOKUP(E46,customers!$A$2:$A$1001,customers!$I$2:$I$1001,,0,)</f>
        <v>Yes</v>
      </c>
    </row>
    <row r="47" spans="1:21" x14ac:dyDescent="0.2">
      <c r="A47" s="2" t="s">
        <v>744</v>
      </c>
      <c r="B47" s="3">
        <v>44592</v>
      </c>
      <c r="C47" s="3" t="str">
        <f t="shared" si="0"/>
        <v>Jan</v>
      </c>
      <c r="D47" s="2">
        <f t="shared" si="1"/>
        <v>2022</v>
      </c>
      <c r="E47" s="2" t="s">
        <v>745</v>
      </c>
      <c r="F47" t="s">
        <v>6165</v>
      </c>
      <c r="G47" s="2">
        <v>6</v>
      </c>
      <c r="H47" s="2" t="str">
        <f>VLOOKUP(E47,customers!$A$1:$I$1001,2,FALSE)</f>
        <v>Petey Kingsbury</v>
      </c>
      <c r="I47" s="2" t="str">
        <f t="shared" si="2"/>
        <v>Petey</v>
      </c>
      <c r="J47" s="2" t="str">
        <f t="shared" si="3"/>
        <v>Kingsbury</v>
      </c>
      <c r="K47" s="2" t="str">
        <f>IF(VLOOKUP(E47,customers!$A$1:$I$1001,3,FALSE)=0," ",VLOOKUP(E47,customers!$A$1:$I$1001,3,FALSE))</f>
        <v>pkingsbury19@comcast.net</v>
      </c>
      <c r="L47" s="2" t="str">
        <f>VLOOKUP(E47,customers!$A$1:$I$1001,6,FALSE)</f>
        <v>Bronx</v>
      </c>
      <c r="M47" s="2" t="str">
        <f>VLOOKUP(E47,customers!$A$1:$I$1001,7,FALSE)</f>
        <v>United States</v>
      </c>
      <c r="N47" t="str">
        <f t="shared" si="4"/>
        <v>L</v>
      </c>
      <c r="O47" t="str" cm="1">
        <f t="array" ref="O47">_xlfn.IFS(N47="R","Rob",N47="E","Exc",N47="L","Lib",N47="A","Ara")</f>
        <v>Lib</v>
      </c>
      <c r="P47" t="str" cm="1">
        <f t="array" ref="P47">_xlfn.IFS(O47="Rob","Robusta",O47="Exc","Excelsa",O47="Ara","Arabica",O47="Lib","Liberica")</f>
        <v>Liberica</v>
      </c>
      <c r="Q47" t="str">
        <f t="shared" si="5"/>
        <v>D</v>
      </c>
      <c r="R47" s="8" t="str">
        <f t="shared" si="6"/>
        <v>2.5</v>
      </c>
      <c r="S47" s="9">
        <f>_xlfn.XLOOKUP(F47,products!$A$2:$A$49,products!$E$2:$E$49,,0,)</f>
        <v>29.784999999999997</v>
      </c>
      <c r="T47" s="10">
        <f t="shared" si="7"/>
        <v>178.70999999999998</v>
      </c>
      <c r="U47" t="str">
        <f>_xlfn.XLOOKUP(E47,customers!$A$2:$A$1001,customers!$I$2:$I$1001,,0,)</f>
        <v>No</v>
      </c>
    </row>
    <row r="48" spans="1:21" x14ac:dyDescent="0.2">
      <c r="A48" s="2" t="s">
        <v>750</v>
      </c>
      <c r="B48" s="3">
        <v>43776</v>
      </c>
      <c r="C48" s="3" t="str">
        <f t="shared" si="0"/>
        <v>Nov</v>
      </c>
      <c r="D48" s="2">
        <f t="shared" si="1"/>
        <v>2019</v>
      </c>
      <c r="E48" s="2" t="s">
        <v>751</v>
      </c>
      <c r="F48" t="s">
        <v>6166</v>
      </c>
      <c r="G48" s="2">
        <v>2</v>
      </c>
      <c r="H48" s="2" t="str">
        <f>VLOOKUP(E48,customers!$A$1:$I$1001,2,FALSE)</f>
        <v>Donna Baskeyfied</v>
      </c>
      <c r="I48" s="2" t="str">
        <f t="shared" si="2"/>
        <v>Donna</v>
      </c>
      <c r="J48" s="2" t="str">
        <f t="shared" si="3"/>
        <v>Baskeyfied</v>
      </c>
      <c r="K48" s="2" t="str">
        <f>IF(VLOOKUP(E48,customers!$A$1:$I$1001,3,FALSE)=0," ",VLOOKUP(E48,customers!$A$1:$I$1001,3,FALSE))</f>
        <v xml:space="preserve"> </v>
      </c>
      <c r="L48" s="2" t="str">
        <f>VLOOKUP(E48,customers!$A$1:$I$1001,6,FALSE)</f>
        <v>Birmingham</v>
      </c>
      <c r="M48" s="2" t="str">
        <f>VLOOKUP(E48,customers!$A$1:$I$1001,7,FALSE)</f>
        <v>United States</v>
      </c>
      <c r="N48" t="str">
        <f t="shared" si="4"/>
        <v>E</v>
      </c>
      <c r="O48" t="str" cm="1">
        <f t="array" ref="O48">_xlfn.IFS(N48="R","Rob",N48="E","Exc",N48="L","Lib",N48="A","Ara")</f>
        <v>Exc</v>
      </c>
      <c r="P48" t="str" cm="1">
        <f t="array" ref="P48">_xlfn.IFS(O48="Rob","Robusta",O48="Exc","Excelsa",O48="Ara","Arabica",O48="Lib","Liberica")</f>
        <v>Excelsa</v>
      </c>
      <c r="Q48" t="str">
        <f t="shared" si="5"/>
        <v>M</v>
      </c>
      <c r="R48" s="8" t="str">
        <f t="shared" si="6"/>
        <v>2.5</v>
      </c>
      <c r="S48" s="9">
        <f>_xlfn.XLOOKUP(F48,products!$A$2:$A$49,products!$E$2:$E$49,,0,)</f>
        <v>31.624999999999996</v>
      </c>
      <c r="T48" s="10">
        <f t="shared" si="7"/>
        <v>63.249999999999993</v>
      </c>
      <c r="U48" t="str">
        <f>_xlfn.XLOOKUP(E48,customers!$A$2:$A$1001,customers!$I$2:$I$1001,,0,)</f>
        <v>Yes</v>
      </c>
    </row>
    <row r="49" spans="1:21" x14ac:dyDescent="0.2">
      <c r="A49" s="2" t="s">
        <v>755</v>
      </c>
      <c r="B49" s="3">
        <v>43644</v>
      </c>
      <c r="C49" s="3" t="str">
        <f t="shared" si="0"/>
        <v>Jun</v>
      </c>
      <c r="D49" s="2">
        <f t="shared" si="1"/>
        <v>2019</v>
      </c>
      <c r="E49" s="2" t="s">
        <v>756</v>
      </c>
      <c r="F49" t="s">
        <v>6167</v>
      </c>
      <c r="G49" s="2">
        <v>2</v>
      </c>
      <c r="H49" s="2" t="str">
        <f>VLOOKUP(E49,customers!$A$1:$I$1001,2,FALSE)</f>
        <v>Arda Curley</v>
      </c>
      <c r="I49" s="2" t="str">
        <f t="shared" si="2"/>
        <v>Arda</v>
      </c>
      <c r="J49" s="2" t="str">
        <f t="shared" si="3"/>
        <v>Curley</v>
      </c>
      <c r="K49" s="2" t="str">
        <f>IF(VLOOKUP(E49,customers!$A$1:$I$1001,3,FALSE)=0," ",VLOOKUP(E49,customers!$A$1:$I$1001,3,FALSE))</f>
        <v>acurley1b@hao123.com</v>
      </c>
      <c r="L49" s="2" t="str">
        <f>VLOOKUP(E49,customers!$A$1:$I$1001,6,FALSE)</f>
        <v>San Bernardino</v>
      </c>
      <c r="M49" s="2" t="str">
        <f>VLOOKUP(E49,customers!$A$1:$I$1001,7,FALSE)</f>
        <v>United States</v>
      </c>
      <c r="N49" t="str">
        <f t="shared" si="4"/>
        <v>A</v>
      </c>
      <c r="O49" t="str" cm="1">
        <f t="array" ref="O49">_xlfn.IFS(N49="R","Rob",N49="E","Exc",N49="L","Lib",N49="A","Ara")</f>
        <v>Ara</v>
      </c>
      <c r="P49" t="str" cm="1">
        <f t="array" ref="P49">_xlfn.IFS(O49="Rob","Robusta",O49="Exc","Excelsa",O49="Ara","Arabica",O49="Lib","Liberica")</f>
        <v>Arabica</v>
      </c>
      <c r="Q49" t="str">
        <f t="shared" si="5"/>
        <v>L</v>
      </c>
      <c r="R49" s="8" t="str">
        <f t="shared" si="6"/>
        <v>0.2</v>
      </c>
      <c r="S49" s="9">
        <f>_xlfn.XLOOKUP(F49,products!$A$2:$A$49,products!$E$2:$E$49,,0,)</f>
        <v>3.8849999999999998</v>
      </c>
      <c r="T49" s="10">
        <f t="shared" si="7"/>
        <v>7.77</v>
      </c>
      <c r="U49" t="str">
        <f>_xlfn.XLOOKUP(E49,customers!$A$2:$A$1001,customers!$I$2:$I$1001,,0,)</f>
        <v>Yes</v>
      </c>
    </row>
    <row r="50" spans="1:21" x14ac:dyDescent="0.2">
      <c r="A50" s="2" t="s">
        <v>761</v>
      </c>
      <c r="B50" s="3">
        <v>44085</v>
      </c>
      <c r="C50" s="3" t="str">
        <f t="shared" si="0"/>
        <v>Sep</v>
      </c>
      <c r="D50" s="2">
        <f t="shared" si="1"/>
        <v>2020</v>
      </c>
      <c r="E50" s="2" t="s">
        <v>762</v>
      </c>
      <c r="F50" t="s">
        <v>6168</v>
      </c>
      <c r="G50" s="2">
        <v>4</v>
      </c>
      <c r="H50" s="2" t="str">
        <f>VLOOKUP(E50,customers!$A$1:$I$1001,2,FALSE)</f>
        <v>Raynor McGilvary</v>
      </c>
      <c r="I50" s="2" t="str">
        <f t="shared" si="2"/>
        <v>Raynor</v>
      </c>
      <c r="J50" s="2" t="str">
        <f t="shared" si="3"/>
        <v>McGilvary</v>
      </c>
      <c r="K50" s="2" t="str">
        <f>IF(VLOOKUP(E50,customers!$A$1:$I$1001,3,FALSE)=0," ",VLOOKUP(E50,customers!$A$1:$I$1001,3,FALSE))</f>
        <v>rmcgilvary1c@tamu.edu</v>
      </c>
      <c r="L50" s="2" t="str">
        <f>VLOOKUP(E50,customers!$A$1:$I$1001,6,FALSE)</f>
        <v>Norfolk</v>
      </c>
      <c r="M50" s="2" t="str">
        <f>VLOOKUP(E50,customers!$A$1:$I$1001,7,FALSE)</f>
        <v>United States</v>
      </c>
      <c r="N50" t="str">
        <f t="shared" si="4"/>
        <v>A</v>
      </c>
      <c r="O50" t="str" cm="1">
        <f t="array" ref="O50">_xlfn.IFS(N50="R","Rob",N50="E","Exc",N50="L","Lib",N50="A","Ara")</f>
        <v>Ara</v>
      </c>
      <c r="P50" t="str" cm="1">
        <f t="array" ref="P50">_xlfn.IFS(O50="Rob","Robusta",O50="Exc","Excelsa",O50="Ara","Arabica",O50="Lib","Liberica")</f>
        <v>Arabica</v>
      </c>
      <c r="Q50" t="str">
        <f t="shared" si="5"/>
        <v>D</v>
      </c>
      <c r="R50" s="8" t="str">
        <f t="shared" si="6"/>
        <v>2.5</v>
      </c>
      <c r="S50" s="9">
        <f>_xlfn.XLOOKUP(F50,products!$A$2:$A$49,products!$E$2:$E$49,,0,)</f>
        <v>22.884999999999998</v>
      </c>
      <c r="T50" s="10">
        <f t="shared" si="7"/>
        <v>91.539999999999992</v>
      </c>
      <c r="U50" t="str">
        <f>_xlfn.XLOOKUP(E50,customers!$A$2:$A$1001,customers!$I$2:$I$1001,,0,)</f>
        <v>No</v>
      </c>
    </row>
    <row r="51" spans="1:21" x14ac:dyDescent="0.2">
      <c r="A51" s="2" t="s">
        <v>766</v>
      </c>
      <c r="B51" s="3">
        <v>44790</v>
      </c>
      <c r="C51" s="3" t="str">
        <f t="shared" si="0"/>
        <v>Aug</v>
      </c>
      <c r="D51" s="2">
        <f t="shared" si="1"/>
        <v>2022</v>
      </c>
      <c r="E51" s="2" t="s">
        <v>767</v>
      </c>
      <c r="F51" t="s">
        <v>6140</v>
      </c>
      <c r="G51" s="2">
        <v>3</v>
      </c>
      <c r="H51" s="2" t="str">
        <f>VLOOKUP(E51,customers!$A$1:$I$1001,2,FALSE)</f>
        <v>Isis Pikett</v>
      </c>
      <c r="I51" s="2" t="str">
        <f t="shared" si="2"/>
        <v>Isis</v>
      </c>
      <c r="J51" s="2" t="str">
        <f t="shared" si="3"/>
        <v>Pikett</v>
      </c>
      <c r="K51" s="2" t="str">
        <f>IF(VLOOKUP(E51,customers!$A$1:$I$1001,3,FALSE)=0," ",VLOOKUP(E51,customers!$A$1:$I$1001,3,FALSE))</f>
        <v>ipikett1d@xinhuanet.com</v>
      </c>
      <c r="L51" s="2" t="str">
        <f>VLOOKUP(E51,customers!$A$1:$I$1001,6,FALSE)</f>
        <v>Washington</v>
      </c>
      <c r="M51" s="2" t="str">
        <f>VLOOKUP(E51,customers!$A$1:$I$1001,7,FALSE)</f>
        <v>United States</v>
      </c>
      <c r="N51" t="str">
        <f t="shared" si="4"/>
        <v>A</v>
      </c>
      <c r="O51" t="str" cm="1">
        <f t="array" ref="O51">_xlfn.IFS(N51="R","Rob",N51="E","Exc",N51="L","Lib",N51="A","Ara")</f>
        <v>Ara</v>
      </c>
      <c r="P51" t="str" cm="1">
        <f t="array" ref="P51">_xlfn.IFS(O51="Rob","Robusta",O51="Exc","Excelsa",O51="Ara","Arabica",O51="Lib","Liberica")</f>
        <v>Arabica</v>
      </c>
      <c r="Q51" t="str">
        <f t="shared" si="5"/>
        <v>L</v>
      </c>
      <c r="R51" s="8" t="str">
        <f t="shared" si="6"/>
        <v>1</v>
      </c>
      <c r="S51" s="9">
        <f>_xlfn.XLOOKUP(F51,products!$A$2:$A$49,products!$E$2:$E$49,,0,)</f>
        <v>12.95</v>
      </c>
      <c r="T51" s="10">
        <f t="shared" si="7"/>
        <v>38.849999999999994</v>
      </c>
      <c r="U51" t="str">
        <f>_xlfn.XLOOKUP(E51,customers!$A$2:$A$1001,customers!$I$2:$I$1001,,0,)</f>
        <v>No</v>
      </c>
    </row>
    <row r="52" spans="1:21" x14ac:dyDescent="0.2">
      <c r="A52" s="2" t="s">
        <v>772</v>
      </c>
      <c r="B52" s="3">
        <v>44792</v>
      </c>
      <c r="C52" s="3" t="str">
        <f t="shared" si="0"/>
        <v>Aug</v>
      </c>
      <c r="D52" s="2">
        <f t="shared" si="1"/>
        <v>2022</v>
      </c>
      <c r="E52" s="2" t="s">
        <v>773</v>
      </c>
      <c r="F52" t="s">
        <v>6169</v>
      </c>
      <c r="G52" s="2">
        <v>2</v>
      </c>
      <c r="H52" s="2" t="str">
        <f>VLOOKUP(E52,customers!$A$1:$I$1001,2,FALSE)</f>
        <v>Inger Bouldon</v>
      </c>
      <c r="I52" s="2" t="str">
        <f t="shared" si="2"/>
        <v>Inger</v>
      </c>
      <c r="J52" s="2" t="str">
        <f t="shared" si="3"/>
        <v>Bouldon</v>
      </c>
      <c r="K52" s="2" t="str">
        <f>IF(VLOOKUP(E52,customers!$A$1:$I$1001,3,FALSE)=0," ",VLOOKUP(E52,customers!$A$1:$I$1001,3,FALSE))</f>
        <v>ibouldon1e@gizmodo.com</v>
      </c>
      <c r="L52" s="2" t="str">
        <f>VLOOKUP(E52,customers!$A$1:$I$1001,6,FALSE)</f>
        <v>Fort Lauderdale</v>
      </c>
      <c r="M52" s="2" t="str">
        <f>VLOOKUP(E52,customers!$A$1:$I$1001,7,FALSE)</f>
        <v>United States</v>
      </c>
      <c r="N52" t="str">
        <f t="shared" si="4"/>
        <v>L</v>
      </c>
      <c r="O52" t="str" cm="1">
        <f t="array" ref="O52">_xlfn.IFS(N52="R","Rob",N52="E","Exc",N52="L","Lib",N52="A","Ara")</f>
        <v>Lib</v>
      </c>
      <c r="P52" t="str" cm="1">
        <f t="array" ref="P52">_xlfn.IFS(O52="Rob","Robusta",O52="Exc","Excelsa",O52="Ara","Arabica",O52="Lib","Liberica")</f>
        <v>Liberica</v>
      </c>
      <c r="Q52" t="str">
        <f t="shared" si="5"/>
        <v>D</v>
      </c>
      <c r="R52" s="8" t="str">
        <f t="shared" si="6"/>
        <v>0.5</v>
      </c>
      <c r="S52" s="9">
        <f>_xlfn.XLOOKUP(F52,products!$A$2:$A$49,products!$E$2:$E$49,,0,)</f>
        <v>7.77</v>
      </c>
      <c r="T52" s="10">
        <f t="shared" si="7"/>
        <v>15.54</v>
      </c>
      <c r="U52" t="str">
        <f>_xlfn.XLOOKUP(E52,customers!$A$2:$A$1001,customers!$I$2:$I$1001,,0,)</f>
        <v>No</v>
      </c>
    </row>
    <row r="53" spans="1:21" x14ac:dyDescent="0.2">
      <c r="A53" s="2" t="s">
        <v>778</v>
      </c>
      <c r="B53" s="3">
        <v>43600</v>
      </c>
      <c r="C53" s="3" t="str">
        <f t="shared" si="0"/>
        <v>May</v>
      </c>
      <c r="D53" s="2">
        <f t="shared" si="1"/>
        <v>2019</v>
      </c>
      <c r="E53" s="2" t="s">
        <v>779</v>
      </c>
      <c r="F53" t="s">
        <v>6164</v>
      </c>
      <c r="G53" s="2">
        <v>4</v>
      </c>
      <c r="H53" s="2" t="str">
        <f>VLOOKUP(E53,customers!$A$1:$I$1001,2,FALSE)</f>
        <v>Karry Flanders</v>
      </c>
      <c r="I53" s="2" t="str">
        <f t="shared" si="2"/>
        <v>Karry</v>
      </c>
      <c r="J53" s="2" t="str">
        <f t="shared" si="3"/>
        <v>Flanders</v>
      </c>
      <c r="K53" s="2" t="str">
        <f>IF(VLOOKUP(E53,customers!$A$1:$I$1001,3,FALSE)=0," ",VLOOKUP(E53,customers!$A$1:$I$1001,3,FALSE))</f>
        <v>kflanders1f@over-blog.com</v>
      </c>
      <c r="L53" s="2" t="str">
        <f>VLOOKUP(E53,customers!$A$1:$I$1001,6,FALSE)</f>
        <v>Crumlin</v>
      </c>
      <c r="M53" s="2" t="str">
        <f>VLOOKUP(E53,customers!$A$1:$I$1001,7,FALSE)</f>
        <v>Ireland</v>
      </c>
      <c r="N53" t="str">
        <f t="shared" si="4"/>
        <v>L</v>
      </c>
      <c r="O53" t="str" cm="1">
        <f t="array" ref="O53">_xlfn.IFS(N53="R","Rob",N53="E","Exc",N53="L","Lib",N53="A","Ara")</f>
        <v>Lib</v>
      </c>
      <c r="P53" t="str" cm="1">
        <f t="array" ref="P53">_xlfn.IFS(O53="Rob","Robusta",O53="Exc","Excelsa",O53="Ara","Arabica",O53="Lib","Liberica")</f>
        <v>Liberica</v>
      </c>
      <c r="Q53" t="str">
        <f t="shared" si="5"/>
        <v>L</v>
      </c>
      <c r="R53" s="8" t="str">
        <f t="shared" si="6"/>
        <v>2.5</v>
      </c>
      <c r="S53" s="9">
        <f>_xlfn.XLOOKUP(F53,products!$A$2:$A$49,products!$E$2:$E$49,,0,)</f>
        <v>36.454999999999998</v>
      </c>
      <c r="T53" s="10">
        <f t="shared" si="7"/>
        <v>145.82</v>
      </c>
      <c r="U53" t="str">
        <f>_xlfn.XLOOKUP(E53,customers!$A$2:$A$1001,customers!$I$2:$I$1001,,0,)</f>
        <v>Yes</v>
      </c>
    </row>
    <row r="54" spans="1:21" x14ac:dyDescent="0.2">
      <c r="A54" s="2" t="s">
        <v>784</v>
      </c>
      <c r="B54" s="3">
        <v>43719</v>
      </c>
      <c r="C54" s="3" t="str">
        <f t="shared" si="0"/>
        <v>Sep</v>
      </c>
      <c r="D54" s="2">
        <f t="shared" si="1"/>
        <v>2019</v>
      </c>
      <c r="E54" s="2" t="s">
        <v>785</v>
      </c>
      <c r="F54" t="s">
        <v>6146</v>
      </c>
      <c r="G54" s="2">
        <v>5</v>
      </c>
      <c r="H54" s="2" t="str">
        <f>VLOOKUP(E54,customers!$A$1:$I$1001,2,FALSE)</f>
        <v>Hartley Mattioli</v>
      </c>
      <c r="I54" s="2" t="str">
        <f t="shared" si="2"/>
        <v>Hartley</v>
      </c>
      <c r="J54" s="2" t="str">
        <f t="shared" si="3"/>
        <v>Mattioli</v>
      </c>
      <c r="K54" s="2" t="str">
        <f>IF(VLOOKUP(E54,customers!$A$1:$I$1001,3,FALSE)=0," ",VLOOKUP(E54,customers!$A$1:$I$1001,3,FALSE))</f>
        <v>hmattioli1g@webmd.com</v>
      </c>
      <c r="L54" s="2" t="str">
        <f>VLOOKUP(E54,customers!$A$1:$I$1001,6,FALSE)</f>
        <v>Kinloch</v>
      </c>
      <c r="M54" s="2" t="str">
        <f>VLOOKUP(E54,customers!$A$1:$I$1001,7,FALSE)</f>
        <v>United Kingdom</v>
      </c>
      <c r="N54" t="str">
        <f t="shared" si="4"/>
        <v>R</v>
      </c>
      <c r="O54" t="str" cm="1">
        <f t="array" ref="O54">_xlfn.IFS(N54="R","Rob",N54="E","Exc",N54="L","Lib",N54="A","Ara")</f>
        <v>Rob</v>
      </c>
      <c r="P54" t="str" cm="1">
        <f t="array" ref="P54">_xlfn.IFS(O54="Rob","Robusta",O54="Exc","Excelsa",O54="Ara","Arabica",O54="Lib","Liberica")</f>
        <v>Robusta</v>
      </c>
      <c r="Q54" t="str">
        <f t="shared" si="5"/>
        <v>M</v>
      </c>
      <c r="R54" s="8" t="str">
        <f t="shared" si="6"/>
        <v>0.5</v>
      </c>
      <c r="S54" s="9">
        <f>_xlfn.XLOOKUP(F54,products!$A$2:$A$49,products!$E$2:$E$49,,0,)</f>
        <v>5.97</v>
      </c>
      <c r="T54" s="10">
        <f t="shared" si="7"/>
        <v>29.849999999999998</v>
      </c>
      <c r="U54" t="str">
        <f>_xlfn.XLOOKUP(E54,customers!$A$2:$A$1001,customers!$I$2:$I$1001,,0,)</f>
        <v>No</v>
      </c>
    </row>
    <row r="55" spans="1:21" x14ac:dyDescent="0.2">
      <c r="A55" s="2" t="s">
        <v>784</v>
      </c>
      <c r="B55" s="3">
        <v>43719</v>
      </c>
      <c r="C55" s="3" t="str">
        <f t="shared" si="0"/>
        <v>Sep</v>
      </c>
      <c r="D55" s="2">
        <f t="shared" si="1"/>
        <v>2019</v>
      </c>
      <c r="E55" s="2" t="s">
        <v>785</v>
      </c>
      <c r="F55" t="s">
        <v>6164</v>
      </c>
      <c r="G55" s="2">
        <v>2</v>
      </c>
      <c r="H55" s="2" t="str">
        <f>VLOOKUP(E55,customers!$A$1:$I$1001,2,FALSE)</f>
        <v>Hartley Mattioli</v>
      </c>
      <c r="I55" s="2" t="str">
        <f t="shared" si="2"/>
        <v>Hartley</v>
      </c>
      <c r="J55" s="2" t="str">
        <f t="shared" si="3"/>
        <v>Mattioli</v>
      </c>
      <c r="K55" s="2" t="str">
        <f>IF(VLOOKUP(E55,customers!$A$1:$I$1001,3,FALSE)=0," ",VLOOKUP(E55,customers!$A$1:$I$1001,3,FALSE))</f>
        <v>hmattioli1g@webmd.com</v>
      </c>
      <c r="L55" s="2" t="str">
        <f>VLOOKUP(E55,customers!$A$1:$I$1001,6,FALSE)</f>
        <v>Kinloch</v>
      </c>
      <c r="M55" s="2" t="str">
        <f>VLOOKUP(E55,customers!$A$1:$I$1001,7,FALSE)</f>
        <v>United Kingdom</v>
      </c>
      <c r="N55" t="str">
        <f t="shared" si="4"/>
        <v>L</v>
      </c>
      <c r="O55" t="str" cm="1">
        <f t="array" ref="O55">_xlfn.IFS(N55="R","Rob",N55="E","Exc",N55="L","Lib",N55="A","Ara")</f>
        <v>Lib</v>
      </c>
      <c r="P55" t="str" cm="1">
        <f t="array" ref="P55">_xlfn.IFS(O55="Rob","Robusta",O55="Exc","Excelsa",O55="Ara","Arabica",O55="Lib","Liberica")</f>
        <v>Liberica</v>
      </c>
      <c r="Q55" t="str">
        <f t="shared" si="5"/>
        <v>L</v>
      </c>
      <c r="R55" s="8" t="str">
        <f t="shared" si="6"/>
        <v>2.5</v>
      </c>
      <c r="S55" s="9">
        <f>_xlfn.XLOOKUP(F55,products!$A$2:$A$49,products!$E$2:$E$49,,0,)</f>
        <v>36.454999999999998</v>
      </c>
      <c r="T55" s="10">
        <f t="shared" si="7"/>
        <v>72.91</v>
      </c>
      <c r="U55" t="str">
        <f>_xlfn.XLOOKUP(E55,customers!$A$2:$A$1001,customers!$I$2:$I$1001,,0,)</f>
        <v>No</v>
      </c>
    </row>
    <row r="56" spans="1:21" x14ac:dyDescent="0.2">
      <c r="A56" s="2" t="s">
        <v>794</v>
      </c>
      <c r="B56" s="3">
        <v>44271</v>
      </c>
      <c r="C56" s="3" t="str">
        <f t="shared" si="0"/>
        <v>Mar</v>
      </c>
      <c r="D56" s="2">
        <f t="shared" si="1"/>
        <v>2021</v>
      </c>
      <c r="E56" s="2" t="s">
        <v>795</v>
      </c>
      <c r="F56" t="s">
        <v>6162</v>
      </c>
      <c r="G56" s="2">
        <v>5</v>
      </c>
      <c r="H56" s="2" t="str">
        <f>VLOOKUP(E56,customers!$A$1:$I$1001,2,FALSE)</f>
        <v>Archambault Gillard</v>
      </c>
      <c r="I56" s="2" t="str">
        <f t="shared" si="2"/>
        <v>Archambault</v>
      </c>
      <c r="J56" s="2" t="str">
        <f t="shared" si="3"/>
        <v>Gillard</v>
      </c>
      <c r="K56" s="2" t="str">
        <f>IF(VLOOKUP(E56,customers!$A$1:$I$1001,3,FALSE)=0," ",VLOOKUP(E56,customers!$A$1:$I$1001,3,FALSE))</f>
        <v>agillard1i@issuu.com</v>
      </c>
      <c r="L56" s="2" t="str">
        <f>VLOOKUP(E56,customers!$A$1:$I$1001,6,FALSE)</f>
        <v>Toledo</v>
      </c>
      <c r="M56" s="2" t="str">
        <f>VLOOKUP(E56,customers!$A$1:$I$1001,7,FALSE)</f>
        <v>United States</v>
      </c>
      <c r="N56" t="str">
        <f t="shared" si="4"/>
        <v>L</v>
      </c>
      <c r="O56" t="str" cm="1">
        <f t="array" ref="O56">_xlfn.IFS(N56="R","Rob",N56="E","Exc",N56="L","Lib",N56="A","Ara")</f>
        <v>Lib</v>
      </c>
      <c r="P56" t="str" cm="1">
        <f t="array" ref="P56">_xlfn.IFS(O56="Rob","Robusta",O56="Exc","Excelsa",O56="Ara","Arabica",O56="Lib","Liberica")</f>
        <v>Liberica</v>
      </c>
      <c r="Q56" t="str">
        <f t="shared" si="5"/>
        <v>M</v>
      </c>
      <c r="R56" s="8" t="str">
        <f t="shared" si="6"/>
        <v>1</v>
      </c>
      <c r="S56" s="9">
        <f>_xlfn.XLOOKUP(F56,products!$A$2:$A$49,products!$E$2:$E$49,,0,)</f>
        <v>14.55</v>
      </c>
      <c r="T56" s="10">
        <f t="shared" si="7"/>
        <v>72.75</v>
      </c>
      <c r="U56" t="str">
        <f>_xlfn.XLOOKUP(E56,customers!$A$2:$A$1001,customers!$I$2:$I$1001,,0,)</f>
        <v>No</v>
      </c>
    </row>
    <row r="57" spans="1:21" x14ac:dyDescent="0.2">
      <c r="A57" s="2" t="s">
        <v>800</v>
      </c>
      <c r="B57" s="3">
        <v>44168</v>
      </c>
      <c r="C57" s="3" t="str">
        <f t="shared" si="0"/>
        <v>Dec</v>
      </c>
      <c r="D57" s="2">
        <f t="shared" si="1"/>
        <v>2020</v>
      </c>
      <c r="E57" s="2" t="s">
        <v>801</v>
      </c>
      <c r="F57" t="s">
        <v>6170</v>
      </c>
      <c r="G57" s="2">
        <v>3</v>
      </c>
      <c r="H57" s="2" t="str">
        <f>VLOOKUP(E57,customers!$A$1:$I$1001,2,FALSE)</f>
        <v>Salomo Cushworth</v>
      </c>
      <c r="I57" s="2" t="str">
        <f t="shared" si="2"/>
        <v>Salomo</v>
      </c>
      <c r="J57" s="2" t="str">
        <f t="shared" si="3"/>
        <v>Cushworth</v>
      </c>
      <c r="K57" s="2" t="str">
        <f>IF(VLOOKUP(E57,customers!$A$1:$I$1001,3,FALSE)=0," ",VLOOKUP(E57,customers!$A$1:$I$1001,3,FALSE))</f>
        <v xml:space="preserve"> </v>
      </c>
      <c r="L57" s="2" t="str">
        <f>VLOOKUP(E57,customers!$A$1:$I$1001,6,FALSE)</f>
        <v>Trenton</v>
      </c>
      <c r="M57" s="2" t="str">
        <f>VLOOKUP(E57,customers!$A$1:$I$1001,7,FALSE)</f>
        <v>United States</v>
      </c>
      <c r="N57" t="str">
        <f t="shared" si="4"/>
        <v>L</v>
      </c>
      <c r="O57" t="str" cm="1">
        <f t="array" ref="O57">_xlfn.IFS(N57="R","Rob",N57="E","Exc",N57="L","Lib",N57="A","Ara")</f>
        <v>Lib</v>
      </c>
      <c r="P57" t="str" cm="1">
        <f t="array" ref="P57">_xlfn.IFS(O57="Rob","Robusta",O57="Exc","Excelsa",O57="Ara","Arabica",O57="Lib","Liberica")</f>
        <v>Liberica</v>
      </c>
      <c r="Q57" t="str">
        <f t="shared" si="5"/>
        <v>L</v>
      </c>
      <c r="R57" s="8" t="str">
        <f t="shared" si="6"/>
        <v>1</v>
      </c>
      <c r="S57" s="9">
        <f>_xlfn.XLOOKUP(F57,products!$A$2:$A$49,products!$E$2:$E$49,,0,)</f>
        <v>15.85</v>
      </c>
      <c r="T57" s="10">
        <f t="shared" si="7"/>
        <v>47.55</v>
      </c>
      <c r="U57" t="str">
        <f>_xlfn.XLOOKUP(E57,customers!$A$2:$A$1001,customers!$I$2:$I$1001,,0,)</f>
        <v>No</v>
      </c>
    </row>
    <row r="58" spans="1:21" x14ac:dyDescent="0.2">
      <c r="A58" s="2" t="s">
        <v>805</v>
      </c>
      <c r="B58" s="3">
        <v>43857</v>
      </c>
      <c r="C58" s="3" t="str">
        <f t="shared" si="0"/>
        <v>Jan</v>
      </c>
      <c r="D58" s="2">
        <f t="shared" si="1"/>
        <v>2020</v>
      </c>
      <c r="E58" s="2" t="s">
        <v>806</v>
      </c>
      <c r="F58" t="s">
        <v>6153</v>
      </c>
      <c r="G58" s="2">
        <v>3</v>
      </c>
      <c r="H58" s="2" t="str">
        <f>VLOOKUP(E58,customers!$A$1:$I$1001,2,FALSE)</f>
        <v>Theda Grizard</v>
      </c>
      <c r="I58" s="2" t="str">
        <f t="shared" si="2"/>
        <v>Theda</v>
      </c>
      <c r="J58" s="2" t="str">
        <f t="shared" si="3"/>
        <v>Grizard</v>
      </c>
      <c r="K58" s="2" t="str">
        <f>IF(VLOOKUP(E58,customers!$A$1:$I$1001,3,FALSE)=0," ",VLOOKUP(E58,customers!$A$1:$I$1001,3,FALSE))</f>
        <v>tgrizard1k@odnoklassniki.ru</v>
      </c>
      <c r="L58" s="2" t="str">
        <f>VLOOKUP(E58,customers!$A$1:$I$1001,6,FALSE)</f>
        <v>Tampa</v>
      </c>
      <c r="M58" s="2" t="str">
        <f>VLOOKUP(E58,customers!$A$1:$I$1001,7,FALSE)</f>
        <v>United States</v>
      </c>
      <c r="N58" t="str">
        <f t="shared" si="4"/>
        <v>E</v>
      </c>
      <c r="O58" t="str" cm="1">
        <f t="array" ref="O58">_xlfn.IFS(N58="R","Rob",N58="E","Exc",N58="L","Lib",N58="A","Ara")</f>
        <v>Exc</v>
      </c>
      <c r="P58" t="str" cm="1">
        <f t="array" ref="P58">_xlfn.IFS(O58="Rob","Robusta",O58="Exc","Excelsa",O58="Ara","Arabica",O58="Lib","Liberica")</f>
        <v>Excelsa</v>
      </c>
      <c r="Q58" t="str">
        <f t="shared" si="5"/>
        <v>D</v>
      </c>
      <c r="R58" s="8" t="str">
        <f t="shared" si="6"/>
        <v>0.2</v>
      </c>
      <c r="S58" s="9">
        <f>_xlfn.XLOOKUP(F58,products!$A$2:$A$49,products!$E$2:$E$49,,0,)</f>
        <v>3.645</v>
      </c>
      <c r="T58" s="10">
        <f t="shared" si="7"/>
        <v>10.935</v>
      </c>
      <c r="U58" t="str">
        <f>_xlfn.XLOOKUP(E58,customers!$A$2:$A$1001,customers!$I$2:$I$1001,,0,)</f>
        <v>Yes</v>
      </c>
    </row>
    <row r="59" spans="1:21" x14ac:dyDescent="0.2">
      <c r="A59" s="2" t="s">
        <v>811</v>
      </c>
      <c r="B59" s="3">
        <v>44759</v>
      </c>
      <c r="C59" s="3" t="str">
        <f t="shared" si="0"/>
        <v>Jul</v>
      </c>
      <c r="D59" s="2">
        <f t="shared" si="1"/>
        <v>2022</v>
      </c>
      <c r="E59" s="2" t="s">
        <v>812</v>
      </c>
      <c r="F59" t="s">
        <v>6171</v>
      </c>
      <c r="G59" s="2">
        <v>4</v>
      </c>
      <c r="H59" s="2" t="str">
        <f>VLOOKUP(E59,customers!$A$1:$I$1001,2,FALSE)</f>
        <v>Rozele Relton</v>
      </c>
      <c r="I59" s="2" t="str">
        <f t="shared" si="2"/>
        <v>Rozele</v>
      </c>
      <c r="J59" s="2" t="str">
        <f t="shared" si="3"/>
        <v>Relton</v>
      </c>
      <c r="K59" s="2" t="str">
        <f>IF(VLOOKUP(E59,customers!$A$1:$I$1001,3,FALSE)=0," ",VLOOKUP(E59,customers!$A$1:$I$1001,3,FALSE))</f>
        <v>rrelton1l@stanford.edu</v>
      </c>
      <c r="L59" s="2" t="str">
        <f>VLOOKUP(E59,customers!$A$1:$I$1001,6,FALSE)</f>
        <v>Pensacola</v>
      </c>
      <c r="M59" s="2" t="str">
        <f>VLOOKUP(E59,customers!$A$1:$I$1001,7,FALSE)</f>
        <v>United States</v>
      </c>
      <c r="N59" t="str">
        <f t="shared" si="4"/>
        <v>E</v>
      </c>
      <c r="O59" t="str" cm="1">
        <f t="array" ref="O59">_xlfn.IFS(N59="R","Rob",N59="E","Exc",N59="L","Lib",N59="A","Ara")</f>
        <v>Exc</v>
      </c>
      <c r="P59" t="str" cm="1">
        <f t="array" ref="P59">_xlfn.IFS(O59="Rob","Robusta",O59="Exc","Excelsa",O59="Ara","Arabica",O59="Lib","Liberica")</f>
        <v>Excelsa</v>
      </c>
      <c r="Q59" t="str">
        <f t="shared" si="5"/>
        <v>L</v>
      </c>
      <c r="R59" s="8" t="str">
        <f t="shared" si="6"/>
        <v>1</v>
      </c>
      <c r="S59" s="9">
        <f>_xlfn.XLOOKUP(F59,products!$A$2:$A$49,products!$E$2:$E$49,,0,)</f>
        <v>14.85</v>
      </c>
      <c r="T59" s="10">
        <f t="shared" si="7"/>
        <v>59.4</v>
      </c>
      <c r="U59" t="str">
        <f>_xlfn.XLOOKUP(E59,customers!$A$2:$A$1001,customers!$I$2:$I$1001,,0,)</f>
        <v>No</v>
      </c>
    </row>
    <row r="60" spans="1:21" x14ac:dyDescent="0.2">
      <c r="A60" s="2" t="s">
        <v>817</v>
      </c>
      <c r="B60" s="3">
        <v>44624</v>
      </c>
      <c r="C60" s="3" t="str">
        <f t="shared" si="0"/>
        <v>Mar</v>
      </c>
      <c r="D60" s="2">
        <f t="shared" si="1"/>
        <v>2022</v>
      </c>
      <c r="E60" s="2" t="s">
        <v>818</v>
      </c>
      <c r="F60" t="s">
        <v>6165</v>
      </c>
      <c r="G60" s="2">
        <v>3</v>
      </c>
      <c r="H60" s="2" t="str">
        <f>VLOOKUP(E60,customers!$A$1:$I$1001,2,FALSE)</f>
        <v>Willa Rolling</v>
      </c>
      <c r="I60" s="2" t="str">
        <f t="shared" si="2"/>
        <v>Willa</v>
      </c>
      <c r="J60" s="2" t="str">
        <f t="shared" si="3"/>
        <v>Rolling</v>
      </c>
      <c r="K60" s="2" t="str">
        <f>IF(VLOOKUP(E60,customers!$A$1:$I$1001,3,FALSE)=0," ",VLOOKUP(E60,customers!$A$1:$I$1001,3,FALSE))</f>
        <v xml:space="preserve"> </v>
      </c>
      <c r="L60" s="2" t="str">
        <f>VLOOKUP(E60,customers!$A$1:$I$1001,6,FALSE)</f>
        <v>Zephyrhills</v>
      </c>
      <c r="M60" s="2" t="str">
        <f>VLOOKUP(E60,customers!$A$1:$I$1001,7,FALSE)</f>
        <v>United States</v>
      </c>
      <c r="N60" t="str">
        <f t="shared" si="4"/>
        <v>L</v>
      </c>
      <c r="O60" t="str" cm="1">
        <f t="array" ref="O60">_xlfn.IFS(N60="R","Rob",N60="E","Exc",N60="L","Lib",N60="A","Ara")</f>
        <v>Lib</v>
      </c>
      <c r="P60" t="str" cm="1">
        <f t="array" ref="P60">_xlfn.IFS(O60="Rob","Robusta",O60="Exc","Excelsa",O60="Ara","Arabica",O60="Lib","Liberica")</f>
        <v>Liberica</v>
      </c>
      <c r="Q60" t="str">
        <f t="shared" si="5"/>
        <v>D</v>
      </c>
      <c r="R60" s="8" t="str">
        <f t="shared" si="6"/>
        <v>2.5</v>
      </c>
      <c r="S60" s="9">
        <f>_xlfn.XLOOKUP(F60,products!$A$2:$A$49,products!$E$2:$E$49,,0,)</f>
        <v>29.784999999999997</v>
      </c>
      <c r="T60" s="10">
        <f t="shared" si="7"/>
        <v>89.35499999999999</v>
      </c>
      <c r="U60" t="str">
        <f>_xlfn.XLOOKUP(E60,customers!$A$2:$A$1001,customers!$I$2:$I$1001,,0,)</f>
        <v>Yes</v>
      </c>
    </row>
    <row r="61" spans="1:21" x14ac:dyDescent="0.2">
      <c r="A61" s="2" t="s">
        <v>822</v>
      </c>
      <c r="B61" s="3">
        <v>44537</v>
      </c>
      <c r="C61" s="3" t="str">
        <f t="shared" si="0"/>
        <v>Dec</v>
      </c>
      <c r="D61" s="2">
        <f t="shared" si="1"/>
        <v>2021</v>
      </c>
      <c r="E61" s="2" t="s">
        <v>823</v>
      </c>
      <c r="F61" t="s">
        <v>6160</v>
      </c>
      <c r="G61" s="2">
        <v>3</v>
      </c>
      <c r="H61" s="2" t="str">
        <f>VLOOKUP(E61,customers!$A$1:$I$1001,2,FALSE)</f>
        <v>Stanislaus Gilroy</v>
      </c>
      <c r="I61" s="2" t="str">
        <f t="shared" si="2"/>
        <v>Stanislaus</v>
      </c>
      <c r="J61" s="2" t="str">
        <f t="shared" si="3"/>
        <v>Gilroy</v>
      </c>
      <c r="K61" s="2" t="str">
        <f>IF(VLOOKUP(E61,customers!$A$1:$I$1001,3,FALSE)=0," ",VLOOKUP(E61,customers!$A$1:$I$1001,3,FALSE))</f>
        <v>sgilroy1n@eepurl.com</v>
      </c>
      <c r="L61" s="2" t="str">
        <f>VLOOKUP(E61,customers!$A$1:$I$1001,6,FALSE)</f>
        <v>Saint Paul</v>
      </c>
      <c r="M61" s="2" t="str">
        <f>VLOOKUP(E61,customers!$A$1:$I$1001,7,FALSE)</f>
        <v>United States</v>
      </c>
      <c r="N61" t="str">
        <f t="shared" si="4"/>
        <v>L</v>
      </c>
      <c r="O61" t="str" cm="1">
        <f t="array" ref="O61">_xlfn.IFS(N61="R","Rob",N61="E","Exc",N61="L","Lib",N61="A","Ara")</f>
        <v>Lib</v>
      </c>
      <c r="P61" t="str" cm="1">
        <f t="array" ref="P61">_xlfn.IFS(O61="Rob","Robusta",O61="Exc","Excelsa",O61="Ara","Arabica",O61="Lib","Liberica")</f>
        <v>Liberica</v>
      </c>
      <c r="Q61" t="str">
        <f t="shared" si="5"/>
        <v>M</v>
      </c>
      <c r="R61" s="8" t="str">
        <f t="shared" si="6"/>
        <v>0.5</v>
      </c>
      <c r="S61" s="9">
        <f>_xlfn.XLOOKUP(F61,products!$A$2:$A$49,products!$E$2:$E$49,,0,)</f>
        <v>8.73</v>
      </c>
      <c r="T61" s="10">
        <f t="shared" si="7"/>
        <v>26.19</v>
      </c>
      <c r="U61" t="str">
        <f>_xlfn.XLOOKUP(E61,customers!$A$2:$A$1001,customers!$I$2:$I$1001,,0,)</f>
        <v>Yes</v>
      </c>
    </row>
    <row r="62" spans="1:21" x14ac:dyDescent="0.2">
      <c r="A62" s="2" t="s">
        <v>827</v>
      </c>
      <c r="B62" s="3">
        <v>44252</v>
      </c>
      <c r="C62" s="3" t="str">
        <f t="shared" si="0"/>
        <v>Feb</v>
      </c>
      <c r="D62" s="2">
        <f t="shared" si="1"/>
        <v>2021</v>
      </c>
      <c r="E62" s="2" t="s">
        <v>828</v>
      </c>
      <c r="F62" t="s">
        <v>6168</v>
      </c>
      <c r="G62" s="2">
        <v>5</v>
      </c>
      <c r="H62" s="2" t="str">
        <f>VLOOKUP(E62,customers!$A$1:$I$1001,2,FALSE)</f>
        <v>Correy Cottingham</v>
      </c>
      <c r="I62" s="2" t="str">
        <f t="shared" si="2"/>
        <v>Correy</v>
      </c>
      <c r="J62" s="2" t="str">
        <f t="shared" si="3"/>
        <v>Cottingham</v>
      </c>
      <c r="K62" s="2" t="str">
        <f>IF(VLOOKUP(E62,customers!$A$1:$I$1001,3,FALSE)=0," ",VLOOKUP(E62,customers!$A$1:$I$1001,3,FALSE))</f>
        <v>ccottingham1o@wikipedia.org</v>
      </c>
      <c r="L62" s="2" t="str">
        <f>VLOOKUP(E62,customers!$A$1:$I$1001,6,FALSE)</f>
        <v>Fort Wayne</v>
      </c>
      <c r="M62" s="2" t="str">
        <f>VLOOKUP(E62,customers!$A$1:$I$1001,7,FALSE)</f>
        <v>United States</v>
      </c>
      <c r="N62" t="str">
        <f t="shared" si="4"/>
        <v>A</v>
      </c>
      <c r="O62" t="str" cm="1">
        <f t="array" ref="O62">_xlfn.IFS(N62="R","Rob",N62="E","Exc",N62="L","Lib",N62="A","Ara")</f>
        <v>Ara</v>
      </c>
      <c r="P62" t="str" cm="1">
        <f t="array" ref="P62">_xlfn.IFS(O62="Rob","Robusta",O62="Exc","Excelsa",O62="Ara","Arabica",O62="Lib","Liberica")</f>
        <v>Arabica</v>
      </c>
      <c r="Q62" t="str">
        <f t="shared" si="5"/>
        <v>D</v>
      </c>
      <c r="R62" s="8" t="str">
        <f t="shared" si="6"/>
        <v>2.5</v>
      </c>
      <c r="S62" s="9">
        <f>_xlfn.XLOOKUP(F62,products!$A$2:$A$49,products!$E$2:$E$49,,0,)</f>
        <v>22.884999999999998</v>
      </c>
      <c r="T62" s="10">
        <f t="shared" si="7"/>
        <v>114.42499999999998</v>
      </c>
      <c r="U62" t="str">
        <f>_xlfn.XLOOKUP(E62,customers!$A$2:$A$1001,customers!$I$2:$I$1001,,0,)</f>
        <v>No</v>
      </c>
    </row>
    <row r="63" spans="1:21" x14ac:dyDescent="0.2">
      <c r="A63" s="2" t="s">
        <v>833</v>
      </c>
      <c r="B63" s="3">
        <v>43521</v>
      </c>
      <c r="C63" s="3" t="str">
        <f t="shared" si="0"/>
        <v>Feb</v>
      </c>
      <c r="D63" s="2">
        <f t="shared" si="1"/>
        <v>2019</v>
      </c>
      <c r="E63" s="2" t="s">
        <v>834</v>
      </c>
      <c r="F63" t="s">
        <v>6172</v>
      </c>
      <c r="G63" s="2">
        <v>5</v>
      </c>
      <c r="H63" s="2" t="str">
        <f>VLOOKUP(E63,customers!$A$1:$I$1001,2,FALSE)</f>
        <v>Pammi Endacott</v>
      </c>
      <c r="I63" s="2" t="str">
        <f t="shared" si="2"/>
        <v>Pammi</v>
      </c>
      <c r="J63" s="2" t="str">
        <f t="shared" si="3"/>
        <v>Endacott</v>
      </c>
      <c r="K63" s="2" t="str">
        <f>IF(VLOOKUP(E63,customers!$A$1:$I$1001,3,FALSE)=0," ",VLOOKUP(E63,customers!$A$1:$I$1001,3,FALSE))</f>
        <v xml:space="preserve"> </v>
      </c>
      <c r="L63" s="2" t="str">
        <f>VLOOKUP(E63,customers!$A$1:$I$1001,6,FALSE)</f>
        <v>Wootton</v>
      </c>
      <c r="M63" s="2" t="str">
        <f>VLOOKUP(E63,customers!$A$1:$I$1001,7,FALSE)</f>
        <v>United Kingdom</v>
      </c>
      <c r="N63" t="str">
        <f t="shared" si="4"/>
        <v>R</v>
      </c>
      <c r="O63" t="str" cm="1">
        <f t="array" ref="O63">_xlfn.IFS(N63="R","Rob",N63="E","Exc",N63="L","Lib",N63="A","Ara")</f>
        <v>Rob</v>
      </c>
      <c r="P63" t="str" cm="1">
        <f t="array" ref="P63">_xlfn.IFS(O63="Rob","Robusta",O63="Exc","Excelsa",O63="Ara","Arabica",O63="Lib","Liberica")</f>
        <v>Robusta</v>
      </c>
      <c r="Q63" t="str">
        <f t="shared" si="5"/>
        <v>D</v>
      </c>
      <c r="R63" s="8" t="str">
        <f t="shared" si="6"/>
        <v>0.5</v>
      </c>
      <c r="S63" s="9">
        <f>_xlfn.XLOOKUP(F63,products!$A$2:$A$49,products!$E$2:$E$49,,0,)</f>
        <v>5.3699999999999992</v>
      </c>
      <c r="T63" s="10">
        <f t="shared" si="7"/>
        <v>26.849999999999994</v>
      </c>
      <c r="U63" t="str">
        <f>_xlfn.XLOOKUP(E63,customers!$A$2:$A$1001,customers!$I$2:$I$1001,,0,)</f>
        <v>Yes</v>
      </c>
    </row>
    <row r="64" spans="1:21" x14ac:dyDescent="0.2">
      <c r="A64" s="2" t="s">
        <v>838</v>
      </c>
      <c r="B64" s="3">
        <v>43505</v>
      </c>
      <c r="C64" s="3" t="str">
        <f t="shared" si="0"/>
        <v>Feb</v>
      </c>
      <c r="D64" s="2">
        <f t="shared" si="1"/>
        <v>2019</v>
      </c>
      <c r="E64" s="2" t="s">
        <v>839</v>
      </c>
      <c r="F64" t="s">
        <v>6145</v>
      </c>
      <c r="G64" s="2">
        <v>5</v>
      </c>
      <c r="H64" s="2" t="str">
        <f>VLOOKUP(E64,customers!$A$1:$I$1001,2,FALSE)</f>
        <v>Nona Linklater</v>
      </c>
      <c r="I64" s="2" t="str">
        <f t="shared" si="2"/>
        <v>Nona</v>
      </c>
      <c r="J64" s="2" t="str">
        <f t="shared" si="3"/>
        <v>Linklater</v>
      </c>
      <c r="K64" s="2" t="str">
        <f>IF(VLOOKUP(E64,customers!$A$1:$I$1001,3,FALSE)=0," ",VLOOKUP(E64,customers!$A$1:$I$1001,3,FALSE))</f>
        <v xml:space="preserve"> </v>
      </c>
      <c r="L64" s="2" t="str">
        <f>VLOOKUP(E64,customers!$A$1:$I$1001,6,FALSE)</f>
        <v>Naples</v>
      </c>
      <c r="M64" s="2" t="str">
        <f>VLOOKUP(E64,customers!$A$1:$I$1001,7,FALSE)</f>
        <v>United States</v>
      </c>
      <c r="N64" t="str">
        <f t="shared" si="4"/>
        <v>L</v>
      </c>
      <c r="O64" t="str" cm="1">
        <f t="array" ref="O64">_xlfn.IFS(N64="R","Rob",N64="E","Exc",N64="L","Lib",N64="A","Ara")</f>
        <v>Lib</v>
      </c>
      <c r="P64" t="str" cm="1">
        <f t="array" ref="P64">_xlfn.IFS(O64="Rob","Robusta",O64="Exc","Excelsa",O64="Ara","Arabica",O64="Lib","Liberica")</f>
        <v>Liberica</v>
      </c>
      <c r="Q64" t="str">
        <f t="shared" si="5"/>
        <v>L</v>
      </c>
      <c r="R64" s="8" t="str">
        <f t="shared" si="6"/>
        <v>0.2</v>
      </c>
      <c r="S64" s="9">
        <f>_xlfn.XLOOKUP(F64,products!$A$2:$A$49,products!$E$2:$E$49,,0,)</f>
        <v>4.7549999999999999</v>
      </c>
      <c r="T64" s="10">
        <f t="shared" si="7"/>
        <v>23.774999999999999</v>
      </c>
      <c r="U64" t="str">
        <f>_xlfn.XLOOKUP(E64,customers!$A$2:$A$1001,customers!$I$2:$I$1001,,0,)</f>
        <v>Yes</v>
      </c>
    </row>
    <row r="65" spans="1:21" x14ac:dyDescent="0.2">
      <c r="A65" s="2" t="s">
        <v>843</v>
      </c>
      <c r="B65" s="3">
        <v>43868</v>
      </c>
      <c r="C65" s="3" t="str">
        <f t="shared" si="0"/>
        <v>Feb</v>
      </c>
      <c r="D65" s="2">
        <f t="shared" si="1"/>
        <v>2020</v>
      </c>
      <c r="E65" s="2" t="s">
        <v>844</v>
      </c>
      <c r="F65" t="s">
        <v>6157</v>
      </c>
      <c r="G65" s="2">
        <v>1</v>
      </c>
      <c r="H65" s="2" t="str">
        <f>VLOOKUP(E65,customers!$A$1:$I$1001,2,FALSE)</f>
        <v>Annadiane Dykes</v>
      </c>
      <c r="I65" s="2" t="str">
        <f t="shared" si="2"/>
        <v>Annadiane</v>
      </c>
      <c r="J65" s="2" t="str">
        <f t="shared" si="3"/>
        <v>Dykes</v>
      </c>
      <c r="K65" s="2" t="str">
        <f>IF(VLOOKUP(E65,customers!$A$1:$I$1001,3,FALSE)=0," ",VLOOKUP(E65,customers!$A$1:$I$1001,3,FALSE))</f>
        <v>adykes1r@eventbrite.com</v>
      </c>
      <c r="L65" s="2" t="str">
        <f>VLOOKUP(E65,customers!$A$1:$I$1001,6,FALSE)</f>
        <v>Chicago</v>
      </c>
      <c r="M65" s="2" t="str">
        <f>VLOOKUP(E65,customers!$A$1:$I$1001,7,FALSE)</f>
        <v>United States</v>
      </c>
      <c r="N65" t="str">
        <f t="shared" si="4"/>
        <v>A</v>
      </c>
      <c r="O65" t="str" cm="1">
        <f t="array" ref="O65">_xlfn.IFS(N65="R","Rob",N65="E","Exc",N65="L","Lib",N65="A","Ara")</f>
        <v>Ara</v>
      </c>
      <c r="P65" t="str" cm="1">
        <f t="array" ref="P65">_xlfn.IFS(O65="Rob","Robusta",O65="Exc","Excelsa",O65="Ara","Arabica",O65="Lib","Liberica")</f>
        <v>Arabica</v>
      </c>
      <c r="Q65" t="str">
        <f t="shared" si="5"/>
        <v>M</v>
      </c>
      <c r="R65" s="8" t="str">
        <f t="shared" si="6"/>
        <v>0.5</v>
      </c>
      <c r="S65" s="9">
        <f>_xlfn.XLOOKUP(F65,products!$A$2:$A$49,products!$E$2:$E$49,,0,)</f>
        <v>6.75</v>
      </c>
      <c r="T65" s="10">
        <f t="shared" si="7"/>
        <v>6.75</v>
      </c>
      <c r="U65" t="str">
        <f>_xlfn.XLOOKUP(E65,customers!$A$2:$A$1001,customers!$I$2:$I$1001,,0,)</f>
        <v>No</v>
      </c>
    </row>
    <row r="66" spans="1:21" x14ac:dyDescent="0.2">
      <c r="A66" s="2" t="s">
        <v>849</v>
      </c>
      <c r="B66" s="3">
        <v>43913</v>
      </c>
      <c r="C66" s="3" t="str">
        <f t="shared" si="0"/>
        <v>Mar</v>
      </c>
      <c r="D66" s="2">
        <f t="shared" si="1"/>
        <v>2020</v>
      </c>
      <c r="E66" s="2" t="s">
        <v>850</v>
      </c>
      <c r="F66" t="s">
        <v>6146</v>
      </c>
      <c r="G66" s="2">
        <v>6</v>
      </c>
      <c r="H66" s="2" t="str">
        <f>VLOOKUP(E66,customers!$A$1:$I$1001,2,FALSE)</f>
        <v>Felecia Dodgson</v>
      </c>
      <c r="I66" s="2" t="str">
        <f t="shared" si="2"/>
        <v>Felecia</v>
      </c>
      <c r="J66" s="2" t="str">
        <f t="shared" si="3"/>
        <v>Dodgson</v>
      </c>
      <c r="K66" s="2" t="str">
        <f>IF(VLOOKUP(E66,customers!$A$1:$I$1001,3,FALSE)=0," ",VLOOKUP(E66,customers!$A$1:$I$1001,3,FALSE))</f>
        <v xml:space="preserve"> </v>
      </c>
      <c r="L66" s="2" t="str">
        <f>VLOOKUP(E66,customers!$A$1:$I$1001,6,FALSE)</f>
        <v>Newark</v>
      </c>
      <c r="M66" s="2" t="str">
        <f>VLOOKUP(E66,customers!$A$1:$I$1001,7,FALSE)</f>
        <v>United States</v>
      </c>
      <c r="N66" t="str">
        <f t="shared" si="4"/>
        <v>R</v>
      </c>
      <c r="O66" t="str" cm="1">
        <f t="array" ref="O66">_xlfn.IFS(N66="R","Rob",N66="E","Exc",N66="L","Lib",N66="A","Ara")</f>
        <v>Rob</v>
      </c>
      <c r="P66" t="str" cm="1">
        <f t="array" ref="P66">_xlfn.IFS(O66="Rob","Robusta",O66="Exc","Excelsa",O66="Ara","Arabica",O66="Lib","Liberica")</f>
        <v>Robusta</v>
      </c>
      <c r="Q66" t="str">
        <f t="shared" si="5"/>
        <v>M</v>
      </c>
      <c r="R66" s="8" t="str">
        <f t="shared" si="6"/>
        <v>0.5</v>
      </c>
      <c r="S66" s="9">
        <f>_xlfn.XLOOKUP(F66,products!$A$2:$A$49,products!$E$2:$E$49,,0,)</f>
        <v>5.97</v>
      </c>
      <c r="T66" s="10">
        <f t="shared" si="7"/>
        <v>35.82</v>
      </c>
      <c r="U66" t="str">
        <f>_xlfn.XLOOKUP(E66,customers!$A$2:$A$1001,customers!$I$2:$I$1001,,0,)</f>
        <v>Yes</v>
      </c>
    </row>
    <row r="67" spans="1:21" x14ac:dyDescent="0.2">
      <c r="A67" s="2" t="s">
        <v>854</v>
      </c>
      <c r="B67" s="3">
        <v>44626</v>
      </c>
      <c r="C67" s="3" t="str">
        <f t="shared" ref="C67:C130" si="8">TEXT(B67,"mmm")</f>
        <v>Mar</v>
      </c>
      <c r="D67" s="2">
        <f t="shared" ref="D67:D130" si="9">YEAR(B67)</f>
        <v>2022</v>
      </c>
      <c r="E67" s="2" t="s">
        <v>855</v>
      </c>
      <c r="F67" t="s">
        <v>6149</v>
      </c>
      <c r="G67" s="2">
        <v>4</v>
      </c>
      <c r="H67" s="2" t="str">
        <f>VLOOKUP(E67,customers!$A$1:$I$1001,2,FALSE)</f>
        <v>Angelia Cockrem</v>
      </c>
      <c r="I67" s="2" t="str">
        <f t="shared" ref="I67:I130" si="10">LEFT(H67,FIND(" ",H67,1)-1)</f>
        <v>Angelia</v>
      </c>
      <c r="J67" s="2" t="str">
        <f t="shared" ref="J67:J130" si="11">RIGHT(H67,LEN(H67)-FIND(" ",H67,1))</f>
        <v>Cockrem</v>
      </c>
      <c r="K67" s="2" t="str">
        <f>IF(VLOOKUP(E67,customers!$A$1:$I$1001,3,FALSE)=0," ",VLOOKUP(E67,customers!$A$1:$I$1001,3,FALSE))</f>
        <v>acockrem1t@engadget.com</v>
      </c>
      <c r="L67" s="2" t="str">
        <f>VLOOKUP(E67,customers!$A$1:$I$1001,6,FALSE)</f>
        <v>Vienna</v>
      </c>
      <c r="M67" s="2" t="str">
        <f>VLOOKUP(E67,customers!$A$1:$I$1001,7,FALSE)</f>
        <v>United States</v>
      </c>
      <c r="N67" t="str">
        <f t="shared" ref="N67:N130" si="12">LEFT(F67,FIND("-",F67,1)-1)</f>
        <v>R</v>
      </c>
      <c r="O67" t="str" cm="1">
        <f t="array" ref="O67">_xlfn.IFS(N67="R","Rob",N67="E","Exc",N67="L","Lib",N67="A","Ara")</f>
        <v>Rob</v>
      </c>
      <c r="P67" t="str" cm="1">
        <f t="array" ref="P67">_xlfn.IFS(O67="Rob","Robusta",O67="Exc","Excelsa",O67="Ara","Arabica",O67="Lib","Liberica")</f>
        <v>Robusta</v>
      </c>
      <c r="Q67" t="str">
        <f t="shared" ref="Q67:Q130" si="13">MID(F67,FIND("-",F67,1)+1,1)</f>
        <v>D</v>
      </c>
      <c r="R67" s="8" t="str">
        <f t="shared" ref="R67:R130" si="14">MID(F67,FIND("-",F67,FIND("-",F67,1)+1)+1,LEN(F67)-FIND("-",F67,FIND("-",F67,1)+1))</f>
        <v>2.5</v>
      </c>
      <c r="S67" s="9">
        <f>_xlfn.XLOOKUP(F67,products!$A$2:$A$49,products!$E$2:$E$49,,0,)</f>
        <v>20.584999999999997</v>
      </c>
      <c r="T67" s="10">
        <f t="shared" ref="T67:T130" si="15">S67*G67</f>
        <v>82.339999999999989</v>
      </c>
      <c r="U67" t="str">
        <f>_xlfn.XLOOKUP(E67,customers!$A$2:$A$1001,customers!$I$2:$I$1001,,0,)</f>
        <v>Yes</v>
      </c>
    </row>
    <row r="68" spans="1:21" x14ac:dyDescent="0.2">
      <c r="A68" s="2" t="s">
        <v>860</v>
      </c>
      <c r="B68" s="3">
        <v>44666</v>
      </c>
      <c r="C68" s="3" t="str">
        <f t="shared" si="8"/>
        <v>Apr</v>
      </c>
      <c r="D68" s="2">
        <f t="shared" si="9"/>
        <v>2022</v>
      </c>
      <c r="E68" s="2" t="s">
        <v>861</v>
      </c>
      <c r="F68" t="s">
        <v>6173</v>
      </c>
      <c r="G68" s="2">
        <v>1</v>
      </c>
      <c r="H68" s="2" t="str">
        <f>VLOOKUP(E68,customers!$A$1:$I$1001,2,FALSE)</f>
        <v>Belvia Umpleby</v>
      </c>
      <c r="I68" s="2" t="str">
        <f t="shared" si="10"/>
        <v>Belvia</v>
      </c>
      <c r="J68" s="2" t="str">
        <f t="shared" si="11"/>
        <v>Umpleby</v>
      </c>
      <c r="K68" s="2" t="str">
        <f>IF(VLOOKUP(E68,customers!$A$1:$I$1001,3,FALSE)=0," ",VLOOKUP(E68,customers!$A$1:$I$1001,3,FALSE))</f>
        <v>bumpleby1u@soundcloud.com</v>
      </c>
      <c r="L68" s="2" t="str">
        <f>VLOOKUP(E68,customers!$A$1:$I$1001,6,FALSE)</f>
        <v>Fort Worth</v>
      </c>
      <c r="M68" s="2" t="str">
        <f>VLOOKUP(E68,customers!$A$1:$I$1001,7,FALSE)</f>
        <v>United States</v>
      </c>
      <c r="N68" t="str">
        <f t="shared" si="12"/>
        <v>R</v>
      </c>
      <c r="O68" t="str" cm="1">
        <f t="array" ref="O68">_xlfn.IFS(N68="R","Rob",N68="E","Exc",N68="L","Lib",N68="A","Ara")</f>
        <v>Rob</v>
      </c>
      <c r="P68" t="str" cm="1">
        <f t="array" ref="P68">_xlfn.IFS(O68="Rob","Robusta",O68="Exc","Excelsa",O68="Ara","Arabica",O68="Lib","Liberica")</f>
        <v>Robusta</v>
      </c>
      <c r="Q68" t="str">
        <f t="shared" si="13"/>
        <v>L</v>
      </c>
      <c r="R68" s="8" t="str">
        <f t="shared" si="14"/>
        <v>0.5</v>
      </c>
      <c r="S68" s="9">
        <f>_xlfn.XLOOKUP(F68,products!$A$2:$A$49,products!$E$2:$E$49,,0,)</f>
        <v>7.169999999999999</v>
      </c>
      <c r="T68" s="10">
        <f t="shared" si="15"/>
        <v>7.169999999999999</v>
      </c>
      <c r="U68" t="str">
        <f>_xlfn.XLOOKUP(E68,customers!$A$2:$A$1001,customers!$I$2:$I$1001,,0,)</f>
        <v>Yes</v>
      </c>
    </row>
    <row r="69" spans="1:21" x14ac:dyDescent="0.2">
      <c r="A69" s="2" t="s">
        <v>866</v>
      </c>
      <c r="B69" s="3">
        <v>44519</v>
      </c>
      <c r="C69" s="3" t="str">
        <f t="shared" si="8"/>
        <v>Nov</v>
      </c>
      <c r="D69" s="2">
        <f t="shared" si="9"/>
        <v>2021</v>
      </c>
      <c r="E69" s="2" t="s">
        <v>867</v>
      </c>
      <c r="F69" t="s">
        <v>6145</v>
      </c>
      <c r="G69" s="2">
        <v>2</v>
      </c>
      <c r="H69" s="2" t="str">
        <f>VLOOKUP(E69,customers!$A$1:$I$1001,2,FALSE)</f>
        <v>Nat Saleway</v>
      </c>
      <c r="I69" s="2" t="str">
        <f t="shared" si="10"/>
        <v>Nat</v>
      </c>
      <c r="J69" s="2" t="str">
        <f t="shared" si="11"/>
        <v>Saleway</v>
      </c>
      <c r="K69" s="2" t="str">
        <f>IF(VLOOKUP(E69,customers!$A$1:$I$1001,3,FALSE)=0," ",VLOOKUP(E69,customers!$A$1:$I$1001,3,FALSE))</f>
        <v>nsaleway1v@dedecms.com</v>
      </c>
      <c r="L69" s="2" t="str">
        <f>VLOOKUP(E69,customers!$A$1:$I$1001,6,FALSE)</f>
        <v>Burbank</v>
      </c>
      <c r="M69" s="2" t="str">
        <f>VLOOKUP(E69,customers!$A$1:$I$1001,7,FALSE)</f>
        <v>United States</v>
      </c>
      <c r="N69" t="str">
        <f t="shared" si="12"/>
        <v>L</v>
      </c>
      <c r="O69" t="str" cm="1">
        <f t="array" ref="O69">_xlfn.IFS(N69="R","Rob",N69="E","Exc",N69="L","Lib",N69="A","Ara")</f>
        <v>Lib</v>
      </c>
      <c r="P69" t="str" cm="1">
        <f t="array" ref="P69">_xlfn.IFS(O69="Rob","Robusta",O69="Exc","Excelsa",O69="Ara","Arabica",O69="Lib","Liberica")</f>
        <v>Liberica</v>
      </c>
      <c r="Q69" t="str">
        <f t="shared" si="13"/>
        <v>L</v>
      </c>
      <c r="R69" s="8" t="str">
        <f t="shared" si="14"/>
        <v>0.2</v>
      </c>
      <c r="S69" s="9">
        <f>_xlfn.XLOOKUP(F69,products!$A$2:$A$49,products!$E$2:$E$49,,0,)</f>
        <v>4.7549999999999999</v>
      </c>
      <c r="T69" s="10">
        <f t="shared" si="15"/>
        <v>9.51</v>
      </c>
      <c r="U69" t="str">
        <f>_xlfn.XLOOKUP(E69,customers!$A$2:$A$1001,customers!$I$2:$I$1001,,0,)</f>
        <v>No</v>
      </c>
    </row>
    <row r="70" spans="1:21" x14ac:dyDescent="0.2">
      <c r="A70" s="2" t="s">
        <v>872</v>
      </c>
      <c r="B70" s="3">
        <v>43754</v>
      </c>
      <c r="C70" s="3" t="str">
        <f t="shared" si="8"/>
        <v>Oct</v>
      </c>
      <c r="D70" s="2">
        <f t="shared" si="9"/>
        <v>2019</v>
      </c>
      <c r="E70" s="2" t="s">
        <v>873</v>
      </c>
      <c r="F70" t="s">
        <v>6174</v>
      </c>
      <c r="G70" s="2">
        <v>1</v>
      </c>
      <c r="H70" s="2" t="str">
        <f>VLOOKUP(E70,customers!$A$1:$I$1001,2,FALSE)</f>
        <v>Hayward Goulter</v>
      </c>
      <c r="I70" s="2" t="str">
        <f t="shared" si="10"/>
        <v>Hayward</v>
      </c>
      <c r="J70" s="2" t="str">
        <f t="shared" si="11"/>
        <v>Goulter</v>
      </c>
      <c r="K70" s="2" t="str">
        <f>IF(VLOOKUP(E70,customers!$A$1:$I$1001,3,FALSE)=0," ",VLOOKUP(E70,customers!$A$1:$I$1001,3,FALSE))</f>
        <v>hgoulter1w@abc.net.au</v>
      </c>
      <c r="L70" s="2" t="str">
        <f>VLOOKUP(E70,customers!$A$1:$I$1001,6,FALSE)</f>
        <v>Kingsport</v>
      </c>
      <c r="M70" s="2" t="str">
        <f>VLOOKUP(E70,customers!$A$1:$I$1001,7,FALSE)</f>
        <v>United States</v>
      </c>
      <c r="N70" t="str">
        <f t="shared" si="12"/>
        <v>R</v>
      </c>
      <c r="O70" t="str" cm="1">
        <f t="array" ref="O70">_xlfn.IFS(N70="R","Rob",N70="E","Exc",N70="L","Lib",N70="A","Ara")</f>
        <v>Rob</v>
      </c>
      <c r="P70" t="str" cm="1">
        <f t="array" ref="P70">_xlfn.IFS(O70="Rob","Robusta",O70="Exc","Excelsa",O70="Ara","Arabica",O70="Lib","Liberica")</f>
        <v>Robusta</v>
      </c>
      <c r="Q70" t="str">
        <f t="shared" si="13"/>
        <v>M</v>
      </c>
      <c r="R70" s="8" t="str">
        <f t="shared" si="14"/>
        <v>0.2</v>
      </c>
      <c r="S70" s="9">
        <f>_xlfn.XLOOKUP(F70,products!$A$2:$A$49,products!$E$2:$E$49,,0,)</f>
        <v>2.9849999999999999</v>
      </c>
      <c r="T70" s="10">
        <f t="shared" si="15"/>
        <v>2.9849999999999999</v>
      </c>
      <c r="U70" t="str">
        <f>_xlfn.XLOOKUP(E70,customers!$A$2:$A$1001,customers!$I$2:$I$1001,,0,)</f>
        <v>No</v>
      </c>
    </row>
    <row r="71" spans="1:21" x14ac:dyDescent="0.2">
      <c r="A71" s="2" t="s">
        <v>878</v>
      </c>
      <c r="B71" s="3">
        <v>43795</v>
      </c>
      <c r="C71" s="3" t="str">
        <f t="shared" si="8"/>
        <v>Nov</v>
      </c>
      <c r="D71" s="2">
        <f t="shared" si="9"/>
        <v>2019</v>
      </c>
      <c r="E71" s="2" t="s">
        <v>879</v>
      </c>
      <c r="F71" t="s">
        <v>6138</v>
      </c>
      <c r="G71" s="2">
        <v>6</v>
      </c>
      <c r="H71" s="2" t="str">
        <f>VLOOKUP(E71,customers!$A$1:$I$1001,2,FALSE)</f>
        <v>Gay Rizzello</v>
      </c>
      <c r="I71" s="2" t="str">
        <f t="shared" si="10"/>
        <v>Gay</v>
      </c>
      <c r="J71" s="2" t="str">
        <f t="shared" si="11"/>
        <v>Rizzello</v>
      </c>
      <c r="K71" s="2" t="str">
        <f>IF(VLOOKUP(E71,customers!$A$1:$I$1001,3,FALSE)=0," ",VLOOKUP(E71,customers!$A$1:$I$1001,3,FALSE))</f>
        <v>grizzello1x@symantec.com</v>
      </c>
      <c r="L71" s="2" t="str">
        <f>VLOOKUP(E71,customers!$A$1:$I$1001,6,FALSE)</f>
        <v>Liverpool</v>
      </c>
      <c r="M71" s="2" t="str">
        <f>VLOOKUP(E71,customers!$A$1:$I$1001,7,FALSE)</f>
        <v>United Kingdom</v>
      </c>
      <c r="N71" t="str">
        <f t="shared" si="12"/>
        <v>R</v>
      </c>
      <c r="O71" t="str" cm="1">
        <f t="array" ref="O71">_xlfn.IFS(N71="R","Rob",N71="E","Exc",N71="L","Lib",N71="A","Ara")</f>
        <v>Rob</v>
      </c>
      <c r="P71" t="str" cm="1">
        <f t="array" ref="P71">_xlfn.IFS(O71="Rob","Robusta",O71="Exc","Excelsa",O71="Ara","Arabica",O71="Lib","Liberica")</f>
        <v>Robusta</v>
      </c>
      <c r="Q71" t="str">
        <f t="shared" si="13"/>
        <v>M</v>
      </c>
      <c r="R71" s="8" t="str">
        <f t="shared" si="14"/>
        <v>1</v>
      </c>
      <c r="S71" s="9">
        <f>_xlfn.XLOOKUP(F71,products!$A$2:$A$49,products!$E$2:$E$49,,0,)</f>
        <v>9.9499999999999993</v>
      </c>
      <c r="T71" s="10">
        <f t="shared" si="15"/>
        <v>59.699999999999996</v>
      </c>
      <c r="U71" t="str">
        <f>_xlfn.XLOOKUP(E71,customers!$A$2:$A$1001,customers!$I$2:$I$1001,,0,)</f>
        <v>Yes</v>
      </c>
    </row>
    <row r="72" spans="1:21" x14ac:dyDescent="0.2">
      <c r="A72" s="2" t="s">
        <v>885</v>
      </c>
      <c r="B72" s="3">
        <v>43646</v>
      </c>
      <c r="C72" s="3" t="str">
        <f t="shared" si="8"/>
        <v>Jun</v>
      </c>
      <c r="D72" s="2">
        <f t="shared" si="9"/>
        <v>2019</v>
      </c>
      <c r="E72" s="2" t="s">
        <v>886</v>
      </c>
      <c r="F72" t="s">
        <v>6148</v>
      </c>
      <c r="G72" s="2">
        <v>4</v>
      </c>
      <c r="H72" s="2" t="str">
        <f>VLOOKUP(E72,customers!$A$1:$I$1001,2,FALSE)</f>
        <v>Shannon List</v>
      </c>
      <c r="I72" s="2" t="str">
        <f t="shared" si="10"/>
        <v>Shannon</v>
      </c>
      <c r="J72" s="2" t="str">
        <f t="shared" si="11"/>
        <v>List</v>
      </c>
      <c r="K72" s="2" t="str">
        <f>IF(VLOOKUP(E72,customers!$A$1:$I$1001,3,FALSE)=0," ",VLOOKUP(E72,customers!$A$1:$I$1001,3,FALSE))</f>
        <v>slist1y@mapquest.com</v>
      </c>
      <c r="L72" s="2" t="str">
        <f>VLOOKUP(E72,customers!$A$1:$I$1001,6,FALSE)</f>
        <v>Columbus</v>
      </c>
      <c r="M72" s="2" t="str">
        <f>VLOOKUP(E72,customers!$A$1:$I$1001,7,FALSE)</f>
        <v>United States</v>
      </c>
      <c r="N72" t="str">
        <f t="shared" si="12"/>
        <v>E</v>
      </c>
      <c r="O72" t="str" cm="1">
        <f t="array" ref="O72">_xlfn.IFS(N72="R","Rob",N72="E","Exc",N72="L","Lib",N72="A","Ara")</f>
        <v>Exc</v>
      </c>
      <c r="P72" t="str" cm="1">
        <f t="array" ref="P72">_xlfn.IFS(O72="Rob","Robusta",O72="Exc","Excelsa",O72="Ara","Arabica",O72="Lib","Liberica")</f>
        <v>Excelsa</v>
      </c>
      <c r="Q72" t="str">
        <f t="shared" si="13"/>
        <v>L</v>
      </c>
      <c r="R72" s="8" t="str">
        <f t="shared" si="14"/>
        <v>2.5</v>
      </c>
      <c r="S72" s="9">
        <f>_xlfn.XLOOKUP(F72,products!$A$2:$A$49,products!$E$2:$E$49,,0,)</f>
        <v>34.154999999999994</v>
      </c>
      <c r="T72" s="10">
        <f t="shared" si="15"/>
        <v>136.61999999999998</v>
      </c>
      <c r="U72" t="str">
        <f>_xlfn.XLOOKUP(E72,customers!$A$2:$A$1001,customers!$I$2:$I$1001,,0,)</f>
        <v>No</v>
      </c>
    </row>
    <row r="73" spans="1:21" x14ac:dyDescent="0.2">
      <c r="A73" s="2" t="s">
        <v>891</v>
      </c>
      <c r="B73" s="3">
        <v>44200</v>
      </c>
      <c r="C73" s="3" t="str">
        <f t="shared" si="8"/>
        <v>Jan</v>
      </c>
      <c r="D73" s="2">
        <f t="shared" si="9"/>
        <v>2021</v>
      </c>
      <c r="E73" s="2" t="s">
        <v>892</v>
      </c>
      <c r="F73" t="s">
        <v>6145</v>
      </c>
      <c r="G73" s="2">
        <v>2</v>
      </c>
      <c r="H73" s="2" t="str">
        <f>VLOOKUP(E73,customers!$A$1:$I$1001,2,FALSE)</f>
        <v>Shirlene Edmondson</v>
      </c>
      <c r="I73" s="2" t="str">
        <f t="shared" si="10"/>
        <v>Shirlene</v>
      </c>
      <c r="J73" s="2" t="str">
        <f t="shared" si="11"/>
        <v>Edmondson</v>
      </c>
      <c r="K73" s="2" t="str">
        <f>IF(VLOOKUP(E73,customers!$A$1:$I$1001,3,FALSE)=0," ",VLOOKUP(E73,customers!$A$1:$I$1001,3,FALSE))</f>
        <v>sedmondson1z@theguardian.com</v>
      </c>
      <c r="L73" s="2" t="str">
        <f>VLOOKUP(E73,customers!$A$1:$I$1001,6,FALSE)</f>
        <v>Newmarket on Fergus</v>
      </c>
      <c r="M73" s="2" t="str">
        <f>VLOOKUP(E73,customers!$A$1:$I$1001,7,FALSE)</f>
        <v>Ireland</v>
      </c>
      <c r="N73" t="str">
        <f t="shared" si="12"/>
        <v>L</v>
      </c>
      <c r="O73" t="str" cm="1">
        <f t="array" ref="O73">_xlfn.IFS(N73="R","Rob",N73="E","Exc",N73="L","Lib",N73="A","Ara")</f>
        <v>Lib</v>
      </c>
      <c r="P73" t="str" cm="1">
        <f t="array" ref="P73">_xlfn.IFS(O73="Rob","Robusta",O73="Exc","Excelsa",O73="Ara","Arabica",O73="Lib","Liberica")</f>
        <v>Liberica</v>
      </c>
      <c r="Q73" t="str">
        <f t="shared" si="13"/>
        <v>L</v>
      </c>
      <c r="R73" s="8" t="str">
        <f t="shared" si="14"/>
        <v>0.2</v>
      </c>
      <c r="S73" s="9">
        <f>_xlfn.XLOOKUP(F73,products!$A$2:$A$49,products!$E$2:$E$49,,0,)</f>
        <v>4.7549999999999999</v>
      </c>
      <c r="T73" s="10">
        <f t="shared" si="15"/>
        <v>9.51</v>
      </c>
      <c r="U73" t="str">
        <f>_xlfn.XLOOKUP(E73,customers!$A$2:$A$1001,customers!$I$2:$I$1001,,0,)</f>
        <v>No</v>
      </c>
    </row>
    <row r="74" spans="1:21" x14ac:dyDescent="0.2">
      <c r="A74" s="2" t="s">
        <v>897</v>
      </c>
      <c r="B74" s="3">
        <v>44131</v>
      </c>
      <c r="C74" s="3" t="str">
        <f t="shared" si="8"/>
        <v>Oct</v>
      </c>
      <c r="D74" s="2">
        <f t="shared" si="9"/>
        <v>2020</v>
      </c>
      <c r="E74" s="2" t="s">
        <v>898</v>
      </c>
      <c r="F74" t="s">
        <v>6175</v>
      </c>
      <c r="G74" s="2">
        <v>3</v>
      </c>
      <c r="H74" s="2" t="str">
        <f>VLOOKUP(E74,customers!$A$1:$I$1001,2,FALSE)</f>
        <v>Aurlie McCarl</v>
      </c>
      <c r="I74" s="2" t="str">
        <f t="shared" si="10"/>
        <v>Aurlie</v>
      </c>
      <c r="J74" s="2" t="str">
        <f t="shared" si="11"/>
        <v>McCarl</v>
      </c>
      <c r="K74" s="2" t="str">
        <f>IF(VLOOKUP(E74,customers!$A$1:$I$1001,3,FALSE)=0," ",VLOOKUP(E74,customers!$A$1:$I$1001,3,FALSE))</f>
        <v xml:space="preserve"> </v>
      </c>
      <c r="L74" s="2" t="str">
        <f>VLOOKUP(E74,customers!$A$1:$I$1001,6,FALSE)</f>
        <v>New Orleans</v>
      </c>
      <c r="M74" s="2" t="str">
        <f>VLOOKUP(E74,customers!$A$1:$I$1001,7,FALSE)</f>
        <v>United States</v>
      </c>
      <c r="N74" t="str">
        <f t="shared" si="12"/>
        <v>A</v>
      </c>
      <c r="O74" t="str" cm="1">
        <f t="array" ref="O74">_xlfn.IFS(N74="R","Rob",N74="E","Exc",N74="L","Lib",N74="A","Ara")</f>
        <v>Ara</v>
      </c>
      <c r="P74" t="str" cm="1">
        <f t="array" ref="P74">_xlfn.IFS(O74="Rob","Robusta",O74="Exc","Excelsa",O74="Ara","Arabica",O74="Lib","Liberica")</f>
        <v>Arabica</v>
      </c>
      <c r="Q74" t="str">
        <f t="shared" si="13"/>
        <v>M</v>
      </c>
      <c r="R74" s="8" t="str">
        <f t="shared" si="14"/>
        <v>2.5</v>
      </c>
      <c r="S74" s="9">
        <f>_xlfn.XLOOKUP(F74,products!$A$2:$A$49,products!$E$2:$E$49,,0,)</f>
        <v>25.874999999999996</v>
      </c>
      <c r="T74" s="10">
        <f t="shared" si="15"/>
        <v>77.624999999999986</v>
      </c>
      <c r="U74" t="str">
        <f>_xlfn.XLOOKUP(E74,customers!$A$2:$A$1001,customers!$I$2:$I$1001,,0,)</f>
        <v>No</v>
      </c>
    </row>
    <row r="75" spans="1:21" x14ac:dyDescent="0.2">
      <c r="A75" s="2" t="s">
        <v>902</v>
      </c>
      <c r="B75" s="3">
        <v>44362</v>
      </c>
      <c r="C75" s="3" t="str">
        <f t="shared" si="8"/>
        <v>Jun</v>
      </c>
      <c r="D75" s="2">
        <f t="shared" si="9"/>
        <v>2021</v>
      </c>
      <c r="E75" s="2" t="s">
        <v>903</v>
      </c>
      <c r="F75" t="s">
        <v>6159</v>
      </c>
      <c r="G75" s="2">
        <v>5</v>
      </c>
      <c r="H75" s="2" t="str">
        <f>VLOOKUP(E75,customers!$A$1:$I$1001,2,FALSE)</f>
        <v>Alikee Carryer</v>
      </c>
      <c r="I75" s="2" t="str">
        <f t="shared" si="10"/>
        <v>Alikee</v>
      </c>
      <c r="J75" s="2" t="str">
        <f t="shared" si="11"/>
        <v>Carryer</v>
      </c>
      <c r="K75" s="2" t="str">
        <f>IF(VLOOKUP(E75,customers!$A$1:$I$1001,3,FALSE)=0," ",VLOOKUP(E75,customers!$A$1:$I$1001,3,FALSE))</f>
        <v xml:space="preserve"> </v>
      </c>
      <c r="L75" s="2" t="str">
        <f>VLOOKUP(E75,customers!$A$1:$I$1001,6,FALSE)</f>
        <v>Charlotte</v>
      </c>
      <c r="M75" s="2" t="str">
        <f>VLOOKUP(E75,customers!$A$1:$I$1001,7,FALSE)</f>
        <v>United States</v>
      </c>
      <c r="N75" t="str">
        <f t="shared" si="12"/>
        <v>L</v>
      </c>
      <c r="O75" t="str" cm="1">
        <f t="array" ref="O75">_xlfn.IFS(N75="R","Rob",N75="E","Exc",N75="L","Lib",N75="A","Ara")</f>
        <v>Lib</v>
      </c>
      <c r="P75" t="str" cm="1">
        <f t="array" ref="P75">_xlfn.IFS(O75="Rob","Robusta",O75="Exc","Excelsa",O75="Ara","Arabica",O75="Lib","Liberica")</f>
        <v>Liberica</v>
      </c>
      <c r="Q75" t="str">
        <f t="shared" si="13"/>
        <v>M</v>
      </c>
      <c r="R75" s="8" t="str">
        <f t="shared" si="14"/>
        <v>0.2</v>
      </c>
      <c r="S75" s="9">
        <f>_xlfn.XLOOKUP(F75,products!$A$2:$A$49,products!$E$2:$E$49,,0,)</f>
        <v>4.3650000000000002</v>
      </c>
      <c r="T75" s="10">
        <f t="shared" si="15"/>
        <v>21.825000000000003</v>
      </c>
      <c r="U75" t="str">
        <f>_xlfn.XLOOKUP(E75,customers!$A$2:$A$1001,customers!$I$2:$I$1001,,0,)</f>
        <v>Yes</v>
      </c>
    </row>
    <row r="76" spans="1:21" x14ac:dyDescent="0.2">
      <c r="A76" s="2" t="s">
        <v>907</v>
      </c>
      <c r="B76" s="3">
        <v>44396</v>
      </c>
      <c r="C76" s="3" t="str">
        <f t="shared" si="8"/>
        <v>Jul</v>
      </c>
      <c r="D76" s="2">
        <f t="shared" si="9"/>
        <v>2021</v>
      </c>
      <c r="E76" s="2" t="s">
        <v>908</v>
      </c>
      <c r="F76" t="s">
        <v>6176</v>
      </c>
      <c r="G76" s="2">
        <v>2</v>
      </c>
      <c r="H76" s="2" t="str">
        <f>VLOOKUP(E76,customers!$A$1:$I$1001,2,FALSE)</f>
        <v>Jennifer Rangall</v>
      </c>
      <c r="I76" s="2" t="str">
        <f t="shared" si="10"/>
        <v>Jennifer</v>
      </c>
      <c r="J76" s="2" t="str">
        <f t="shared" si="11"/>
        <v>Rangall</v>
      </c>
      <c r="K76" s="2" t="str">
        <f>IF(VLOOKUP(E76,customers!$A$1:$I$1001,3,FALSE)=0," ",VLOOKUP(E76,customers!$A$1:$I$1001,3,FALSE))</f>
        <v>jrangall22@newsvine.com</v>
      </c>
      <c r="L76" s="2" t="str">
        <f>VLOOKUP(E76,customers!$A$1:$I$1001,6,FALSE)</f>
        <v>Springfield</v>
      </c>
      <c r="M76" s="2" t="str">
        <f>VLOOKUP(E76,customers!$A$1:$I$1001,7,FALSE)</f>
        <v>United States</v>
      </c>
      <c r="N76" t="str">
        <f t="shared" si="12"/>
        <v>E</v>
      </c>
      <c r="O76" t="str" cm="1">
        <f t="array" ref="O76">_xlfn.IFS(N76="R","Rob",N76="E","Exc",N76="L","Lib",N76="A","Ara")</f>
        <v>Exc</v>
      </c>
      <c r="P76" t="str" cm="1">
        <f t="array" ref="P76">_xlfn.IFS(O76="Rob","Robusta",O76="Exc","Excelsa",O76="Ara","Arabica",O76="Lib","Liberica")</f>
        <v>Excelsa</v>
      </c>
      <c r="Q76" t="str">
        <f t="shared" si="13"/>
        <v>L</v>
      </c>
      <c r="R76" s="8" t="str">
        <f t="shared" si="14"/>
        <v>0.5</v>
      </c>
      <c r="S76" s="9">
        <f>_xlfn.XLOOKUP(F76,products!$A$2:$A$49,products!$E$2:$E$49,,0,)</f>
        <v>8.91</v>
      </c>
      <c r="T76" s="10">
        <f t="shared" si="15"/>
        <v>17.82</v>
      </c>
      <c r="U76" t="str">
        <f>_xlfn.XLOOKUP(E76,customers!$A$2:$A$1001,customers!$I$2:$I$1001,,0,)</f>
        <v>Yes</v>
      </c>
    </row>
    <row r="77" spans="1:21" x14ac:dyDescent="0.2">
      <c r="A77" s="2" t="s">
        <v>913</v>
      </c>
      <c r="B77" s="3">
        <v>44400</v>
      </c>
      <c r="C77" s="3" t="str">
        <f t="shared" si="8"/>
        <v>Jul</v>
      </c>
      <c r="D77" s="2">
        <f t="shared" si="9"/>
        <v>2021</v>
      </c>
      <c r="E77" s="2" t="s">
        <v>914</v>
      </c>
      <c r="F77" t="s">
        <v>6177</v>
      </c>
      <c r="G77" s="2">
        <v>6</v>
      </c>
      <c r="H77" s="2" t="str">
        <f>VLOOKUP(E77,customers!$A$1:$I$1001,2,FALSE)</f>
        <v>Kipper Boorn</v>
      </c>
      <c r="I77" s="2" t="str">
        <f t="shared" si="10"/>
        <v>Kipper</v>
      </c>
      <c r="J77" s="2" t="str">
        <f t="shared" si="11"/>
        <v>Boorn</v>
      </c>
      <c r="K77" s="2" t="str">
        <f>IF(VLOOKUP(E77,customers!$A$1:$I$1001,3,FALSE)=0," ",VLOOKUP(E77,customers!$A$1:$I$1001,3,FALSE))</f>
        <v>kboorn23@ezinearticles.com</v>
      </c>
      <c r="L77" s="2" t="str">
        <f>VLOOKUP(E77,customers!$A$1:$I$1001,6,FALSE)</f>
        <v>Listowel</v>
      </c>
      <c r="M77" s="2" t="str">
        <f>VLOOKUP(E77,customers!$A$1:$I$1001,7,FALSE)</f>
        <v>Ireland</v>
      </c>
      <c r="N77" t="str">
        <f t="shared" si="12"/>
        <v>R</v>
      </c>
      <c r="O77" t="str" cm="1">
        <f t="array" ref="O77">_xlfn.IFS(N77="R","Rob",N77="E","Exc",N77="L","Lib",N77="A","Ara")</f>
        <v>Rob</v>
      </c>
      <c r="P77" t="str" cm="1">
        <f t="array" ref="P77">_xlfn.IFS(O77="Rob","Robusta",O77="Exc","Excelsa",O77="Ara","Arabica",O77="Lib","Liberica")</f>
        <v>Robusta</v>
      </c>
      <c r="Q77" t="str">
        <f t="shared" si="13"/>
        <v>D</v>
      </c>
      <c r="R77" s="8" t="str">
        <f t="shared" si="14"/>
        <v>1</v>
      </c>
      <c r="S77" s="9">
        <f>_xlfn.XLOOKUP(F77,products!$A$2:$A$49,products!$E$2:$E$49,,0,)</f>
        <v>8.9499999999999993</v>
      </c>
      <c r="T77" s="10">
        <f t="shared" si="15"/>
        <v>53.699999999999996</v>
      </c>
      <c r="U77" t="str">
        <f>_xlfn.XLOOKUP(E77,customers!$A$2:$A$1001,customers!$I$2:$I$1001,,0,)</f>
        <v>Yes</v>
      </c>
    </row>
    <row r="78" spans="1:21" x14ac:dyDescent="0.2">
      <c r="A78" s="2" t="s">
        <v>919</v>
      </c>
      <c r="B78" s="3">
        <v>43855</v>
      </c>
      <c r="C78" s="3" t="str">
        <f t="shared" si="8"/>
        <v>Jan</v>
      </c>
      <c r="D78" s="2">
        <f t="shared" si="9"/>
        <v>2020</v>
      </c>
      <c r="E78" s="2" t="s">
        <v>920</v>
      </c>
      <c r="F78" t="s">
        <v>6178</v>
      </c>
      <c r="G78" s="2">
        <v>1</v>
      </c>
      <c r="H78" s="2" t="str">
        <f>VLOOKUP(E78,customers!$A$1:$I$1001,2,FALSE)</f>
        <v>Melania Beadle</v>
      </c>
      <c r="I78" s="2" t="str">
        <f t="shared" si="10"/>
        <v>Melania</v>
      </c>
      <c r="J78" s="2" t="str">
        <f t="shared" si="11"/>
        <v>Beadle</v>
      </c>
      <c r="K78" s="2" t="str">
        <f>IF(VLOOKUP(E78,customers!$A$1:$I$1001,3,FALSE)=0," ",VLOOKUP(E78,customers!$A$1:$I$1001,3,FALSE))</f>
        <v xml:space="preserve"> </v>
      </c>
      <c r="L78" s="2" t="str">
        <f>VLOOKUP(E78,customers!$A$1:$I$1001,6,FALSE)</f>
        <v>Moycullen</v>
      </c>
      <c r="M78" s="2" t="str">
        <f>VLOOKUP(E78,customers!$A$1:$I$1001,7,FALSE)</f>
        <v>Ireland</v>
      </c>
      <c r="N78" t="str">
        <f t="shared" si="12"/>
        <v>R</v>
      </c>
      <c r="O78" t="str" cm="1">
        <f t="array" ref="O78">_xlfn.IFS(N78="R","Rob",N78="E","Exc",N78="L","Lib",N78="A","Ara")</f>
        <v>Rob</v>
      </c>
      <c r="P78" t="str" cm="1">
        <f t="array" ref="P78">_xlfn.IFS(O78="Rob","Robusta",O78="Exc","Excelsa",O78="Ara","Arabica",O78="Lib","Liberica")</f>
        <v>Robusta</v>
      </c>
      <c r="Q78" t="str">
        <f t="shared" si="13"/>
        <v>L</v>
      </c>
      <c r="R78" s="8" t="str">
        <f t="shared" si="14"/>
        <v>0.2</v>
      </c>
      <c r="S78" s="9">
        <f>_xlfn.XLOOKUP(F78,products!$A$2:$A$49,products!$E$2:$E$49,,0,)</f>
        <v>3.5849999999999995</v>
      </c>
      <c r="T78" s="10">
        <f t="shared" si="15"/>
        <v>3.5849999999999995</v>
      </c>
      <c r="U78" t="str">
        <f>_xlfn.XLOOKUP(E78,customers!$A$2:$A$1001,customers!$I$2:$I$1001,,0,)</f>
        <v>Yes</v>
      </c>
    </row>
    <row r="79" spans="1:21" x14ac:dyDescent="0.2">
      <c r="A79" s="2" t="s">
        <v>924</v>
      </c>
      <c r="B79" s="3">
        <v>43594</v>
      </c>
      <c r="C79" s="3" t="str">
        <f t="shared" si="8"/>
        <v>May</v>
      </c>
      <c r="D79" s="2">
        <f t="shared" si="9"/>
        <v>2019</v>
      </c>
      <c r="E79" s="2" t="s">
        <v>925</v>
      </c>
      <c r="F79" t="s">
        <v>6153</v>
      </c>
      <c r="G79" s="2">
        <v>2</v>
      </c>
      <c r="H79" s="2" t="str">
        <f>VLOOKUP(E79,customers!$A$1:$I$1001,2,FALSE)</f>
        <v>Colene Elgey</v>
      </c>
      <c r="I79" s="2" t="str">
        <f t="shared" si="10"/>
        <v>Colene</v>
      </c>
      <c r="J79" s="2" t="str">
        <f t="shared" si="11"/>
        <v>Elgey</v>
      </c>
      <c r="K79" s="2" t="str">
        <f>IF(VLOOKUP(E79,customers!$A$1:$I$1001,3,FALSE)=0," ",VLOOKUP(E79,customers!$A$1:$I$1001,3,FALSE))</f>
        <v>celgey25@webs.com</v>
      </c>
      <c r="L79" s="2" t="str">
        <f>VLOOKUP(E79,customers!$A$1:$I$1001,6,FALSE)</f>
        <v>Midland</v>
      </c>
      <c r="M79" s="2" t="str">
        <f>VLOOKUP(E79,customers!$A$1:$I$1001,7,FALSE)</f>
        <v>United States</v>
      </c>
      <c r="N79" t="str">
        <f t="shared" si="12"/>
        <v>E</v>
      </c>
      <c r="O79" t="str" cm="1">
        <f t="array" ref="O79">_xlfn.IFS(N79="R","Rob",N79="E","Exc",N79="L","Lib",N79="A","Ara")</f>
        <v>Exc</v>
      </c>
      <c r="P79" t="str" cm="1">
        <f t="array" ref="P79">_xlfn.IFS(O79="Rob","Robusta",O79="Exc","Excelsa",O79="Ara","Arabica",O79="Lib","Liberica")</f>
        <v>Excelsa</v>
      </c>
      <c r="Q79" t="str">
        <f t="shared" si="13"/>
        <v>D</v>
      </c>
      <c r="R79" s="8" t="str">
        <f t="shared" si="14"/>
        <v>0.2</v>
      </c>
      <c r="S79" s="9">
        <f>_xlfn.XLOOKUP(F79,products!$A$2:$A$49,products!$E$2:$E$49,,0,)</f>
        <v>3.645</v>
      </c>
      <c r="T79" s="10">
        <f t="shared" si="15"/>
        <v>7.29</v>
      </c>
      <c r="U79" t="str">
        <f>_xlfn.XLOOKUP(E79,customers!$A$2:$A$1001,customers!$I$2:$I$1001,,0,)</f>
        <v>No</v>
      </c>
    </row>
    <row r="80" spans="1:21" x14ac:dyDescent="0.2">
      <c r="A80" s="2" t="s">
        <v>930</v>
      </c>
      <c r="B80" s="3">
        <v>43920</v>
      </c>
      <c r="C80" s="3" t="str">
        <f t="shared" si="8"/>
        <v>Mar</v>
      </c>
      <c r="D80" s="2">
        <f t="shared" si="9"/>
        <v>2020</v>
      </c>
      <c r="E80" s="2" t="s">
        <v>931</v>
      </c>
      <c r="F80" t="s">
        <v>6157</v>
      </c>
      <c r="G80" s="2">
        <v>6</v>
      </c>
      <c r="H80" s="2" t="str">
        <f>VLOOKUP(E80,customers!$A$1:$I$1001,2,FALSE)</f>
        <v>Lothaire Mizzi</v>
      </c>
      <c r="I80" s="2" t="str">
        <f t="shared" si="10"/>
        <v>Lothaire</v>
      </c>
      <c r="J80" s="2" t="str">
        <f t="shared" si="11"/>
        <v>Mizzi</v>
      </c>
      <c r="K80" s="2" t="str">
        <f>IF(VLOOKUP(E80,customers!$A$1:$I$1001,3,FALSE)=0," ",VLOOKUP(E80,customers!$A$1:$I$1001,3,FALSE))</f>
        <v>lmizzi26@rakuten.co.jp</v>
      </c>
      <c r="L80" s="2" t="str">
        <f>VLOOKUP(E80,customers!$A$1:$I$1001,6,FALSE)</f>
        <v>Dallas</v>
      </c>
      <c r="M80" s="2" t="str">
        <f>VLOOKUP(E80,customers!$A$1:$I$1001,7,FALSE)</f>
        <v>United States</v>
      </c>
      <c r="N80" t="str">
        <f t="shared" si="12"/>
        <v>A</v>
      </c>
      <c r="O80" t="str" cm="1">
        <f t="array" ref="O80">_xlfn.IFS(N80="R","Rob",N80="E","Exc",N80="L","Lib",N80="A","Ara")</f>
        <v>Ara</v>
      </c>
      <c r="P80" t="str" cm="1">
        <f t="array" ref="P80">_xlfn.IFS(O80="Rob","Robusta",O80="Exc","Excelsa",O80="Ara","Arabica",O80="Lib","Liberica")</f>
        <v>Arabica</v>
      </c>
      <c r="Q80" t="str">
        <f t="shared" si="13"/>
        <v>M</v>
      </c>
      <c r="R80" s="8" t="str">
        <f t="shared" si="14"/>
        <v>0.5</v>
      </c>
      <c r="S80" s="9">
        <f>_xlfn.XLOOKUP(F80,products!$A$2:$A$49,products!$E$2:$E$49,,0,)</f>
        <v>6.75</v>
      </c>
      <c r="T80" s="10">
        <f t="shared" si="15"/>
        <v>40.5</v>
      </c>
      <c r="U80" t="str">
        <f>_xlfn.XLOOKUP(E80,customers!$A$2:$A$1001,customers!$I$2:$I$1001,,0,)</f>
        <v>Yes</v>
      </c>
    </row>
    <row r="81" spans="1:21" x14ac:dyDescent="0.2">
      <c r="A81" s="2" t="s">
        <v>936</v>
      </c>
      <c r="B81" s="3">
        <v>44633</v>
      </c>
      <c r="C81" s="3" t="str">
        <f t="shared" si="8"/>
        <v>Mar</v>
      </c>
      <c r="D81" s="2">
        <f t="shared" si="9"/>
        <v>2022</v>
      </c>
      <c r="E81" s="2" t="s">
        <v>937</v>
      </c>
      <c r="F81" t="s">
        <v>6179</v>
      </c>
      <c r="G81" s="2">
        <v>4</v>
      </c>
      <c r="H81" s="2" t="str">
        <f>VLOOKUP(E81,customers!$A$1:$I$1001,2,FALSE)</f>
        <v>Cletis Giacomazzo</v>
      </c>
      <c r="I81" s="2" t="str">
        <f t="shared" si="10"/>
        <v>Cletis</v>
      </c>
      <c r="J81" s="2" t="str">
        <f t="shared" si="11"/>
        <v>Giacomazzo</v>
      </c>
      <c r="K81" s="2" t="str">
        <f>IF(VLOOKUP(E81,customers!$A$1:$I$1001,3,FALSE)=0," ",VLOOKUP(E81,customers!$A$1:$I$1001,3,FALSE))</f>
        <v>cgiacomazzo27@jigsy.com</v>
      </c>
      <c r="L81" s="2" t="str">
        <f>VLOOKUP(E81,customers!$A$1:$I$1001,6,FALSE)</f>
        <v>Dulles</v>
      </c>
      <c r="M81" s="2" t="str">
        <f>VLOOKUP(E81,customers!$A$1:$I$1001,7,FALSE)</f>
        <v>United States</v>
      </c>
      <c r="N81" t="str">
        <f t="shared" si="12"/>
        <v>R</v>
      </c>
      <c r="O81" t="str" cm="1">
        <f t="array" ref="O81">_xlfn.IFS(N81="R","Rob",N81="E","Exc",N81="L","Lib",N81="A","Ara")</f>
        <v>Rob</v>
      </c>
      <c r="P81" t="str" cm="1">
        <f t="array" ref="P81">_xlfn.IFS(O81="Rob","Robusta",O81="Exc","Excelsa",O81="Ara","Arabica",O81="Lib","Liberica")</f>
        <v>Robusta</v>
      </c>
      <c r="Q81" t="str">
        <f t="shared" si="13"/>
        <v>L</v>
      </c>
      <c r="R81" s="8" t="str">
        <f t="shared" si="14"/>
        <v>1</v>
      </c>
      <c r="S81" s="9">
        <f>_xlfn.XLOOKUP(F81,products!$A$2:$A$49,products!$E$2:$E$49,,0,)</f>
        <v>11.95</v>
      </c>
      <c r="T81" s="10">
        <f t="shared" si="15"/>
        <v>47.8</v>
      </c>
      <c r="U81" t="str">
        <f>_xlfn.XLOOKUP(E81,customers!$A$2:$A$1001,customers!$I$2:$I$1001,,0,)</f>
        <v>No</v>
      </c>
    </row>
    <row r="82" spans="1:21" x14ac:dyDescent="0.2">
      <c r="A82" s="2" t="s">
        <v>942</v>
      </c>
      <c r="B82" s="3">
        <v>43572</v>
      </c>
      <c r="C82" s="3" t="str">
        <f t="shared" si="8"/>
        <v>Apr</v>
      </c>
      <c r="D82" s="2">
        <f t="shared" si="9"/>
        <v>2019</v>
      </c>
      <c r="E82" s="2" t="s">
        <v>943</v>
      </c>
      <c r="F82" t="s">
        <v>6180</v>
      </c>
      <c r="G82" s="2">
        <v>5</v>
      </c>
      <c r="H82" s="2" t="str">
        <f>VLOOKUP(E82,customers!$A$1:$I$1001,2,FALSE)</f>
        <v>Ami Arnow</v>
      </c>
      <c r="I82" s="2" t="str">
        <f t="shared" si="10"/>
        <v>Ami</v>
      </c>
      <c r="J82" s="2" t="str">
        <f t="shared" si="11"/>
        <v>Arnow</v>
      </c>
      <c r="K82" s="2" t="str">
        <f>IF(VLOOKUP(E82,customers!$A$1:$I$1001,3,FALSE)=0," ",VLOOKUP(E82,customers!$A$1:$I$1001,3,FALSE))</f>
        <v>aarnow28@arizona.edu</v>
      </c>
      <c r="L82" s="2" t="str">
        <f>VLOOKUP(E82,customers!$A$1:$I$1001,6,FALSE)</f>
        <v>Oakland</v>
      </c>
      <c r="M82" s="2" t="str">
        <f>VLOOKUP(E82,customers!$A$1:$I$1001,7,FALSE)</f>
        <v>United States</v>
      </c>
      <c r="N82" t="str">
        <f t="shared" si="12"/>
        <v>A</v>
      </c>
      <c r="O82" t="str" cm="1">
        <f t="array" ref="O82">_xlfn.IFS(N82="R","Rob",N82="E","Exc",N82="L","Lib",N82="A","Ara")</f>
        <v>Ara</v>
      </c>
      <c r="P82" t="str" cm="1">
        <f t="array" ref="P82">_xlfn.IFS(O82="Rob","Robusta",O82="Exc","Excelsa",O82="Ara","Arabica",O82="Lib","Liberica")</f>
        <v>Arabica</v>
      </c>
      <c r="Q82" t="str">
        <f t="shared" si="13"/>
        <v>L</v>
      </c>
      <c r="R82" s="8" t="str">
        <f t="shared" si="14"/>
        <v>0.5</v>
      </c>
      <c r="S82" s="9">
        <f>_xlfn.XLOOKUP(F82,products!$A$2:$A$49,products!$E$2:$E$49,,0,)</f>
        <v>7.77</v>
      </c>
      <c r="T82" s="10">
        <f t="shared" si="15"/>
        <v>38.849999999999994</v>
      </c>
      <c r="U82" t="str">
        <f>_xlfn.XLOOKUP(E82,customers!$A$2:$A$1001,customers!$I$2:$I$1001,,0,)</f>
        <v>Yes</v>
      </c>
    </row>
    <row r="83" spans="1:21" x14ac:dyDescent="0.2">
      <c r="A83" s="2" t="s">
        <v>948</v>
      </c>
      <c r="B83" s="3">
        <v>43763</v>
      </c>
      <c r="C83" s="3" t="str">
        <f t="shared" si="8"/>
        <v>Oct</v>
      </c>
      <c r="D83" s="2">
        <f t="shared" si="9"/>
        <v>2019</v>
      </c>
      <c r="E83" s="2" t="s">
        <v>949</v>
      </c>
      <c r="F83" t="s">
        <v>6164</v>
      </c>
      <c r="G83" s="2">
        <v>3</v>
      </c>
      <c r="H83" s="2" t="str">
        <f>VLOOKUP(E83,customers!$A$1:$I$1001,2,FALSE)</f>
        <v>Sheppard Yann</v>
      </c>
      <c r="I83" s="2" t="str">
        <f t="shared" si="10"/>
        <v>Sheppard</v>
      </c>
      <c r="J83" s="2" t="str">
        <f t="shared" si="11"/>
        <v>Yann</v>
      </c>
      <c r="K83" s="2" t="str">
        <f>IF(VLOOKUP(E83,customers!$A$1:$I$1001,3,FALSE)=0," ",VLOOKUP(E83,customers!$A$1:$I$1001,3,FALSE))</f>
        <v>syann29@senate.gov</v>
      </c>
      <c r="L83" s="2" t="str">
        <f>VLOOKUP(E83,customers!$A$1:$I$1001,6,FALSE)</f>
        <v>Colorado Springs</v>
      </c>
      <c r="M83" s="2" t="str">
        <f>VLOOKUP(E83,customers!$A$1:$I$1001,7,FALSE)</f>
        <v>United States</v>
      </c>
      <c r="N83" t="str">
        <f t="shared" si="12"/>
        <v>L</v>
      </c>
      <c r="O83" t="str" cm="1">
        <f t="array" ref="O83">_xlfn.IFS(N83="R","Rob",N83="E","Exc",N83="L","Lib",N83="A","Ara")</f>
        <v>Lib</v>
      </c>
      <c r="P83" t="str" cm="1">
        <f t="array" ref="P83">_xlfn.IFS(O83="Rob","Robusta",O83="Exc","Excelsa",O83="Ara","Arabica",O83="Lib","Liberica")</f>
        <v>Liberica</v>
      </c>
      <c r="Q83" t="str">
        <f t="shared" si="13"/>
        <v>L</v>
      </c>
      <c r="R83" s="8" t="str">
        <f t="shared" si="14"/>
        <v>2.5</v>
      </c>
      <c r="S83" s="9">
        <f>_xlfn.XLOOKUP(F83,products!$A$2:$A$49,products!$E$2:$E$49,,0,)</f>
        <v>36.454999999999998</v>
      </c>
      <c r="T83" s="10">
        <f t="shared" si="15"/>
        <v>109.36499999999999</v>
      </c>
      <c r="U83" t="str">
        <f>_xlfn.XLOOKUP(E83,customers!$A$2:$A$1001,customers!$I$2:$I$1001,,0,)</f>
        <v>Yes</v>
      </c>
    </row>
    <row r="84" spans="1:21" x14ac:dyDescent="0.2">
      <c r="A84" s="2" t="s">
        <v>954</v>
      </c>
      <c r="B84" s="3">
        <v>43721</v>
      </c>
      <c r="C84" s="3" t="str">
        <f t="shared" si="8"/>
        <v>Sep</v>
      </c>
      <c r="D84" s="2">
        <f t="shared" si="9"/>
        <v>2019</v>
      </c>
      <c r="E84" s="2" t="s">
        <v>955</v>
      </c>
      <c r="F84" t="s">
        <v>6181</v>
      </c>
      <c r="G84" s="2">
        <v>3</v>
      </c>
      <c r="H84" s="2" t="str">
        <f>VLOOKUP(E84,customers!$A$1:$I$1001,2,FALSE)</f>
        <v>Bunny Naulls</v>
      </c>
      <c r="I84" s="2" t="str">
        <f t="shared" si="10"/>
        <v>Bunny</v>
      </c>
      <c r="J84" s="2" t="str">
        <f t="shared" si="11"/>
        <v>Naulls</v>
      </c>
      <c r="K84" s="2" t="str">
        <f>IF(VLOOKUP(E84,customers!$A$1:$I$1001,3,FALSE)=0," ",VLOOKUP(E84,customers!$A$1:$I$1001,3,FALSE))</f>
        <v>bnaulls2a@tiny.cc</v>
      </c>
      <c r="L84" s="2" t="str">
        <f>VLOOKUP(E84,customers!$A$1:$I$1001,6,FALSE)</f>
        <v>Adare</v>
      </c>
      <c r="M84" s="2" t="str">
        <f>VLOOKUP(E84,customers!$A$1:$I$1001,7,FALSE)</f>
        <v>Ireland</v>
      </c>
      <c r="N84" t="str">
        <f t="shared" si="12"/>
        <v>L</v>
      </c>
      <c r="O84" t="str" cm="1">
        <f t="array" ref="O84">_xlfn.IFS(N84="R","Rob",N84="E","Exc",N84="L","Lib",N84="A","Ara")</f>
        <v>Lib</v>
      </c>
      <c r="P84" t="str" cm="1">
        <f t="array" ref="P84">_xlfn.IFS(O84="Rob","Robusta",O84="Exc","Excelsa",O84="Ara","Arabica",O84="Lib","Liberica")</f>
        <v>Liberica</v>
      </c>
      <c r="Q84" t="str">
        <f t="shared" si="13"/>
        <v>M</v>
      </c>
      <c r="R84" s="8" t="str">
        <f t="shared" si="14"/>
        <v>2.5</v>
      </c>
      <c r="S84" s="9">
        <f>_xlfn.XLOOKUP(F84,products!$A$2:$A$49,products!$E$2:$E$49,,0,)</f>
        <v>33.464999999999996</v>
      </c>
      <c r="T84" s="10">
        <f t="shared" si="15"/>
        <v>100.39499999999998</v>
      </c>
      <c r="U84" t="str">
        <f>_xlfn.XLOOKUP(E84,customers!$A$2:$A$1001,customers!$I$2:$I$1001,,0,)</f>
        <v>Yes</v>
      </c>
    </row>
    <row r="85" spans="1:21" x14ac:dyDescent="0.2">
      <c r="A85" s="2" t="s">
        <v>960</v>
      </c>
      <c r="B85" s="3">
        <v>43933</v>
      </c>
      <c r="C85" s="3" t="str">
        <f t="shared" si="8"/>
        <v>Apr</v>
      </c>
      <c r="D85" s="2">
        <f t="shared" si="9"/>
        <v>2020</v>
      </c>
      <c r="E85" s="2" t="s">
        <v>961</v>
      </c>
      <c r="F85" t="s">
        <v>6149</v>
      </c>
      <c r="G85" s="2">
        <v>4</v>
      </c>
      <c r="H85" s="2" t="str">
        <f>VLOOKUP(E85,customers!$A$1:$I$1001,2,FALSE)</f>
        <v>Hally Lorait</v>
      </c>
      <c r="I85" s="2" t="str">
        <f t="shared" si="10"/>
        <v>Hally</v>
      </c>
      <c r="J85" s="2" t="str">
        <f t="shared" si="11"/>
        <v>Lorait</v>
      </c>
      <c r="K85" s="2" t="str">
        <f>IF(VLOOKUP(E85,customers!$A$1:$I$1001,3,FALSE)=0," ",VLOOKUP(E85,customers!$A$1:$I$1001,3,FALSE))</f>
        <v xml:space="preserve"> </v>
      </c>
      <c r="L85" s="2" t="str">
        <f>VLOOKUP(E85,customers!$A$1:$I$1001,6,FALSE)</f>
        <v>Buffalo</v>
      </c>
      <c r="M85" s="2" t="str">
        <f>VLOOKUP(E85,customers!$A$1:$I$1001,7,FALSE)</f>
        <v>United States</v>
      </c>
      <c r="N85" t="str">
        <f t="shared" si="12"/>
        <v>R</v>
      </c>
      <c r="O85" t="str" cm="1">
        <f t="array" ref="O85">_xlfn.IFS(N85="R","Rob",N85="E","Exc",N85="L","Lib",N85="A","Ara")</f>
        <v>Rob</v>
      </c>
      <c r="P85" t="str" cm="1">
        <f t="array" ref="P85">_xlfn.IFS(O85="Rob","Robusta",O85="Exc","Excelsa",O85="Ara","Arabica",O85="Lib","Liberica")</f>
        <v>Robusta</v>
      </c>
      <c r="Q85" t="str">
        <f t="shared" si="13"/>
        <v>D</v>
      </c>
      <c r="R85" s="8" t="str">
        <f t="shared" si="14"/>
        <v>2.5</v>
      </c>
      <c r="S85" s="9">
        <f>_xlfn.XLOOKUP(F85,products!$A$2:$A$49,products!$E$2:$E$49,,0,)</f>
        <v>20.584999999999997</v>
      </c>
      <c r="T85" s="10">
        <f t="shared" si="15"/>
        <v>82.339999999999989</v>
      </c>
      <c r="U85" t="str">
        <f>_xlfn.XLOOKUP(E85,customers!$A$2:$A$1001,customers!$I$2:$I$1001,,0,)</f>
        <v>Yes</v>
      </c>
    </row>
    <row r="86" spans="1:21" x14ac:dyDescent="0.2">
      <c r="A86" s="2" t="s">
        <v>965</v>
      </c>
      <c r="B86" s="3">
        <v>43783</v>
      </c>
      <c r="C86" s="3" t="str">
        <f t="shared" si="8"/>
        <v>Nov</v>
      </c>
      <c r="D86" s="2">
        <f t="shared" si="9"/>
        <v>2019</v>
      </c>
      <c r="E86" s="2" t="s">
        <v>966</v>
      </c>
      <c r="F86" t="s">
        <v>6161</v>
      </c>
      <c r="G86" s="2">
        <v>1</v>
      </c>
      <c r="H86" s="2" t="str">
        <f>VLOOKUP(E86,customers!$A$1:$I$1001,2,FALSE)</f>
        <v>Zaccaria Sherewood</v>
      </c>
      <c r="I86" s="2" t="str">
        <f t="shared" si="10"/>
        <v>Zaccaria</v>
      </c>
      <c r="J86" s="2" t="str">
        <f t="shared" si="11"/>
        <v>Sherewood</v>
      </c>
      <c r="K86" s="2" t="str">
        <f>IF(VLOOKUP(E86,customers!$A$1:$I$1001,3,FALSE)=0," ",VLOOKUP(E86,customers!$A$1:$I$1001,3,FALSE))</f>
        <v>zsherewood2c@apache.org</v>
      </c>
      <c r="L86" s="2" t="str">
        <f>VLOOKUP(E86,customers!$A$1:$I$1001,6,FALSE)</f>
        <v>Fresno</v>
      </c>
      <c r="M86" s="2" t="str">
        <f>VLOOKUP(E86,customers!$A$1:$I$1001,7,FALSE)</f>
        <v>United States</v>
      </c>
      <c r="N86" t="str">
        <f t="shared" si="12"/>
        <v>L</v>
      </c>
      <c r="O86" t="str" cm="1">
        <f t="array" ref="O86">_xlfn.IFS(N86="R","Rob",N86="E","Exc",N86="L","Lib",N86="A","Ara")</f>
        <v>Lib</v>
      </c>
      <c r="P86" t="str" cm="1">
        <f t="array" ref="P86">_xlfn.IFS(O86="Rob","Robusta",O86="Exc","Excelsa",O86="Ara","Arabica",O86="Lib","Liberica")</f>
        <v>Liberica</v>
      </c>
      <c r="Q86" t="str">
        <f t="shared" si="13"/>
        <v>L</v>
      </c>
      <c r="R86" s="8" t="str">
        <f t="shared" si="14"/>
        <v>0.5</v>
      </c>
      <c r="S86" s="9">
        <f>_xlfn.XLOOKUP(F86,products!$A$2:$A$49,products!$E$2:$E$49,,0,)</f>
        <v>9.51</v>
      </c>
      <c r="T86" s="10">
        <f t="shared" si="15"/>
        <v>9.51</v>
      </c>
      <c r="U86" t="str">
        <f>_xlfn.XLOOKUP(E86,customers!$A$2:$A$1001,customers!$I$2:$I$1001,,0,)</f>
        <v>No</v>
      </c>
    </row>
    <row r="87" spans="1:21" x14ac:dyDescent="0.2">
      <c r="A87" s="2" t="s">
        <v>971</v>
      </c>
      <c r="B87" s="3">
        <v>43664</v>
      </c>
      <c r="C87" s="3" t="str">
        <f t="shared" si="8"/>
        <v>Jul</v>
      </c>
      <c r="D87" s="2">
        <f t="shared" si="9"/>
        <v>2019</v>
      </c>
      <c r="E87" s="2" t="s">
        <v>972</v>
      </c>
      <c r="F87" t="s">
        <v>6182</v>
      </c>
      <c r="G87" s="2">
        <v>3</v>
      </c>
      <c r="H87" s="2" t="str">
        <f>VLOOKUP(E87,customers!$A$1:$I$1001,2,FALSE)</f>
        <v>Jeffrey Dufaire</v>
      </c>
      <c r="I87" s="2" t="str">
        <f t="shared" si="10"/>
        <v>Jeffrey</v>
      </c>
      <c r="J87" s="2" t="str">
        <f t="shared" si="11"/>
        <v>Dufaire</v>
      </c>
      <c r="K87" s="2" t="str">
        <f>IF(VLOOKUP(E87,customers!$A$1:$I$1001,3,FALSE)=0," ",VLOOKUP(E87,customers!$A$1:$I$1001,3,FALSE))</f>
        <v>jdufaire2d@fc2.com</v>
      </c>
      <c r="L87" s="2" t="str">
        <f>VLOOKUP(E87,customers!$A$1:$I$1001,6,FALSE)</f>
        <v>Fort Worth</v>
      </c>
      <c r="M87" s="2" t="str">
        <f>VLOOKUP(E87,customers!$A$1:$I$1001,7,FALSE)</f>
        <v>United States</v>
      </c>
      <c r="N87" t="str">
        <f t="shared" si="12"/>
        <v>A</v>
      </c>
      <c r="O87" t="str" cm="1">
        <f t="array" ref="O87">_xlfn.IFS(N87="R","Rob",N87="E","Exc",N87="L","Lib",N87="A","Ara")</f>
        <v>Ara</v>
      </c>
      <c r="P87" t="str" cm="1">
        <f t="array" ref="P87">_xlfn.IFS(O87="Rob","Robusta",O87="Exc","Excelsa",O87="Ara","Arabica",O87="Lib","Liberica")</f>
        <v>Arabica</v>
      </c>
      <c r="Q87" t="str">
        <f t="shared" si="13"/>
        <v>L</v>
      </c>
      <c r="R87" s="8" t="str">
        <f t="shared" si="14"/>
        <v>2.5</v>
      </c>
      <c r="S87" s="9">
        <f>_xlfn.XLOOKUP(F87,products!$A$2:$A$49,products!$E$2:$E$49,,0,)</f>
        <v>29.784999999999997</v>
      </c>
      <c r="T87" s="10">
        <f t="shared" si="15"/>
        <v>89.35499999999999</v>
      </c>
      <c r="U87" t="str">
        <f>_xlfn.XLOOKUP(E87,customers!$A$2:$A$1001,customers!$I$2:$I$1001,,0,)</f>
        <v>No</v>
      </c>
    </row>
    <row r="88" spans="1:21" x14ac:dyDescent="0.2">
      <c r="A88" s="2" t="s">
        <v>971</v>
      </c>
      <c r="B88" s="3">
        <v>43664</v>
      </c>
      <c r="C88" s="3" t="str">
        <f t="shared" si="8"/>
        <v>Jul</v>
      </c>
      <c r="D88" s="2">
        <f t="shared" si="9"/>
        <v>2019</v>
      </c>
      <c r="E88" s="2" t="s">
        <v>972</v>
      </c>
      <c r="F88" t="s">
        <v>6154</v>
      </c>
      <c r="G88" s="2">
        <v>4</v>
      </c>
      <c r="H88" s="2" t="str">
        <f>VLOOKUP(E88,customers!$A$1:$I$1001,2,FALSE)</f>
        <v>Jeffrey Dufaire</v>
      </c>
      <c r="I88" s="2" t="str">
        <f t="shared" si="10"/>
        <v>Jeffrey</v>
      </c>
      <c r="J88" s="2" t="str">
        <f t="shared" si="11"/>
        <v>Dufaire</v>
      </c>
      <c r="K88" s="2" t="str">
        <f>IF(VLOOKUP(E88,customers!$A$1:$I$1001,3,FALSE)=0," ",VLOOKUP(E88,customers!$A$1:$I$1001,3,FALSE))</f>
        <v>jdufaire2d@fc2.com</v>
      </c>
      <c r="L88" s="2" t="str">
        <f>VLOOKUP(E88,customers!$A$1:$I$1001,6,FALSE)</f>
        <v>Fort Worth</v>
      </c>
      <c r="M88" s="2" t="str">
        <f>VLOOKUP(E88,customers!$A$1:$I$1001,7,FALSE)</f>
        <v>United States</v>
      </c>
      <c r="N88" t="str">
        <f t="shared" si="12"/>
        <v>A</v>
      </c>
      <c r="O88" t="str" cm="1">
        <f t="array" ref="O88">_xlfn.IFS(N88="R","Rob",N88="E","Exc",N88="L","Lib",N88="A","Ara")</f>
        <v>Ara</v>
      </c>
      <c r="P88" t="str" cm="1">
        <f t="array" ref="P88">_xlfn.IFS(O88="Rob","Robusta",O88="Exc","Excelsa",O88="Ara","Arabica",O88="Lib","Liberica")</f>
        <v>Arabica</v>
      </c>
      <c r="Q88" t="str">
        <f t="shared" si="13"/>
        <v>D</v>
      </c>
      <c r="R88" s="8" t="str">
        <f t="shared" si="14"/>
        <v>0.2</v>
      </c>
      <c r="S88" s="9">
        <f>_xlfn.XLOOKUP(F88,products!$A$2:$A$49,products!$E$2:$E$49,,0,)</f>
        <v>2.9849999999999999</v>
      </c>
      <c r="T88" s="10">
        <f t="shared" si="15"/>
        <v>11.94</v>
      </c>
      <c r="U88" t="str">
        <f>_xlfn.XLOOKUP(E88,customers!$A$2:$A$1001,customers!$I$2:$I$1001,,0,)</f>
        <v>No</v>
      </c>
    </row>
    <row r="89" spans="1:21" x14ac:dyDescent="0.2">
      <c r="A89" s="2" t="s">
        <v>980</v>
      </c>
      <c r="B89" s="3">
        <v>44289</v>
      </c>
      <c r="C89" s="3" t="str">
        <f t="shared" si="8"/>
        <v>Apr</v>
      </c>
      <c r="D89" s="2">
        <f t="shared" si="9"/>
        <v>2021</v>
      </c>
      <c r="E89" s="2" t="s">
        <v>981</v>
      </c>
      <c r="F89" t="s">
        <v>6155</v>
      </c>
      <c r="G89" s="2">
        <v>3</v>
      </c>
      <c r="H89" s="2" t="str">
        <f>VLOOKUP(E89,customers!$A$1:$I$1001,2,FALSE)</f>
        <v>Beitris Keaveney</v>
      </c>
      <c r="I89" s="2" t="str">
        <f t="shared" si="10"/>
        <v>Beitris</v>
      </c>
      <c r="J89" s="2" t="str">
        <f t="shared" si="11"/>
        <v>Keaveney</v>
      </c>
      <c r="K89" s="2" t="str">
        <f>IF(VLOOKUP(E89,customers!$A$1:$I$1001,3,FALSE)=0," ",VLOOKUP(E89,customers!$A$1:$I$1001,3,FALSE))</f>
        <v>bkeaveney2f@netlog.com</v>
      </c>
      <c r="L89" s="2" t="str">
        <f>VLOOKUP(E89,customers!$A$1:$I$1001,6,FALSE)</f>
        <v>Beaumont</v>
      </c>
      <c r="M89" s="2" t="str">
        <f>VLOOKUP(E89,customers!$A$1:$I$1001,7,FALSE)</f>
        <v>United States</v>
      </c>
      <c r="N89" t="str">
        <f t="shared" si="12"/>
        <v>A</v>
      </c>
      <c r="O89" t="str" cm="1">
        <f t="array" ref="O89">_xlfn.IFS(N89="R","Rob",N89="E","Exc",N89="L","Lib",N89="A","Ara")</f>
        <v>Ara</v>
      </c>
      <c r="P89" t="str" cm="1">
        <f t="array" ref="P89">_xlfn.IFS(O89="Rob","Robusta",O89="Exc","Excelsa",O89="Ara","Arabica",O89="Lib","Liberica")</f>
        <v>Arabica</v>
      </c>
      <c r="Q89" t="str">
        <f t="shared" si="13"/>
        <v>M</v>
      </c>
      <c r="R89" s="8" t="str">
        <f t="shared" si="14"/>
        <v>1</v>
      </c>
      <c r="S89" s="9">
        <f>_xlfn.XLOOKUP(F89,products!$A$2:$A$49,products!$E$2:$E$49,,0,)</f>
        <v>11.25</v>
      </c>
      <c r="T89" s="10">
        <f t="shared" si="15"/>
        <v>33.75</v>
      </c>
      <c r="U89" t="str">
        <f>_xlfn.XLOOKUP(E89,customers!$A$2:$A$1001,customers!$I$2:$I$1001,,0,)</f>
        <v>No</v>
      </c>
    </row>
    <row r="90" spans="1:21" x14ac:dyDescent="0.2">
      <c r="A90" s="2" t="s">
        <v>985</v>
      </c>
      <c r="B90" s="3">
        <v>44284</v>
      </c>
      <c r="C90" s="3" t="str">
        <f t="shared" si="8"/>
        <v>Mar</v>
      </c>
      <c r="D90" s="2">
        <f t="shared" si="9"/>
        <v>2021</v>
      </c>
      <c r="E90" s="2" t="s">
        <v>986</v>
      </c>
      <c r="F90" t="s">
        <v>6179</v>
      </c>
      <c r="G90" s="2">
        <v>3</v>
      </c>
      <c r="H90" s="2" t="str">
        <f>VLOOKUP(E90,customers!$A$1:$I$1001,2,FALSE)</f>
        <v>Elna Grise</v>
      </c>
      <c r="I90" s="2" t="str">
        <f t="shared" si="10"/>
        <v>Elna</v>
      </c>
      <c r="J90" s="2" t="str">
        <f t="shared" si="11"/>
        <v>Grise</v>
      </c>
      <c r="K90" s="2" t="str">
        <f>IF(VLOOKUP(E90,customers!$A$1:$I$1001,3,FALSE)=0," ",VLOOKUP(E90,customers!$A$1:$I$1001,3,FALSE))</f>
        <v>egrise2g@cargocollective.com</v>
      </c>
      <c r="L90" s="2" t="str">
        <f>VLOOKUP(E90,customers!$A$1:$I$1001,6,FALSE)</f>
        <v>Reno</v>
      </c>
      <c r="M90" s="2" t="str">
        <f>VLOOKUP(E90,customers!$A$1:$I$1001,7,FALSE)</f>
        <v>United States</v>
      </c>
      <c r="N90" t="str">
        <f t="shared" si="12"/>
        <v>R</v>
      </c>
      <c r="O90" t="str" cm="1">
        <f t="array" ref="O90">_xlfn.IFS(N90="R","Rob",N90="E","Exc",N90="L","Lib",N90="A","Ara")</f>
        <v>Rob</v>
      </c>
      <c r="P90" t="str" cm="1">
        <f t="array" ref="P90">_xlfn.IFS(O90="Rob","Robusta",O90="Exc","Excelsa",O90="Ara","Arabica",O90="Lib","Liberica")</f>
        <v>Robusta</v>
      </c>
      <c r="Q90" t="str">
        <f t="shared" si="13"/>
        <v>L</v>
      </c>
      <c r="R90" s="8" t="str">
        <f t="shared" si="14"/>
        <v>1</v>
      </c>
      <c r="S90" s="9">
        <f>_xlfn.XLOOKUP(F90,products!$A$2:$A$49,products!$E$2:$E$49,,0,)</f>
        <v>11.95</v>
      </c>
      <c r="T90" s="10">
        <f t="shared" si="15"/>
        <v>35.849999999999994</v>
      </c>
      <c r="U90" t="str">
        <f>_xlfn.XLOOKUP(E90,customers!$A$2:$A$1001,customers!$I$2:$I$1001,,0,)</f>
        <v>No</v>
      </c>
    </row>
    <row r="91" spans="1:21" x14ac:dyDescent="0.2">
      <c r="A91" s="2" t="s">
        <v>990</v>
      </c>
      <c r="B91" s="3">
        <v>44545</v>
      </c>
      <c r="C91" s="3" t="str">
        <f t="shared" si="8"/>
        <v>Dec</v>
      </c>
      <c r="D91" s="2">
        <f t="shared" si="9"/>
        <v>2021</v>
      </c>
      <c r="E91" s="2" t="s">
        <v>991</v>
      </c>
      <c r="F91" t="s">
        <v>6140</v>
      </c>
      <c r="G91" s="2">
        <v>6</v>
      </c>
      <c r="H91" s="2" t="str">
        <f>VLOOKUP(E91,customers!$A$1:$I$1001,2,FALSE)</f>
        <v>Torie Gottelier</v>
      </c>
      <c r="I91" s="2" t="str">
        <f t="shared" si="10"/>
        <v>Torie</v>
      </c>
      <c r="J91" s="2" t="str">
        <f t="shared" si="11"/>
        <v>Gottelier</v>
      </c>
      <c r="K91" s="2" t="str">
        <f>IF(VLOOKUP(E91,customers!$A$1:$I$1001,3,FALSE)=0," ",VLOOKUP(E91,customers!$A$1:$I$1001,3,FALSE))</f>
        <v>tgottelier2h@vistaprint.com</v>
      </c>
      <c r="L91" s="2" t="str">
        <f>VLOOKUP(E91,customers!$A$1:$I$1001,6,FALSE)</f>
        <v>Kansas City</v>
      </c>
      <c r="M91" s="2" t="str">
        <f>VLOOKUP(E91,customers!$A$1:$I$1001,7,FALSE)</f>
        <v>United States</v>
      </c>
      <c r="N91" t="str">
        <f t="shared" si="12"/>
        <v>A</v>
      </c>
      <c r="O91" t="str" cm="1">
        <f t="array" ref="O91">_xlfn.IFS(N91="R","Rob",N91="E","Exc",N91="L","Lib",N91="A","Ara")</f>
        <v>Ara</v>
      </c>
      <c r="P91" t="str" cm="1">
        <f t="array" ref="P91">_xlfn.IFS(O91="Rob","Robusta",O91="Exc","Excelsa",O91="Ara","Arabica",O91="Lib","Liberica")</f>
        <v>Arabica</v>
      </c>
      <c r="Q91" t="str">
        <f t="shared" si="13"/>
        <v>L</v>
      </c>
      <c r="R91" s="8" t="str">
        <f t="shared" si="14"/>
        <v>1</v>
      </c>
      <c r="S91" s="9">
        <f>_xlfn.XLOOKUP(F91,products!$A$2:$A$49,products!$E$2:$E$49,,0,)</f>
        <v>12.95</v>
      </c>
      <c r="T91" s="10">
        <f t="shared" si="15"/>
        <v>77.699999999999989</v>
      </c>
      <c r="U91" t="str">
        <f>_xlfn.XLOOKUP(E91,customers!$A$2:$A$1001,customers!$I$2:$I$1001,,0,)</f>
        <v>No</v>
      </c>
    </row>
    <row r="92" spans="1:21" x14ac:dyDescent="0.2">
      <c r="A92" s="2" t="s">
        <v>996</v>
      </c>
      <c r="B92" s="3">
        <v>43971</v>
      </c>
      <c r="C92" s="3" t="str">
        <f t="shared" si="8"/>
        <v>May</v>
      </c>
      <c r="D92" s="2">
        <f t="shared" si="9"/>
        <v>2020</v>
      </c>
      <c r="E92" s="2" t="s">
        <v>997</v>
      </c>
      <c r="F92" t="s">
        <v>6140</v>
      </c>
      <c r="G92" s="2">
        <v>4</v>
      </c>
      <c r="H92" s="2" t="str">
        <f>VLOOKUP(E92,customers!$A$1:$I$1001,2,FALSE)</f>
        <v>Loydie Langlais</v>
      </c>
      <c r="I92" s="2" t="str">
        <f t="shared" si="10"/>
        <v>Loydie</v>
      </c>
      <c r="J92" s="2" t="str">
        <f t="shared" si="11"/>
        <v>Langlais</v>
      </c>
      <c r="K92" s="2" t="str">
        <f>IF(VLOOKUP(E92,customers!$A$1:$I$1001,3,FALSE)=0," ",VLOOKUP(E92,customers!$A$1:$I$1001,3,FALSE))</f>
        <v xml:space="preserve"> </v>
      </c>
      <c r="L92" s="2" t="str">
        <f>VLOOKUP(E92,customers!$A$1:$I$1001,6,FALSE)</f>
        <v>Crumlin</v>
      </c>
      <c r="M92" s="2" t="str">
        <f>VLOOKUP(E92,customers!$A$1:$I$1001,7,FALSE)</f>
        <v>Ireland</v>
      </c>
      <c r="N92" t="str">
        <f t="shared" si="12"/>
        <v>A</v>
      </c>
      <c r="O92" t="str" cm="1">
        <f t="array" ref="O92">_xlfn.IFS(N92="R","Rob",N92="E","Exc",N92="L","Lib",N92="A","Ara")</f>
        <v>Ara</v>
      </c>
      <c r="P92" t="str" cm="1">
        <f t="array" ref="P92">_xlfn.IFS(O92="Rob","Robusta",O92="Exc","Excelsa",O92="Ara","Arabica",O92="Lib","Liberica")</f>
        <v>Arabica</v>
      </c>
      <c r="Q92" t="str">
        <f t="shared" si="13"/>
        <v>L</v>
      </c>
      <c r="R92" s="8" t="str">
        <f t="shared" si="14"/>
        <v>1</v>
      </c>
      <c r="S92" s="9">
        <f>_xlfn.XLOOKUP(F92,products!$A$2:$A$49,products!$E$2:$E$49,,0,)</f>
        <v>12.95</v>
      </c>
      <c r="T92" s="10">
        <f t="shared" si="15"/>
        <v>51.8</v>
      </c>
      <c r="U92" t="str">
        <f>_xlfn.XLOOKUP(E92,customers!$A$2:$A$1001,customers!$I$2:$I$1001,,0,)</f>
        <v>Yes</v>
      </c>
    </row>
    <row r="93" spans="1:21" x14ac:dyDescent="0.2">
      <c r="A93" s="2" t="s">
        <v>1001</v>
      </c>
      <c r="B93" s="3">
        <v>44137</v>
      </c>
      <c r="C93" s="3" t="str">
        <f t="shared" si="8"/>
        <v>Nov</v>
      </c>
      <c r="D93" s="2">
        <f t="shared" si="9"/>
        <v>2020</v>
      </c>
      <c r="E93" s="2" t="s">
        <v>1002</v>
      </c>
      <c r="F93" t="s">
        <v>6175</v>
      </c>
      <c r="G93" s="2">
        <v>4</v>
      </c>
      <c r="H93" s="2" t="str">
        <f>VLOOKUP(E93,customers!$A$1:$I$1001,2,FALSE)</f>
        <v>Adham Greenhead</v>
      </c>
      <c r="I93" s="2" t="str">
        <f t="shared" si="10"/>
        <v>Adham</v>
      </c>
      <c r="J93" s="2" t="str">
        <f t="shared" si="11"/>
        <v>Greenhead</v>
      </c>
      <c r="K93" s="2" t="str">
        <f>IF(VLOOKUP(E93,customers!$A$1:$I$1001,3,FALSE)=0," ",VLOOKUP(E93,customers!$A$1:$I$1001,3,FALSE))</f>
        <v>agreenhead2j@dailymail.co.uk</v>
      </c>
      <c r="L93" s="2" t="str">
        <f>VLOOKUP(E93,customers!$A$1:$I$1001,6,FALSE)</f>
        <v>Corona</v>
      </c>
      <c r="M93" s="2" t="str">
        <f>VLOOKUP(E93,customers!$A$1:$I$1001,7,FALSE)</f>
        <v>United States</v>
      </c>
      <c r="N93" t="str">
        <f t="shared" si="12"/>
        <v>A</v>
      </c>
      <c r="O93" t="str" cm="1">
        <f t="array" ref="O93">_xlfn.IFS(N93="R","Rob",N93="E","Exc",N93="L","Lib",N93="A","Ara")</f>
        <v>Ara</v>
      </c>
      <c r="P93" t="str" cm="1">
        <f t="array" ref="P93">_xlfn.IFS(O93="Rob","Robusta",O93="Exc","Excelsa",O93="Ara","Arabica",O93="Lib","Liberica")</f>
        <v>Arabica</v>
      </c>
      <c r="Q93" t="str">
        <f t="shared" si="13"/>
        <v>M</v>
      </c>
      <c r="R93" s="8" t="str">
        <f t="shared" si="14"/>
        <v>2.5</v>
      </c>
      <c r="S93" s="9">
        <f>_xlfn.XLOOKUP(F93,products!$A$2:$A$49,products!$E$2:$E$49,,0,)</f>
        <v>25.874999999999996</v>
      </c>
      <c r="T93" s="10">
        <f t="shared" si="15"/>
        <v>103.49999999999999</v>
      </c>
      <c r="U93" t="str">
        <f>_xlfn.XLOOKUP(E93,customers!$A$2:$A$1001,customers!$I$2:$I$1001,,0,)</f>
        <v>No</v>
      </c>
    </row>
    <row r="94" spans="1:21" x14ac:dyDescent="0.2">
      <c r="A94" s="2" t="s">
        <v>1007</v>
      </c>
      <c r="B94" s="3">
        <v>44037</v>
      </c>
      <c r="C94" s="3" t="str">
        <f t="shared" si="8"/>
        <v>Jul</v>
      </c>
      <c r="D94" s="2">
        <f t="shared" si="9"/>
        <v>2020</v>
      </c>
      <c r="E94" s="2" t="s">
        <v>1008</v>
      </c>
      <c r="F94" t="s">
        <v>6171</v>
      </c>
      <c r="G94" s="2">
        <v>3</v>
      </c>
      <c r="H94" s="2" t="str">
        <f>VLOOKUP(E94,customers!$A$1:$I$1001,2,FALSE)</f>
        <v>Hamish MacSherry</v>
      </c>
      <c r="I94" s="2" t="str">
        <f t="shared" si="10"/>
        <v>Hamish</v>
      </c>
      <c r="J94" s="2" t="str">
        <f t="shared" si="11"/>
        <v>MacSherry</v>
      </c>
      <c r="K94" s="2" t="str">
        <f>IF(VLOOKUP(E94,customers!$A$1:$I$1001,3,FALSE)=0," ",VLOOKUP(E94,customers!$A$1:$I$1001,3,FALSE))</f>
        <v xml:space="preserve"> </v>
      </c>
      <c r="L94" s="2" t="str">
        <f>VLOOKUP(E94,customers!$A$1:$I$1001,6,FALSE)</f>
        <v>Austin</v>
      </c>
      <c r="M94" s="2" t="str">
        <f>VLOOKUP(E94,customers!$A$1:$I$1001,7,FALSE)</f>
        <v>United States</v>
      </c>
      <c r="N94" t="str">
        <f t="shared" si="12"/>
        <v>E</v>
      </c>
      <c r="O94" t="str" cm="1">
        <f t="array" ref="O94">_xlfn.IFS(N94="R","Rob",N94="E","Exc",N94="L","Lib",N94="A","Ara")</f>
        <v>Exc</v>
      </c>
      <c r="P94" t="str" cm="1">
        <f t="array" ref="P94">_xlfn.IFS(O94="Rob","Robusta",O94="Exc","Excelsa",O94="Ara","Arabica",O94="Lib","Liberica")</f>
        <v>Excelsa</v>
      </c>
      <c r="Q94" t="str">
        <f t="shared" si="13"/>
        <v>L</v>
      </c>
      <c r="R94" s="8" t="str">
        <f t="shared" si="14"/>
        <v>1</v>
      </c>
      <c r="S94" s="9">
        <f>_xlfn.XLOOKUP(F94,products!$A$2:$A$49,products!$E$2:$E$49,,0,)</f>
        <v>14.85</v>
      </c>
      <c r="T94" s="10">
        <f t="shared" si="15"/>
        <v>44.55</v>
      </c>
      <c r="U94" t="str">
        <f>_xlfn.XLOOKUP(E94,customers!$A$2:$A$1001,customers!$I$2:$I$1001,,0,)</f>
        <v>Yes</v>
      </c>
    </row>
    <row r="95" spans="1:21" x14ac:dyDescent="0.2">
      <c r="A95" s="2" t="s">
        <v>1012</v>
      </c>
      <c r="B95" s="3">
        <v>43538</v>
      </c>
      <c r="C95" s="3" t="str">
        <f t="shared" si="8"/>
        <v>Mar</v>
      </c>
      <c r="D95" s="2">
        <f t="shared" si="9"/>
        <v>2019</v>
      </c>
      <c r="E95" s="2" t="s">
        <v>1013</v>
      </c>
      <c r="F95" t="s">
        <v>6176</v>
      </c>
      <c r="G95" s="2">
        <v>4</v>
      </c>
      <c r="H95" s="2" t="str">
        <f>VLOOKUP(E95,customers!$A$1:$I$1001,2,FALSE)</f>
        <v>Else Langcaster</v>
      </c>
      <c r="I95" s="2" t="str">
        <f t="shared" si="10"/>
        <v>Else</v>
      </c>
      <c r="J95" s="2" t="str">
        <f t="shared" si="11"/>
        <v>Langcaster</v>
      </c>
      <c r="K95" s="2" t="str">
        <f>IF(VLOOKUP(E95,customers!$A$1:$I$1001,3,FALSE)=0," ",VLOOKUP(E95,customers!$A$1:$I$1001,3,FALSE))</f>
        <v>elangcaster2l@spotify.com</v>
      </c>
      <c r="L95" s="2" t="str">
        <f>VLOOKUP(E95,customers!$A$1:$I$1001,6,FALSE)</f>
        <v>Normanton</v>
      </c>
      <c r="M95" s="2" t="str">
        <f>VLOOKUP(E95,customers!$A$1:$I$1001,7,FALSE)</f>
        <v>United Kingdom</v>
      </c>
      <c r="N95" t="str">
        <f t="shared" si="12"/>
        <v>E</v>
      </c>
      <c r="O95" t="str" cm="1">
        <f t="array" ref="O95">_xlfn.IFS(N95="R","Rob",N95="E","Exc",N95="L","Lib",N95="A","Ara")</f>
        <v>Exc</v>
      </c>
      <c r="P95" t="str" cm="1">
        <f t="array" ref="P95">_xlfn.IFS(O95="Rob","Robusta",O95="Exc","Excelsa",O95="Ara","Arabica",O95="Lib","Liberica")</f>
        <v>Excelsa</v>
      </c>
      <c r="Q95" t="str">
        <f t="shared" si="13"/>
        <v>L</v>
      </c>
      <c r="R95" s="8" t="str">
        <f t="shared" si="14"/>
        <v>0.5</v>
      </c>
      <c r="S95" s="9">
        <f>_xlfn.XLOOKUP(F95,products!$A$2:$A$49,products!$E$2:$E$49,,0,)</f>
        <v>8.91</v>
      </c>
      <c r="T95" s="10">
        <f t="shared" si="15"/>
        <v>35.64</v>
      </c>
      <c r="U95" t="str">
        <f>_xlfn.XLOOKUP(E95,customers!$A$2:$A$1001,customers!$I$2:$I$1001,,0,)</f>
        <v>Yes</v>
      </c>
    </row>
    <row r="96" spans="1:21" x14ac:dyDescent="0.2">
      <c r="A96" s="2" t="s">
        <v>1018</v>
      </c>
      <c r="B96" s="3">
        <v>44014</v>
      </c>
      <c r="C96" s="3" t="str">
        <f t="shared" si="8"/>
        <v>Jul</v>
      </c>
      <c r="D96" s="2">
        <f t="shared" si="9"/>
        <v>2020</v>
      </c>
      <c r="E96" s="2" t="s">
        <v>1019</v>
      </c>
      <c r="F96" t="s">
        <v>6154</v>
      </c>
      <c r="G96" s="2">
        <v>6</v>
      </c>
      <c r="H96" s="2" t="str">
        <f>VLOOKUP(E96,customers!$A$1:$I$1001,2,FALSE)</f>
        <v>Rudy Farquharson</v>
      </c>
      <c r="I96" s="2" t="str">
        <f t="shared" si="10"/>
        <v>Rudy</v>
      </c>
      <c r="J96" s="2" t="str">
        <f t="shared" si="11"/>
        <v>Farquharson</v>
      </c>
      <c r="K96" s="2" t="str">
        <f>IF(VLOOKUP(E96,customers!$A$1:$I$1001,3,FALSE)=0," ",VLOOKUP(E96,customers!$A$1:$I$1001,3,FALSE))</f>
        <v xml:space="preserve"> </v>
      </c>
      <c r="L96" s="2" t="str">
        <f>VLOOKUP(E96,customers!$A$1:$I$1001,6,FALSE)</f>
        <v>Charlesland</v>
      </c>
      <c r="M96" s="2" t="str">
        <f>VLOOKUP(E96,customers!$A$1:$I$1001,7,FALSE)</f>
        <v>Ireland</v>
      </c>
      <c r="N96" t="str">
        <f t="shared" si="12"/>
        <v>A</v>
      </c>
      <c r="O96" t="str" cm="1">
        <f t="array" ref="O96">_xlfn.IFS(N96="R","Rob",N96="E","Exc",N96="L","Lib",N96="A","Ara")</f>
        <v>Ara</v>
      </c>
      <c r="P96" t="str" cm="1">
        <f t="array" ref="P96">_xlfn.IFS(O96="Rob","Robusta",O96="Exc","Excelsa",O96="Ara","Arabica",O96="Lib","Liberica")</f>
        <v>Arabica</v>
      </c>
      <c r="Q96" t="str">
        <f t="shared" si="13"/>
        <v>D</v>
      </c>
      <c r="R96" s="8" t="str">
        <f t="shared" si="14"/>
        <v>0.2</v>
      </c>
      <c r="S96" s="9">
        <f>_xlfn.XLOOKUP(F96,products!$A$2:$A$49,products!$E$2:$E$49,,0,)</f>
        <v>2.9849999999999999</v>
      </c>
      <c r="T96" s="10">
        <f t="shared" si="15"/>
        <v>17.91</v>
      </c>
      <c r="U96" t="str">
        <f>_xlfn.XLOOKUP(E96,customers!$A$2:$A$1001,customers!$I$2:$I$1001,,0,)</f>
        <v>Yes</v>
      </c>
    </row>
    <row r="97" spans="1:21" x14ac:dyDescent="0.2">
      <c r="A97" s="2" t="s">
        <v>1022</v>
      </c>
      <c r="B97" s="3">
        <v>43816</v>
      </c>
      <c r="C97" s="3" t="str">
        <f t="shared" si="8"/>
        <v>Dec</v>
      </c>
      <c r="D97" s="2">
        <f t="shared" si="9"/>
        <v>2019</v>
      </c>
      <c r="E97" s="2" t="s">
        <v>1023</v>
      </c>
      <c r="F97" t="s">
        <v>6175</v>
      </c>
      <c r="G97" s="2">
        <v>6</v>
      </c>
      <c r="H97" s="2" t="str">
        <f>VLOOKUP(E97,customers!$A$1:$I$1001,2,FALSE)</f>
        <v>Norene Magauran</v>
      </c>
      <c r="I97" s="2" t="str">
        <f t="shared" si="10"/>
        <v>Norene</v>
      </c>
      <c r="J97" s="2" t="str">
        <f t="shared" si="11"/>
        <v>Magauran</v>
      </c>
      <c r="K97" s="2" t="str">
        <f>IF(VLOOKUP(E97,customers!$A$1:$I$1001,3,FALSE)=0," ",VLOOKUP(E97,customers!$A$1:$I$1001,3,FALSE))</f>
        <v>nmagauran2n@51.la</v>
      </c>
      <c r="L97" s="2" t="str">
        <f>VLOOKUP(E97,customers!$A$1:$I$1001,6,FALSE)</f>
        <v>Fresno</v>
      </c>
      <c r="M97" s="2" t="str">
        <f>VLOOKUP(E97,customers!$A$1:$I$1001,7,FALSE)</f>
        <v>United States</v>
      </c>
      <c r="N97" t="str">
        <f t="shared" si="12"/>
        <v>A</v>
      </c>
      <c r="O97" t="str" cm="1">
        <f t="array" ref="O97">_xlfn.IFS(N97="R","Rob",N97="E","Exc",N97="L","Lib",N97="A","Ara")</f>
        <v>Ara</v>
      </c>
      <c r="P97" t="str" cm="1">
        <f t="array" ref="P97">_xlfn.IFS(O97="Rob","Robusta",O97="Exc","Excelsa",O97="Ara","Arabica",O97="Lib","Liberica")</f>
        <v>Arabica</v>
      </c>
      <c r="Q97" t="str">
        <f t="shared" si="13"/>
        <v>M</v>
      </c>
      <c r="R97" s="8" t="str">
        <f t="shared" si="14"/>
        <v>2.5</v>
      </c>
      <c r="S97" s="9">
        <f>_xlfn.XLOOKUP(F97,products!$A$2:$A$49,products!$E$2:$E$49,,0,)</f>
        <v>25.874999999999996</v>
      </c>
      <c r="T97" s="10">
        <f t="shared" si="15"/>
        <v>155.24999999999997</v>
      </c>
      <c r="U97" t="str">
        <f>_xlfn.XLOOKUP(E97,customers!$A$2:$A$1001,customers!$I$2:$I$1001,,0,)</f>
        <v>No</v>
      </c>
    </row>
    <row r="98" spans="1:21" x14ac:dyDescent="0.2">
      <c r="A98" s="2" t="s">
        <v>1027</v>
      </c>
      <c r="B98" s="3">
        <v>44171</v>
      </c>
      <c r="C98" s="3" t="str">
        <f t="shared" si="8"/>
        <v>Dec</v>
      </c>
      <c r="D98" s="2">
        <f t="shared" si="9"/>
        <v>2020</v>
      </c>
      <c r="E98" s="2" t="s">
        <v>1028</v>
      </c>
      <c r="F98" t="s">
        <v>6154</v>
      </c>
      <c r="G98" s="2">
        <v>2</v>
      </c>
      <c r="H98" s="2" t="str">
        <f>VLOOKUP(E98,customers!$A$1:$I$1001,2,FALSE)</f>
        <v>Vicki Kirdsch</v>
      </c>
      <c r="I98" s="2" t="str">
        <f t="shared" si="10"/>
        <v>Vicki</v>
      </c>
      <c r="J98" s="2" t="str">
        <f t="shared" si="11"/>
        <v>Kirdsch</v>
      </c>
      <c r="K98" s="2" t="str">
        <f>IF(VLOOKUP(E98,customers!$A$1:$I$1001,3,FALSE)=0," ",VLOOKUP(E98,customers!$A$1:$I$1001,3,FALSE))</f>
        <v>vkirdsch2o@google.fr</v>
      </c>
      <c r="L98" s="2" t="str">
        <f>VLOOKUP(E98,customers!$A$1:$I$1001,6,FALSE)</f>
        <v>Saint Louis</v>
      </c>
      <c r="M98" s="2" t="str">
        <f>VLOOKUP(E98,customers!$A$1:$I$1001,7,FALSE)</f>
        <v>United States</v>
      </c>
      <c r="N98" t="str">
        <f t="shared" si="12"/>
        <v>A</v>
      </c>
      <c r="O98" t="str" cm="1">
        <f t="array" ref="O98">_xlfn.IFS(N98="R","Rob",N98="E","Exc",N98="L","Lib",N98="A","Ara")</f>
        <v>Ara</v>
      </c>
      <c r="P98" t="str" cm="1">
        <f t="array" ref="P98">_xlfn.IFS(O98="Rob","Robusta",O98="Exc","Excelsa",O98="Ara","Arabica",O98="Lib","Liberica")</f>
        <v>Arabica</v>
      </c>
      <c r="Q98" t="str">
        <f t="shared" si="13"/>
        <v>D</v>
      </c>
      <c r="R98" s="8" t="str">
        <f t="shared" si="14"/>
        <v>0.2</v>
      </c>
      <c r="S98" s="9">
        <f>_xlfn.XLOOKUP(F98,products!$A$2:$A$49,products!$E$2:$E$49,,0,)</f>
        <v>2.9849999999999999</v>
      </c>
      <c r="T98" s="10">
        <f t="shared" si="15"/>
        <v>5.97</v>
      </c>
      <c r="U98" t="str">
        <f>_xlfn.XLOOKUP(E98,customers!$A$2:$A$1001,customers!$I$2:$I$1001,,0,)</f>
        <v>No</v>
      </c>
    </row>
    <row r="99" spans="1:21" x14ac:dyDescent="0.2">
      <c r="A99" s="2" t="s">
        <v>1032</v>
      </c>
      <c r="B99" s="3">
        <v>44259</v>
      </c>
      <c r="C99" s="3" t="str">
        <f t="shared" si="8"/>
        <v>Mar</v>
      </c>
      <c r="D99" s="2">
        <f t="shared" si="9"/>
        <v>2021</v>
      </c>
      <c r="E99" s="2" t="s">
        <v>1033</v>
      </c>
      <c r="F99" t="s">
        <v>6157</v>
      </c>
      <c r="G99" s="2">
        <v>2</v>
      </c>
      <c r="H99" s="2" t="str">
        <f>VLOOKUP(E99,customers!$A$1:$I$1001,2,FALSE)</f>
        <v>Ilysa Whapple</v>
      </c>
      <c r="I99" s="2" t="str">
        <f t="shared" si="10"/>
        <v>Ilysa</v>
      </c>
      <c r="J99" s="2" t="str">
        <f t="shared" si="11"/>
        <v>Whapple</v>
      </c>
      <c r="K99" s="2" t="str">
        <f>IF(VLOOKUP(E99,customers!$A$1:$I$1001,3,FALSE)=0," ",VLOOKUP(E99,customers!$A$1:$I$1001,3,FALSE))</f>
        <v>iwhapple2p@com.com</v>
      </c>
      <c r="L99" s="2" t="str">
        <f>VLOOKUP(E99,customers!$A$1:$I$1001,6,FALSE)</f>
        <v>Fresno</v>
      </c>
      <c r="M99" s="2" t="str">
        <f>VLOOKUP(E99,customers!$A$1:$I$1001,7,FALSE)</f>
        <v>United States</v>
      </c>
      <c r="N99" t="str">
        <f t="shared" si="12"/>
        <v>A</v>
      </c>
      <c r="O99" t="str" cm="1">
        <f t="array" ref="O99">_xlfn.IFS(N99="R","Rob",N99="E","Exc",N99="L","Lib",N99="A","Ara")</f>
        <v>Ara</v>
      </c>
      <c r="P99" t="str" cm="1">
        <f t="array" ref="P99">_xlfn.IFS(O99="Rob","Robusta",O99="Exc","Excelsa",O99="Ara","Arabica",O99="Lib","Liberica")</f>
        <v>Arabica</v>
      </c>
      <c r="Q99" t="str">
        <f t="shared" si="13"/>
        <v>M</v>
      </c>
      <c r="R99" s="8" t="str">
        <f t="shared" si="14"/>
        <v>0.5</v>
      </c>
      <c r="S99" s="9">
        <f>_xlfn.XLOOKUP(F99,products!$A$2:$A$49,products!$E$2:$E$49,,0,)</f>
        <v>6.75</v>
      </c>
      <c r="T99" s="10">
        <f t="shared" si="15"/>
        <v>13.5</v>
      </c>
      <c r="U99" t="str">
        <f>_xlfn.XLOOKUP(E99,customers!$A$2:$A$1001,customers!$I$2:$I$1001,,0,)</f>
        <v>No</v>
      </c>
    </row>
    <row r="100" spans="1:21" x14ac:dyDescent="0.2">
      <c r="A100" s="2" t="s">
        <v>1038</v>
      </c>
      <c r="B100" s="3">
        <v>44394</v>
      </c>
      <c r="C100" s="3" t="str">
        <f t="shared" si="8"/>
        <v>Jul</v>
      </c>
      <c r="D100" s="2">
        <f t="shared" si="9"/>
        <v>2021</v>
      </c>
      <c r="E100" s="2" t="s">
        <v>1039</v>
      </c>
      <c r="F100" t="s">
        <v>6154</v>
      </c>
      <c r="G100" s="2">
        <v>1</v>
      </c>
      <c r="H100" s="2" t="str">
        <f>VLOOKUP(E100,customers!$A$1:$I$1001,2,FALSE)</f>
        <v>Ruy Cancellieri</v>
      </c>
      <c r="I100" s="2" t="str">
        <f t="shared" si="10"/>
        <v>Ruy</v>
      </c>
      <c r="J100" s="2" t="str">
        <f t="shared" si="11"/>
        <v>Cancellieri</v>
      </c>
      <c r="K100" s="2" t="str">
        <f>IF(VLOOKUP(E100,customers!$A$1:$I$1001,3,FALSE)=0," ",VLOOKUP(E100,customers!$A$1:$I$1001,3,FALSE))</f>
        <v xml:space="preserve"> </v>
      </c>
      <c r="L100" s="2" t="str">
        <f>VLOOKUP(E100,customers!$A$1:$I$1001,6,FALSE)</f>
        <v>Confey</v>
      </c>
      <c r="M100" s="2" t="str">
        <f>VLOOKUP(E100,customers!$A$1:$I$1001,7,FALSE)</f>
        <v>Ireland</v>
      </c>
      <c r="N100" t="str">
        <f t="shared" si="12"/>
        <v>A</v>
      </c>
      <c r="O100" t="str" cm="1">
        <f t="array" ref="O100">_xlfn.IFS(N100="R","Rob",N100="E","Exc",N100="L","Lib",N100="A","Ara")</f>
        <v>Ara</v>
      </c>
      <c r="P100" t="str" cm="1">
        <f t="array" ref="P100">_xlfn.IFS(O100="Rob","Robusta",O100="Exc","Excelsa",O100="Ara","Arabica",O100="Lib","Liberica")</f>
        <v>Arabica</v>
      </c>
      <c r="Q100" t="str">
        <f t="shared" si="13"/>
        <v>D</v>
      </c>
      <c r="R100" s="8" t="str">
        <f t="shared" si="14"/>
        <v>0.2</v>
      </c>
      <c r="S100" s="9">
        <f>_xlfn.XLOOKUP(F100,products!$A$2:$A$49,products!$E$2:$E$49,,0,)</f>
        <v>2.9849999999999999</v>
      </c>
      <c r="T100" s="10">
        <f t="shared" si="15"/>
        <v>2.9849999999999999</v>
      </c>
      <c r="U100" t="str">
        <f>_xlfn.XLOOKUP(E100,customers!$A$2:$A$1001,customers!$I$2:$I$1001,,0,)</f>
        <v>No</v>
      </c>
    </row>
    <row r="101" spans="1:21" x14ac:dyDescent="0.2">
      <c r="A101" s="2" t="s">
        <v>1043</v>
      </c>
      <c r="B101" s="3">
        <v>44139</v>
      </c>
      <c r="C101" s="3" t="str">
        <f t="shared" si="8"/>
        <v>Nov</v>
      </c>
      <c r="D101" s="2">
        <f t="shared" si="9"/>
        <v>2020</v>
      </c>
      <c r="E101" s="2" t="s">
        <v>1044</v>
      </c>
      <c r="F101" t="s">
        <v>6159</v>
      </c>
      <c r="G101" s="2">
        <v>3</v>
      </c>
      <c r="H101" s="2" t="str">
        <f>VLOOKUP(E101,customers!$A$1:$I$1001,2,FALSE)</f>
        <v>Aube Follett</v>
      </c>
      <c r="I101" s="2" t="str">
        <f t="shared" si="10"/>
        <v>Aube</v>
      </c>
      <c r="J101" s="2" t="str">
        <f t="shared" si="11"/>
        <v>Follett</v>
      </c>
      <c r="K101" s="2" t="str">
        <f>IF(VLOOKUP(E101,customers!$A$1:$I$1001,3,FALSE)=0," ",VLOOKUP(E101,customers!$A$1:$I$1001,3,FALSE))</f>
        <v xml:space="preserve"> </v>
      </c>
      <c r="L101" s="2" t="str">
        <f>VLOOKUP(E101,customers!$A$1:$I$1001,6,FALSE)</f>
        <v>Columbus</v>
      </c>
      <c r="M101" s="2" t="str">
        <f>VLOOKUP(E101,customers!$A$1:$I$1001,7,FALSE)</f>
        <v>United States</v>
      </c>
      <c r="N101" t="str">
        <f t="shared" si="12"/>
        <v>L</v>
      </c>
      <c r="O101" t="str" cm="1">
        <f t="array" ref="O101">_xlfn.IFS(N101="R","Rob",N101="E","Exc",N101="L","Lib",N101="A","Ara")</f>
        <v>Lib</v>
      </c>
      <c r="P101" t="str" cm="1">
        <f t="array" ref="P101">_xlfn.IFS(O101="Rob","Robusta",O101="Exc","Excelsa",O101="Ara","Arabica",O101="Lib","Liberica")</f>
        <v>Liberica</v>
      </c>
      <c r="Q101" t="str">
        <f t="shared" si="13"/>
        <v>M</v>
      </c>
      <c r="R101" s="8" t="str">
        <f t="shared" si="14"/>
        <v>0.2</v>
      </c>
      <c r="S101" s="9">
        <f>_xlfn.XLOOKUP(F101,products!$A$2:$A$49,products!$E$2:$E$49,,0,)</f>
        <v>4.3650000000000002</v>
      </c>
      <c r="T101" s="10">
        <f t="shared" si="15"/>
        <v>13.095000000000001</v>
      </c>
      <c r="U101" t="str">
        <f>_xlfn.XLOOKUP(E101,customers!$A$2:$A$1001,customers!$I$2:$I$1001,,0,)</f>
        <v>Yes</v>
      </c>
    </row>
    <row r="102" spans="1:21" x14ac:dyDescent="0.2">
      <c r="A102" s="2" t="s">
        <v>1048</v>
      </c>
      <c r="B102" s="3">
        <v>44291</v>
      </c>
      <c r="C102" s="3" t="str">
        <f t="shared" si="8"/>
        <v>Apr</v>
      </c>
      <c r="D102" s="2">
        <f t="shared" si="9"/>
        <v>2021</v>
      </c>
      <c r="E102" s="2" t="s">
        <v>1049</v>
      </c>
      <c r="F102" t="s">
        <v>6167</v>
      </c>
      <c r="G102" s="2">
        <v>2</v>
      </c>
      <c r="H102" s="2" t="str">
        <f>VLOOKUP(E102,customers!$A$1:$I$1001,2,FALSE)</f>
        <v>Rudiger Di Bartolomeo</v>
      </c>
      <c r="I102" s="2" t="str">
        <f t="shared" si="10"/>
        <v>Rudiger</v>
      </c>
      <c r="J102" s="2" t="str">
        <f t="shared" si="11"/>
        <v>Di Bartolomeo</v>
      </c>
      <c r="K102" s="2" t="str">
        <f>IF(VLOOKUP(E102,customers!$A$1:$I$1001,3,FALSE)=0," ",VLOOKUP(E102,customers!$A$1:$I$1001,3,FALSE))</f>
        <v xml:space="preserve"> </v>
      </c>
      <c r="L102" s="2" t="str">
        <f>VLOOKUP(E102,customers!$A$1:$I$1001,6,FALSE)</f>
        <v>Stockton</v>
      </c>
      <c r="M102" s="2" t="str">
        <f>VLOOKUP(E102,customers!$A$1:$I$1001,7,FALSE)</f>
        <v>United States</v>
      </c>
      <c r="N102" t="str">
        <f t="shared" si="12"/>
        <v>A</v>
      </c>
      <c r="O102" t="str" cm="1">
        <f t="array" ref="O102">_xlfn.IFS(N102="R","Rob",N102="E","Exc",N102="L","Lib",N102="A","Ara")</f>
        <v>Ara</v>
      </c>
      <c r="P102" t="str" cm="1">
        <f t="array" ref="P102">_xlfn.IFS(O102="Rob","Robusta",O102="Exc","Excelsa",O102="Ara","Arabica",O102="Lib","Liberica")</f>
        <v>Arabica</v>
      </c>
      <c r="Q102" t="str">
        <f t="shared" si="13"/>
        <v>L</v>
      </c>
      <c r="R102" s="8" t="str">
        <f t="shared" si="14"/>
        <v>0.2</v>
      </c>
      <c r="S102" s="9">
        <f>_xlfn.XLOOKUP(F102,products!$A$2:$A$49,products!$E$2:$E$49,,0,)</f>
        <v>3.8849999999999998</v>
      </c>
      <c r="T102" s="10">
        <f t="shared" si="15"/>
        <v>7.77</v>
      </c>
      <c r="U102" t="str">
        <f>_xlfn.XLOOKUP(E102,customers!$A$2:$A$1001,customers!$I$2:$I$1001,,0,)</f>
        <v>Yes</v>
      </c>
    </row>
    <row r="103" spans="1:21" x14ac:dyDescent="0.2">
      <c r="A103" s="2" t="s">
        <v>1053</v>
      </c>
      <c r="B103" s="3">
        <v>43891</v>
      </c>
      <c r="C103" s="3" t="str">
        <f t="shared" si="8"/>
        <v>Mar</v>
      </c>
      <c r="D103" s="2">
        <f t="shared" si="9"/>
        <v>2020</v>
      </c>
      <c r="E103" s="2" t="s">
        <v>1054</v>
      </c>
      <c r="F103" t="s">
        <v>6165</v>
      </c>
      <c r="G103" s="2">
        <v>5</v>
      </c>
      <c r="H103" s="2" t="str">
        <f>VLOOKUP(E103,customers!$A$1:$I$1001,2,FALSE)</f>
        <v>Nickey Youles</v>
      </c>
      <c r="I103" s="2" t="str">
        <f t="shared" si="10"/>
        <v>Nickey</v>
      </c>
      <c r="J103" s="2" t="str">
        <f t="shared" si="11"/>
        <v>Youles</v>
      </c>
      <c r="K103" s="2" t="str">
        <f>IF(VLOOKUP(E103,customers!$A$1:$I$1001,3,FALSE)=0," ",VLOOKUP(E103,customers!$A$1:$I$1001,3,FALSE))</f>
        <v>nyoules2t@reference.com</v>
      </c>
      <c r="L103" s="2" t="str">
        <f>VLOOKUP(E103,customers!$A$1:$I$1001,6,FALSE)</f>
        <v>Edgeworthstown</v>
      </c>
      <c r="M103" s="2" t="str">
        <f>VLOOKUP(E103,customers!$A$1:$I$1001,7,FALSE)</f>
        <v>Ireland</v>
      </c>
      <c r="N103" t="str">
        <f t="shared" si="12"/>
        <v>L</v>
      </c>
      <c r="O103" t="str" cm="1">
        <f t="array" ref="O103">_xlfn.IFS(N103="R","Rob",N103="E","Exc",N103="L","Lib",N103="A","Ara")</f>
        <v>Lib</v>
      </c>
      <c r="P103" t="str" cm="1">
        <f t="array" ref="P103">_xlfn.IFS(O103="Rob","Robusta",O103="Exc","Excelsa",O103="Ara","Arabica",O103="Lib","Liberica")</f>
        <v>Liberica</v>
      </c>
      <c r="Q103" t="str">
        <f t="shared" si="13"/>
        <v>D</v>
      </c>
      <c r="R103" s="8" t="str">
        <f t="shared" si="14"/>
        <v>2.5</v>
      </c>
      <c r="S103" s="9">
        <f>_xlfn.XLOOKUP(F103,products!$A$2:$A$49,products!$E$2:$E$49,,0,)</f>
        <v>29.784999999999997</v>
      </c>
      <c r="T103" s="10">
        <f t="shared" si="15"/>
        <v>148.92499999999998</v>
      </c>
      <c r="U103" t="str">
        <f>_xlfn.XLOOKUP(E103,customers!$A$2:$A$1001,customers!$I$2:$I$1001,,0,)</f>
        <v>Yes</v>
      </c>
    </row>
    <row r="104" spans="1:21" x14ac:dyDescent="0.2">
      <c r="A104" s="2" t="s">
        <v>1059</v>
      </c>
      <c r="B104" s="3">
        <v>44488</v>
      </c>
      <c r="C104" s="3" t="str">
        <f t="shared" si="8"/>
        <v>Oct</v>
      </c>
      <c r="D104" s="2">
        <f t="shared" si="9"/>
        <v>2021</v>
      </c>
      <c r="E104" s="2" t="s">
        <v>1060</v>
      </c>
      <c r="F104" t="s">
        <v>6143</v>
      </c>
      <c r="G104" s="2">
        <v>3</v>
      </c>
      <c r="H104" s="2" t="str">
        <f>VLOOKUP(E104,customers!$A$1:$I$1001,2,FALSE)</f>
        <v>Dyanna Aizikovitz</v>
      </c>
      <c r="I104" s="2" t="str">
        <f t="shared" si="10"/>
        <v>Dyanna</v>
      </c>
      <c r="J104" s="2" t="str">
        <f t="shared" si="11"/>
        <v>Aizikovitz</v>
      </c>
      <c r="K104" s="2" t="str">
        <f>IF(VLOOKUP(E104,customers!$A$1:$I$1001,3,FALSE)=0," ",VLOOKUP(E104,customers!$A$1:$I$1001,3,FALSE))</f>
        <v>daizikovitz2u@answers.com</v>
      </c>
      <c r="L104" s="2" t="str">
        <f>VLOOKUP(E104,customers!$A$1:$I$1001,6,FALSE)</f>
        <v>Leixlip</v>
      </c>
      <c r="M104" s="2" t="str">
        <f>VLOOKUP(E104,customers!$A$1:$I$1001,7,FALSE)</f>
        <v>Ireland</v>
      </c>
      <c r="N104" t="str">
        <f t="shared" si="12"/>
        <v>L</v>
      </c>
      <c r="O104" t="str" cm="1">
        <f t="array" ref="O104">_xlfn.IFS(N104="R","Rob",N104="E","Exc",N104="L","Lib",N104="A","Ara")</f>
        <v>Lib</v>
      </c>
      <c r="P104" t="str" cm="1">
        <f t="array" ref="P104">_xlfn.IFS(O104="Rob","Robusta",O104="Exc","Excelsa",O104="Ara","Arabica",O104="Lib","Liberica")</f>
        <v>Liberica</v>
      </c>
      <c r="Q104" t="str">
        <f t="shared" si="13"/>
        <v>D</v>
      </c>
      <c r="R104" s="8" t="str">
        <f t="shared" si="14"/>
        <v>1</v>
      </c>
      <c r="S104" s="9">
        <f>_xlfn.XLOOKUP(F104,products!$A$2:$A$49,products!$E$2:$E$49,,0,)</f>
        <v>12.95</v>
      </c>
      <c r="T104" s="10">
        <f t="shared" si="15"/>
        <v>38.849999999999994</v>
      </c>
      <c r="U104" t="str">
        <f>_xlfn.XLOOKUP(E104,customers!$A$2:$A$1001,customers!$I$2:$I$1001,,0,)</f>
        <v>Yes</v>
      </c>
    </row>
    <row r="105" spans="1:21" x14ac:dyDescent="0.2">
      <c r="A105" s="2" t="s">
        <v>1065</v>
      </c>
      <c r="B105" s="3">
        <v>44750</v>
      </c>
      <c r="C105" s="3" t="str">
        <f t="shared" si="8"/>
        <v>Jul</v>
      </c>
      <c r="D105" s="2">
        <f t="shared" si="9"/>
        <v>2022</v>
      </c>
      <c r="E105" s="2" t="s">
        <v>1066</v>
      </c>
      <c r="F105" t="s">
        <v>6174</v>
      </c>
      <c r="G105" s="2">
        <v>4</v>
      </c>
      <c r="H105" s="2" t="str">
        <f>VLOOKUP(E105,customers!$A$1:$I$1001,2,FALSE)</f>
        <v>Bram Revel</v>
      </c>
      <c r="I105" s="2" t="str">
        <f t="shared" si="10"/>
        <v>Bram</v>
      </c>
      <c r="J105" s="2" t="str">
        <f t="shared" si="11"/>
        <v>Revel</v>
      </c>
      <c r="K105" s="2" t="str">
        <f>IF(VLOOKUP(E105,customers!$A$1:$I$1001,3,FALSE)=0," ",VLOOKUP(E105,customers!$A$1:$I$1001,3,FALSE))</f>
        <v>brevel2v@fastcompany.com</v>
      </c>
      <c r="L105" s="2" t="str">
        <f>VLOOKUP(E105,customers!$A$1:$I$1001,6,FALSE)</f>
        <v>Rochester</v>
      </c>
      <c r="M105" s="2" t="str">
        <f>VLOOKUP(E105,customers!$A$1:$I$1001,7,FALSE)</f>
        <v>United States</v>
      </c>
      <c r="N105" t="str">
        <f t="shared" si="12"/>
        <v>R</v>
      </c>
      <c r="O105" t="str" cm="1">
        <f t="array" ref="O105">_xlfn.IFS(N105="R","Rob",N105="E","Exc",N105="L","Lib",N105="A","Ara")</f>
        <v>Rob</v>
      </c>
      <c r="P105" t="str" cm="1">
        <f t="array" ref="P105">_xlfn.IFS(O105="Rob","Robusta",O105="Exc","Excelsa",O105="Ara","Arabica",O105="Lib","Liberica")</f>
        <v>Robusta</v>
      </c>
      <c r="Q105" t="str">
        <f t="shared" si="13"/>
        <v>M</v>
      </c>
      <c r="R105" s="8" t="str">
        <f t="shared" si="14"/>
        <v>0.2</v>
      </c>
      <c r="S105" s="9">
        <f>_xlfn.XLOOKUP(F105,products!$A$2:$A$49,products!$E$2:$E$49,,0,)</f>
        <v>2.9849999999999999</v>
      </c>
      <c r="T105" s="10">
        <f t="shared" si="15"/>
        <v>11.94</v>
      </c>
      <c r="U105" t="str">
        <f>_xlfn.XLOOKUP(E105,customers!$A$2:$A$1001,customers!$I$2:$I$1001,,0,)</f>
        <v>No</v>
      </c>
    </row>
    <row r="106" spans="1:21" x14ac:dyDescent="0.2">
      <c r="A106" s="2" t="s">
        <v>1071</v>
      </c>
      <c r="B106" s="3">
        <v>43694</v>
      </c>
      <c r="C106" s="3" t="str">
        <f t="shared" si="8"/>
        <v>Aug</v>
      </c>
      <c r="D106" s="2">
        <f t="shared" si="9"/>
        <v>2019</v>
      </c>
      <c r="E106" s="2" t="s">
        <v>1072</v>
      </c>
      <c r="F106" t="s">
        <v>6162</v>
      </c>
      <c r="G106" s="2">
        <v>6</v>
      </c>
      <c r="H106" s="2" t="str">
        <f>VLOOKUP(E106,customers!$A$1:$I$1001,2,FALSE)</f>
        <v>Emiline Priddis</v>
      </c>
      <c r="I106" s="2" t="str">
        <f t="shared" si="10"/>
        <v>Emiline</v>
      </c>
      <c r="J106" s="2" t="str">
        <f t="shared" si="11"/>
        <v>Priddis</v>
      </c>
      <c r="K106" s="2" t="str">
        <f>IF(VLOOKUP(E106,customers!$A$1:$I$1001,3,FALSE)=0," ",VLOOKUP(E106,customers!$A$1:$I$1001,3,FALSE))</f>
        <v>epriddis2w@nationalgeographic.com</v>
      </c>
      <c r="L106" s="2" t="str">
        <f>VLOOKUP(E106,customers!$A$1:$I$1001,6,FALSE)</f>
        <v>Tuscaloosa</v>
      </c>
      <c r="M106" s="2" t="str">
        <f>VLOOKUP(E106,customers!$A$1:$I$1001,7,FALSE)</f>
        <v>United States</v>
      </c>
      <c r="N106" t="str">
        <f t="shared" si="12"/>
        <v>L</v>
      </c>
      <c r="O106" t="str" cm="1">
        <f t="array" ref="O106">_xlfn.IFS(N106="R","Rob",N106="E","Exc",N106="L","Lib",N106="A","Ara")</f>
        <v>Lib</v>
      </c>
      <c r="P106" t="str" cm="1">
        <f t="array" ref="P106">_xlfn.IFS(O106="Rob","Robusta",O106="Exc","Excelsa",O106="Ara","Arabica",O106="Lib","Liberica")</f>
        <v>Liberica</v>
      </c>
      <c r="Q106" t="str">
        <f t="shared" si="13"/>
        <v>M</v>
      </c>
      <c r="R106" s="8" t="str">
        <f t="shared" si="14"/>
        <v>1</v>
      </c>
      <c r="S106" s="9">
        <f>_xlfn.XLOOKUP(F106,products!$A$2:$A$49,products!$E$2:$E$49,,0,)</f>
        <v>14.55</v>
      </c>
      <c r="T106" s="10">
        <f t="shared" si="15"/>
        <v>87.300000000000011</v>
      </c>
      <c r="U106" t="str">
        <f>_xlfn.XLOOKUP(E106,customers!$A$2:$A$1001,customers!$I$2:$I$1001,,0,)</f>
        <v>No</v>
      </c>
    </row>
    <row r="107" spans="1:21" x14ac:dyDescent="0.2">
      <c r="A107" s="2" t="s">
        <v>1077</v>
      </c>
      <c r="B107" s="3">
        <v>43982</v>
      </c>
      <c r="C107" s="3" t="str">
        <f t="shared" si="8"/>
        <v>May</v>
      </c>
      <c r="D107" s="2">
        <f t="shared" si="9"/>
        <v>2020</v>
      </c>
      <c r="E107" s="2" t="s">
        <v>1078</v>
      </c>
      <c r="F107" t="s">
        <v>6157</v>
      </c>
      <c r="G107" s="2">
        <v>6</v>
      </c>
      <c r="H107" s="2" t="str">
        <f>VLOOKUP(E107,customers!$A$1:$I$1001,2,FALSE)</f>
        <v>Queenie Veel</v>
      </c>
      <c r="I107" s="2" t="str">
        <f t="shared" si="10"/>
        <v>Queenie</v>
      </c>
      <c r="J107" s="2" t="str">
        <f t="shared" si="11"/>
        <v>Veel</v>
      </c>
      <c r="K107" s="2" t="str">
        <f>IF(VLOOKUP(E107,customers!$A$1:$I$1001,3,FALSE)=0," ",VLOOKUP(E107,customers!$A$1:$I$1001,3,FALSE))</f>
        <v>qveel2x@jugem.jp</v>
      </c>
      <c r="L107" s="2" t="str">
        <f>VLOOKUP(E107,customers!$A$1:$I$1001,6,FALSE)</f>
        <v>Houston</v>
      </c>
      <c r="M107" s="2" t="str">
        <f>VLOOKUP(E107,customers!$A$1:$I$1001,7,FALSE)</f>
        <v>United States</v>
      </c>
      <c r="N107" t="str">
        <f t="shared" si="12"/>
        <v>A</v>
      </c>
      <c r="O107" t="str" cm="1">
        <f t="array" ref="O107">_xlfn.IFS(N107="R","Rob",N107="E","Exc",N107="L","Lib",N107="A","Ara")</f>
        <v>Ara</v>
      </c>
      <c r="P107" t="str" cm="1">
        <f t="array" ref="P107">_xlfn.IFS(O107="Rob","Robusta",O107="Exc","Excelsa",O107="Ara","Arabica",O107="Lib","Liberica")</f>
        <v>Arabica</v>
      </c>
      <c r="Q107" t="str">
        <f t="shared" si="13"/>
        <v>M</v>
      </c>
      <c r="R107" s="8" t="str">
        <f t="shared" si="14"/>
        <v>0.5</v>
      </c>
      <c r="S107" s="9">
        <f>_xlfn.XLOOKUP(F107,products!$A$2:$A$49,products!$E$2:$E$49,,0,)</f>
        <v>6.75</v>
      </c>
      <c r="T107" s="10">
        <f t="shared" si="15"/>
        <v>40.5</v>
      </c>
      <c r="U107" t="str">
        <f>_xlfn.XLOOKUP(E107,customers!$A$2:$A$1001,customers!$I$2:$I$1001,,0,)</f>
        <v>Yes</v>
      </c>
    </row>
    <row r="108" spans="1:21" x14ac:dyDescent="0.2">
      <c r="A108" s="2" t="s">
        <v>1083</v>
      </c>
      <c r="B108" s="3">
        <v>43956</v>
      </c>
      <c r="C108" s="3" t="str">
        <f t="shared" si="8"/>
        <v>May</v>
      </c>
      <c r="D108" s="2">
        <f t="shared" si="9"/>
        <v>2020</v>
      </c>
      <c r="E108" s="2" t="s">
        <v>1084</v>
      </c>
      <c r="F108" t="s">
        <v>6183</v>
      </c>
      <c r="G108" s="2">
        <v>2</v>
      </c>
      <c r="H108" s="2" t="str">
        <f>VLOOKUP(E108,customers!$A$1:$I$1001,2,FALSE)</f>
        <v>Lind Conyers</v>
      </c>
      <c r="I108" s="2" t="str">
        <f t="shared" si="10"/>
        <v>Lind</v>
      </c>
      <c r="J108" s="2" t="str">
        <f t="shared" si="11"/>
        <v>Conyers</v>
      </c>
      <c r="K108" s="2" t="str">
        <f>IF(VLOOKUP(E108,customers!$A$1:$I$1001,3,FALSE)=0," ",VLOOKUP(E108,customers!$A$1:$I$1001,3,FALSE))</f>
        <v>lconyers2y@twitter.com</v>
      </c>
      <c r="L108" s="2" t="str">
        <f>VLOOKUP(E108,customers!$A$1:$I$1001,6,FALSE)</f>
        <v>El Paso</v>
      </c>
      <c r="M108" s="2" t="str">
        <f>VLOOKUP(E108,customers!$A$1:$I$1001,7,FALSE)</f>
        <v>United States</v>
      </c>
      <c r="N108" t="str">
        <f t="shared" si="12"/>
        <v>E</v>
      </c>
      <c r="O108" t="str" cm="1">
        <f t="array" ref="O108">_xlfn.IFS(N108="R","Rob",N108="E","Exc",N108="L","Lib",N108="A","Ara")</f>
        <v>Exc</v>
      </c>
      <c r="P108" t="str" cm="1">
        <f t="array" ref="P108">_xlfn.IFS(O108="Rob","Robusta",O108="Exc","Excelsa",O108="Ara","Arabica",O108="Lib","Liberica")</f>
        <v>Excelsa</v>
      </c>
      <c r="Q108" t="str">
        <f t="shared" si="13"/>
        <v>D</v>
      </c>
      <c r="R108" s="8" t="str">
        <f t="shared" si="14"/>
        <v>1</v>
      </c>
      <c r="S108" s="9">
        <f>_xlfn.XLOOKUP(F108,products!$A$2:$A$49,products!$E$2:$E$49,,0,)</f>
        <v>12.15</v>
      </c>
      <c r="T108" s="10">
        <f t="shared" si="15"/>
        <v>24.3</v>
      </c>
      <c r="U108" t="str">
        <f>_xlfn.XLOOKUP(E108,customers!$A$2:$A$1001,customers!$I$2:$I$1001,,0,)</f>
        <v>No</v>
      </c>
    </row>
    <row r="109" spans="1:21" x14ac:dyDescent="0.2">
      <c r="A109" s="2" t="s">
        <v>1089</v>
      </c>
      <c r="B109" s="3">
        <v>43569</v>
      </c>
      <c r="C109" s="3" t="str">
        <f t="shared" si="8"/>
        <v>Apr</v>
      </c>
      <c r="D109" s="2">
        <f t="shared" si="9"/>
        <v>2019</v>
      </c>
      <c r="E109" s="2" t="s">
        <v>1090</v>
      </c>
      <c r="F109" t="s">
        <v>6146</v>
      </c>
      <c r="G109" s="2">
        <v>3</v>
      </c>
      <c r="H109" s="2" t="str">
        <f>VLOOKUP(E109,customers!$A$1:$I$1001,2,FALSE)</f>
        <v>Pen Wye</v>
      </c>
      <c r="I109" s="2" t="str">
        <f t="shared" si="10"/>
        <v>Pen</v>
      </c>
      <c r="J109" s="2" t="str">
        <f t="shared" si="11"/>
        <v>Wye</v>
      </c>
      <c r="K109" s="2" t="str">
        <f>IF(VLOOKUP(E109,customers!$A$1:$I$1001,3,FALSE)=0," ",VLOOKUP(E109,customers!$A$1:$I$1001,3,FALSE))</f>
        <v>pwye2z@dagondesign.com</v>
      </c>
      <c r="L109" s="2" t="str">
        <f>VLOOKUP(E109,customers!$A$1:$I$1001,6,FALSE)</f>
        <v>Colorado Springs</v>
      </c>
      <c r="M109" s="2" t="str">
        <f>VLOOKUP(E109,customers!$A$1:$I$1001,7,FALSE)</f>
        <v>United States</v>
      </c>
      <c r="N109" t="str">
        <f t="shared" si="12"/>
        <v>R</v>
      </c>
      <c r="O109" t="str" cm="1">
        <f t="array" ref="O109">_xlfn.IFS(N109="R","Rob",N109="E","Exc",N109="L","Lib",N109="A","Ara")</f>
        <v>Rob</v>
      </c>
      <c r="P109" t="str" cm="1">
        <f t="array" ref="P109">_xlfn.IFS(O109="Rob","Robusta",O109="Exc","Excelsa",O109="Ara","Arabica",O109="Lib","Liberica")</f>
        <v>Robusta</v>
      </c>
      <c r="Q109" t="str">
        <f t="shared" si="13"/>
        <v>M</v>
      </c>
      <c r="R109" s="8" t="str">
        <f t="shared" si="14"/>
        <v>0.5</v>
      </c>
      <c r="S109" s="9">
        <f>_xlfn.XLOOKUP(F109,products!$A$2:$A$49,products!$E$2:$E$49,,0,)</f>
        <v>5.97</v>
      </c>
      <c r="T109" s="10">
        <f t="shared" si="15"/>
        <v>17.91</v>
      </c>
      <c r="U109" t="str">
        <f>_xlfn.XLOOKUP(E109,customers!$A$2:$A$1001,customers!$I$2:$I$1001,,0,)</f>
        <v>Yes</v>
      </c>
    </row>
    <row r="110" spans="1:21" x14ac:dyDescent="0.2">
      <c r="A110" s="2" t="s">
        <v>1095</v>
      </c>
      <c r="B110" s="3">
        <v>44041</v>
      </c>
      <c r="C110" s="3" t="str">
        <f t="shared" si="8"/>
        <v>Jul</v>
      </c>
      <c r="D110" s="2">
        <f t="shared" si="9"/>
        <v>2020</v>
      </c>
      <c r="E110" s="2" t="s">
        <v>1096</v>
      </c>
      <c r="F110" t="s">
        <v>6157</v>
      </c>
      <c r="G110" s="2">
        <v>4</v>
      </c>
      <c r="H110" s="2" t="str">
        <f>VLOOKUP(E110,customers!$A$1:$I$1001,2,FALSE)</f>
        <v>Isahella Hagland</v>
      </c>
      <c r="I110" s="2" t="str">
        <f t="shared" si="10"/>
        <v>Isahella</v>
      </c>
      <c r="J110" s="2" t="str">
        <f t="shared" si="11"/>
        <v>Hagland</v>
      </c>
      <c r="K110" s="2" t="str">
        <f>IF(VLOOKUP(E110,customers!$A$1:$I$1001,3,FALSE)=0," ",VLOOKUP(E110,customers!$A$1:$I$1001,3,FALSE))</f>
        <v xml:space="preserve"> </v>
      </c>
      <c r="L110" s="2" t="str">
        <f>VLOOKUP(E110,customers!$A$1:$I$1001,6,FALSE)</f>
        <v>Fort Wayne</v>
      </c>
      <c r="M110" s="2" t="str">
        <f>VLOOKUP(E110,customers!$A$1:$I$1001,7,FALSE)</f>
        <v>United States</v>
      </c>
      <c r="N110" t="str">
        <f t="shared" si="12"/>
        <v>A</v>
      </c>
      <c r="O110" t="str" cm="1">
        <f t="array" ref="O110">_xlfn.IFS(N110="R","Rob",N110="E","Exc",N110="L","Lib",N110="A","Ara")</f>
        <v>Ara</v>
      </c>
      <c r="P110" t="str" cm="1">
        <f t="array" ref="P110">_xlfn.IFS(O110="Rob","Robusta",O110="Exc","Excelsa",O110="Ara","Arabica",O110="Lib","Liberica")</f>
        <v>Arabica</v>
      </c>
      <c r="Q110" t="str">
        <f t="shared" si="13"/>
        <v>M</v>
      </c>
      <c r="R110" s="8" t="str">
        <f t="shared" si="14"/>
        <v>0.5</v>
      </c>
      <c r="S110" s="9">
        <f>_xlfn.XLOOKUP(F110,products!$A$2:$A$49,products!$E$2:$E$49,,0,)</f>
        <v>6.75</v>
      </c>
      <c r="T110" s="10">
        <f t="shared" si="15"/>
        <v>27</v>
      </c>
      <c r="U110" t="str">
        <f>_xlfn.XLOOKUP(E110,customers!$A$2:$A$1001,customers!$I$2:$I$1001,,0,)</f>
        <v>No</v>
      </c>
    </row>
    <row r="111" spans="1:21" x14ac:dyDescent="0.2">
      <c r="A111" s="2" t="s">
        <v>1100</v>
      </c>
      <c r="B111" s="3">
        <v>43811</v>
      </c>
      <c r="C111" s="3" t="str">
        <f t="shared" si="8"/>
        <v>Dec</v>
      </c>
      <c r="D111" s="2">
        <f t="shared" si="9"/>
        <v>2019</v>
      </c>
      <c r="E111" s="2" t="s">
        <v>1101</v>
      </c>
      <c r="F111" t="s">
        <v>6169</v>
      </c>
      <c r="G111" s="2">
        <v>1</v>
      </c>
      <c r="H111" s="2" t="str">
        <f>VLOOKUP(E111,customers!$A$1:$I$1001,2,FALSE)</f>
        <v>Terry Sheryn</v>
      </c>
      <c r="I111" s="2" t="str">
        <f t="shared" si="10"/>
        <v>Terry</v>
      </c>
      <c r="J111" s="2" t="str">
        <f t="shared" si="11"/>
        <v>Sheryn</v>
      </c>
      <c r="K111" s="2" t="str">
        <f>IF(VLOOKUP(E111,customers!$A$1:$I$1001,3,FALSE)=0," ",VLOOKUP(E111,customers!$A$1:$I$1001,3,FALSE))</f>
        <v>tsheryn31@mtv.com</v>
      </c>
      <c r="L111" s="2" t="str">
        <f>VLOOKUP(E111,customers!$A$1:$I$1001,6,FALSE)</f>
        <v>Port Washington</v>
      </c>
      <c r="M111" s="2" t="str">
        <f>VLOOKUP(E111,customers!$A$1:$I$1001,7,FALSE)</f>
        <v>United States</v>
      </c>
      <c r="N111" t="str">
        <f t="shared" si="12"/>
        <v>L</v>
      </c>
      <c r="O111" t="str" cm="1">
        <f t="array" ref="O111">_xlfn.IFS(N111="R","Rob",N111="E","Exc",N111="L","Lib",N111="A","Ara")</f>
        <v>Lib</v>
      </c>
      <c r="P111" t="str" cm="1">
        <f t="array" ref="P111">_xlfn.IFS(O111="Rob","Robusta",O111="Exc","Excelsa",O111="Ara","Arabica",O111="Lib","Liberica")</f>
        <v>Liberica</v>
      </c>
      <c r="Q111" t="str">
        <f t="shared" si="13"/>
        <v>D</v>
      </c>
      <c r="R111" s="8" t="str">
        <f t="shared" si="14"/>
        <v>0.5</v>
      </c>
      <c r="S111" s="9">
        <f>_xlfn.XLOOKUP(F111,products!$A$2:$A$49,products!$E$2:$E$49,,0,)</f>
        <v>7.77</v>
      </c>
      <c r="T111" s="10">
        <f t="shared" si="15"/>
        <v>7.77</v>
      </c>
      <c r="U111" t="str">
        <f>_xlfn.XLOOKUP(E111,customers!$A$2:$A$1001,customers!$I$2:$I$1001,,0,)</f>
        <v>Yes</v>
      </c>
    </row>
    <row r="112" spans="1:21" x14ac:dyDescent="0.2">
      <c r="A112" s="2" t="s">
        <v>1106</v>
      </c>
      <c r="B112" s="3">
        <v>44727</v>
      </c>
      <c r="C112" s="3" t="str">
        <f t="shared" si="8"/>
        <v>Jun</v>
      </c>
      <c r="D112" s="2">
        <f t="shared" si="9"/>
        <v>2022</v>
      </c>
      <c r="E112" s="2" t="s">
        <v>1107</v>
      </c>
      <c r="F112" t="s">
        <v>6184</v>
      </c>
      <c r="G112" s="2">
        <v>3</v>
      </c>
      <c r="H112" s="2" t="str">
        <f>VLOOKUP(E112,customers!$A$1:$I$1001,2,FALSE)</f>
        <v>Marie-jeanne Redgrave</v>
      </c>
      <c r="I112" s="2" t="str">
        <f t="shared" si="10"/>
        <v>Marie-jeanne</v>
      </c>
      <c r="J112" s="2" t="str">
        <f t="shared" si="11"/>
        <v>Redgrave</v>
      </c>
      <c r="K112" s="2" t="str">
        <f>IF(VLOOKUP(E112,customers!$A$1:$I$1001,3,FALSE)=0," ",VLOOKUP(E112,customers!$A$1:$I$1001,3,FALSE))</f>
        <v>mredgrave32@cargocollective.com</v>
      </c>
      <c r="L112" s="2" t="str">
        <f>VLOOKUP(E112,customers!$A$1:$I$1001,6,FALSE)</f>
        <v>Springfield</v>
      </c>
      <c r="M112" s="2" t="str">
        <f>VLOOKUP(E112,customers!$A$1:$I$1001,7,FALSE)</f>
        <v>United States</v>
      </c>
      <c r="N112" t="str">
        <f t="shared" si="12"/>
        <v>E</v>
      </c>
      <c r="O112" t="str" cm="1">
        <f t="array" ref="O112">_xlfn.IFS(N112="R","Rob",N112="E","Exc",N112="L","Lib",N112="A","Ara")</f>
        <v>Exc</v>
      </c>
      <c r="P112" t="str" cm="1">
        <f t="array" ref="P112">_xlfn.IFS(O112="Rob","Robusta",O112="Exc","Excelsa",O112="Ara","Arabica",O112="Lib","Liberica")</f>
        <v>Excelsa</v>
      </c>
      <c r="Q112" t="str">
        <f t="shared" si="13"/>
        <v>L</v>
      </c>
      <c r="R112" s="8" t="str">
        <f t="shared" si="14"/>
        <v>0.2</v>
      </c>
      <c r="S112" s="9">
        <f>_xlfn.XLOOKUP(F112,products!$A$2:$A$49,products!$E$2:$E$49,,0,)</f>
        <v>4.4550000000000001</v>
      </c>
      <c r="T112" s="10">
        <f t="shared" si="15"/>
        <v>13.365</v>
      </c>
      <c r="U112" t="str">
        <f>_xlfn.XLOOKUP(E112,customers!$A$2:$A$1001,customers!$I$2:$I$1001,,0,)</f>
        <v>Yes</v>
      </c>
    </row>
    <row r="113" spans="1:21" x14ac:dyDescent="0.2">
      <c r="A113" s="2" t="s">
        <v>1112</v>
      </c>
      <c r="B113" s="3">
        <v>43642</v>
      </c>
      <c r="C113" s="3" t="str">
        <f t="shared" si="8"/>
        <v>Jun</v>
      </c>
      <c r="D113" s="2">
        <f t="shared" si="9"/>
        <v>2019</v>
      </c>
      <c r="E113" s="2" t="s">
        <v>1113</v>
      </c>
      <c r="F113" t="s">
        <v>6172</v>
      </c>
      <c r="G113" s="2">
        <v>5</v>
      </c>
      <c r="H113" s="2" t="str">
        <f>VLOOKUP(E113,customers!$A$1:$I$1001,2,FALSE)</f>
        <v>Betty Fominov</v>
      </c>
      <c r="I113" s="2" t="str">
        <f t="shared" si="10"/>
        <v>Betty</v>
      </c>
      <c r="J113" s="2" t="str">
        <f t="shared" si="11"/>
        <v>Fominov</v>
      </c>
      <c r="K113" s="2" t="str">
        <f>IF(VLOOKUP(E113,customers!$A$1:$I$1001,3,FALSE)=0," ",VLOOKUP(E113,customers!$A$1:$I$1001,3,FALSE))</f>
        <v>bfominov33@yale.edu</v>
      </c>
      <c r="L113" s="2" t="str">
        <f>VLOOKUP(E113,customers!$A$1:$I$1001,6,FALSE)</f>
        <v>Pensacola</v>
      </c>
      <c r="M113" s="2" t="str">
        <f>VLOOKUP(E113,customers!$A$1:$I$1001,7,FALSE)</f>
        <v>United States</v>
      </c>
      <c r="N113" t="str">
        <f t="shared" si="12"/>
        <v>R</v>
      </c>
      <c r="O113" t="str" cm="1">
        <f t="array" ref="O113">_xlfn.IFS(N113="R","Rob",N113="E","Exc",N113="L","Lib",N113="A","Ara")</f>
        <v>Rob</v>
      </c>
      <c r="P113" t="str" cm="1">
        <f t="array" ref="P113">_xlfn.IFS(O113="Rob","Robusta",O113="Exc","Excelsa",O113="Ara","Arabica",O113="Lib","Liberica")</f>
        <v>Robusta</v>
      </c>
      <c r="Q113" t="str">
        <f t="shared" si="13"/>
        <v>D</v>
      </c>
      <c r="R113" s="8" t="str">
        <f t="shared" si="14"/>
        <v>0.5</v>
      </c>
      <c r="S113" s="9">
        <f>_xlfn.XLOOKUP(F113,products!$A$2:$A$49,products!$E$2:$E$49,,0,)</f>
        <v>5.3699999999999992</v>
      </c>
      <c r="T113" s="10">
        <f t="shared" si="15"/>
        <v>26.849999999999994</v>
      </c>
      <c r="U113" t="str">
        <f>_xlfn.XLOOKUP(E113,customers!$A$2:$A$1001,customers!$I$2:$I$1001,,0,)</f>
        <v>No</v>
      </c>
    </row>
    <row r="114" spans="1:21" x14ac:dyDescent="0.2">
      <c r="A114" s="2" t="s">
        <v>1117</v>
      </c>
      <c r="B114" s="3">
        <v>44481</v>
      </c>
      <c r="C114" s="3" t="str">
        <f t="shared" si="8"/>
        <v>Oct</v>
      </c>
      <c r="D114" s="2">
        <f t="shared" si="9"/>
        <v>2021</v>
      </c>
      <c r="E114" s="2" t="s">
        <v>1118</v>
      </c>
      <c r="F114" t="s">
        <v>6155</v>
      </c>
      <c r="G114" s="2">
        <v>1</v>
      </c>
      <c r="H114" s="2" t="str">
        <f>VLOOKUP(E114,customers!$A$1:$I$1001,2,FALSE)</f>
        <v>Shawnee Critchlow</v>
      </c>
      <c r="I114" s="2" t="str">
        <f t="shared" si="10"/>
        <v>Shawnee</v>
      </c>
      <c r="J114" s="2" t="str">
        <f t="shared" si="11"/>
        <v>Critchlow</v>
      </c>
      <c r="K114" s="2" t="str">
        <f>IF(VLOOKUP(E114,customers!$A$1:$I$1001,3,FALSE)=0," ",VLOOKUP(E114,customers!$A$1:$I$1001,3,FALSE))</f>
        <v>scritchlow34@un.org</v>
      </c>
      <c r="L114" s="2" t="str">
        <f>VLOOKUP(E114,customers!$A$1:$I$1001,6,FALSE)</f>
        <v>Richmond</v>
      </c>
      <c r="M114" s="2" t="str">
        <f>VLOOKUP(E114,customers!$A$1:$I$1001,7,FALSE)</f>
        <v>United States</v>
      </c>
      <c r="N114" t="str">
        <f t="shared" si="12"/>
        <v>A</v>
      </c>
      <c r="O114" t="str" cm="1">
        <f t="array" ref="O114">_xlfn.IFS(N114="R","Rob",N114="E","Exc",N114="L","Lib",N114="A","Ara")</f>
        <v>Ara</v>
      </c>
      <c r="P114" t="str" cm="1">
        <f t="array" ref="P114">_xlfn.IFS(O114="Rob","Robusta",O114="Exc","Excelsa",O114="Ara","Arabica",O114="Lib","Liberica")</f>
        <v>Arabica</v>
      </c>
      <c r="Q114" t="str">
        <f t="shared" si="13"/>
        <v>M</v>
      </c>
      <c r="R114" s="8" t="str">
        <f t="shared" si="14"/>
        <v>1</v>
      </c>
      <c r="S114" s="9">
        <f>_xlfn.XLOOKUP(F114,products!$A$2:$A$49,products!$E$2:$E$49,,0,)</f>
        <v>11.25</v>
      </c>
      <c r="T114" s="10">
        <f t="shared" si="15"/>
        <v>11.25</v>
      </c>
      <c r="U114" t="str">
        <f>_xlfn.XLOOKUP(E114,customers!$A$2:$A$1001,customers!$I$2:$I$1001,,0,)</f>
        <v>No</v>
      </c>
    </row>
    <row r="115" spans="1:21" x14ac:dyDescent="0.2">
      <c r="A115" s="2" t="s">
        <v>1123</v>
      </c>
      <c r="B115" s="3">
        <v>43556</v>
      </c>
      <c r="C115" s="3" t="str">
        <f t="shared" si="8"/>
        <v>Apr</v>
      </c>
      <c r="D115" s="2">
        <f t="shared" si="9"/>
        <v>2019</v>
      </c>
      <c r="E115" s="2" t="s">
        <v>1124</v>
      </c>
      <c r="F115" t="s">
        <v>6162</v>
      </c>
      <c r="G115" s="2">
        <v>1</v>
      </c>
      <c r="H115" s="2" t="str">
        <f>VLOOKUP(E115,customers!$A$1:$I$1001,2,FALSE)</f>
        <v>Merrel Steptow</v>
      </c>
      <c r="I115" s="2" t="str">
        <f t="shared" si="10"/>
        <v>Merrel</v>
      </c>
      <c r="J115" s="2" t="str">
        <f t="shared" si="11"/>
        <v>Steptow</v>
      </c>
      <c r="K115" s="2" t="str">
        <f>IF(VLOOKUP(E115,customers!$A$1:$I$1001,3,FALSE)=0," ",VLOOKUP(E115,customers!$A$1:$I$1001,3,FALSE))</f>
        <v>msteptow35@earthlink.net</v>
      </c>
      <c r="L115" s="2" t="str">
        <f>VLOOKUP(E115,customers!$A$1:$I$1001,6,FALSE)</f>
        <v>Cherryville</v>
      </c>
      <c r="M115" s="2" t="str">
        <f>VLOOKUP(E115,customers!$A$1:$I$1001,7,FALSE)</f>
        <v>Ireland</v>
      </c>
      <c r="N115" t="str">
        <f t="shared" si="12"/>
        <v>L</v>
      </c>
      <c r="O115" t="str" cm="1">
        <f t="array" ref="O115">_xlfn.IFS(N115="R","Rob",N115="E","Exc",N115="L","Lib",N115="A","Ara")</f>
        <v>Lib</v>
      </c>
      <c r="P115" t="str" cm="1">
        <f t="array" ref="P115">_xlfn.IFS(O115="Rob","Robusta",O115="Exc","Excelsa",O115="Ara","Arabica",O115="Lib","Liberica")</f>
        <v>Liberica</v>
      </c>
      <c r="Q115" t="str">
        <f t="shared" si="13"/>
        <v>M</v>
      </c>
      <c r="R115" s="8" t="str">
        <f t="shared" si="14"/>
        <v>1</v>
      </c>
      <c r="S115" s="9">
        <f>_xlfn.XLOOKUP(F115,products!$A$2:$A$49,products!$E$2:$E$49,,0,)</f>
        <v>14.55</v>
      </c>
      <c r="T115" s="10">
        <f t="shared" si="15"/>
        <v>14.55</v>
      </c>
      <c r="U115" t="str">
        <f>_xlfn.XLOOKUP(E115,customers!$A$2:$A$1001,customers!$I$2:$I$1001,,0,)</f>
        <v>No</v>
      </c>
    </row>
    <row r="116" spans="1:21" x14ac:dyDescent="0.2">
      <c r="A116" s="2" t="s">
        <v>1129</v>
      </c>
      <c r="B116" s="3">
        <v>44265</v>
      </c>
      <c r="C116" s="3" t="str">
        <f t="shared" si="8"/>
        <v>Mar</v>
      </c>
      <c r="D116" s="2">
        <f t="shared" si="9"/>
        <v>2021</v>
      </c>
      <c r="E116" s="2" t="s">
        <v>1130</v>
      </c>
      <c r="F116" t="s">
        <v>6178</v>
      </c>
      <c r="G116" s="2">
        <v>4</v>
      </c>
      <c r="H116" s="2" t="str">
        <f>VLOOKUP(E116,customers!$A$1:$I$1001,2,FALSE)</f>
        <v>Carmina Hubbuck</v>
      </c>
      <c r="I116" s="2" t="str">
        <f t="shared" si="10"/>
        <v>Carmina</v>
      </c>
      <c r="J116" s="2" t="str">
        <f t="shared" si="11"/>
        <v>Hubbuck</v>
      </c>
      <c r="K116" s="2" t="str">
        <f>IF(VLOOKUP(E116,customers!$A$1:$I$1001,3,FALSE)=0," ",VLOOKUP(E116,customers!$A$1:$I$1001,3,FALSE))</f>
        <v xml:space="preserve"> </v>
      </c>
      <c r="L116" s="2" t="str">
        <f>VLOOKUP(E116,customers!$A$1:$I$1001,6,FALSE)</f>
        <v>Huntington</v>
      </c>
      <c r="M116" s="2" t="str">
        <f>VLOOKUP(E116,customers!$A$1:$I$1001,7,FALSE)</f>
        <v>United States</v>
      </c>
      <c r="N116" t="str">
        <f t="shared" si="12"/>
        <v>R</v>
      </c>
      <c r="O116" t="str" cm="1">
        <f t="array" ref="O116">_xlfn.IFS(N116="R","Rob",N116="E","Exc",N116="L","Lib",N116="A","Ara")</f>
        <v>Rob</v>
      </c>
      <c r="P116" t="str" cm="1">
        <f t="array" ref="P116">_xlfn.IFS(O116="Rob","Robusta",O116="Exc","Excelsa",O116="Ara","Arabica",O116="Lib","Liberica")</f>
        <v>Robusta</v>
      </c>
      <c r="Q116" t="str">
        <f t="shared" si="13"/>
        <v>L</v>
      </c>
      <c r="R116" s="8" t="str">
        <f t="shared" si="14"/>
        <v>0.2</v>
      </c>
      <c r="S116" s="9">
        <f>_xlfn.XLOOKUP(F116,products!$A$2:$A$49,products!$E$2:$E$49,,0,)</f>
        <v>3.5849999999999995</v>
      </c>
      <c r="T116" s="10">
        <f t="shared" si="15"/>
        <v>14.339999999999998</v>
      </c>
      <c r="U116" t="str">
        <f>_xlfn.XLOOKUP(E116,customers!$A$2:$A$1001,customers!$I$2:$I$1001,,0,)</f>
        <v>No</v>
      </c>
    </row>
    <row r="117" spans="1:21" x14ac:dyDescent="0.2">
      <c r="A117" s="2" t="s">
        <v>1134</v>
      </c>
      <c r="B117" s="3">
        <v>43693</v>
      </c>
      <c r="C117" s="3" t="str">
        <f t="shared" si="8"/>
        <v>Aug</v>
      </c>
      <c r="D117" s="2">
        <f t="shared" si="9"/>
        <v>2019</v>
      </c>
      <c r="E117" s="2" t="s">
        <v>1135</v>
      </c>
      <c r="F117" t="s">
        <v>6170</v>
      </c>
      <c r="G117" s="2">
        <v>1</v>
      </c>
      <c r="H117" s="2" t="str">
        <f>VLOOKUP(E117,customers!$A$1:$I$1001,2,FALSE)</f>
        <v>Ingeberg Mulliner</v>
      </c>
      <c r="I117" s="2" t="str">
        <f t="shared" si="10"/>
        <v>Ingeberg</v>
      </c>
      <c r="J117" s="2" t="str">
        <f t="shared" si="11"/>
        <v>Mulliner</v>
      </c>
      <c r="K117" s="2" t="str">
        <f>IF(VLOOKUP(E117,customers!$A$1:$I$1001,3,FALSE)=0," ",VLOOKUP(E117,customers!$A$1:$I$1001,3,FALSE))</f>
        <v>imulliner37@pinterest.com</v>
      </c>
      <c r="L117" s="2" t="str">
        <f>VLOOKUP(E117,customers!$A$1:$I$1001,6,FALSE)</f>
        <v>Birmingham</v>
      </c>
      <c r="M117" s="2" t="str">
        <f>VLOOKUP(E117,customers!$A$1:$I$1001,7,FALSE)</f>
        <v>United Kingdom</v>
      </c>
      <c r="N117" t="str">
        <f t="shared" si="12"/>
        <v>L</v>
      </c>
      <c r="O117" t="str" cm="1">
        <f t="array" ref="O117">_xlfn.IFS(N117="R","Rob",N117="E","Exc",N117="L","Lib",N117="A","Ara")</f>
        <v>Lib</v>
      </c>
      <c r="P117" t="str" cm="1">
        <f t="array" ref="P117">_xlfn.IFS(O117="Rob","Robusta",O117="Exc","Excelsa",O117="Ara","Arabica",O117="Lib","Liberica")</f>
        <v>Liberica</v>
      </c>
      <c r="Q117" t="str">
        <f t="shared" si="13"/>
        <v>L</v>
      </c>
      <c r="R117" s="8" t="str">
        <f t="shared" si="14"/>
        <v>1</v>
      </c>
      <c r="S117" s="9">
        <f>_xlfn.XLOOKUP(F117,products!$A$2:$A$49,products!$E$2:$E$49,,0,)</f>
        <v>15.85</v>
      </c>
      <c r="T117" s="10">
        <f t="shared" si="15"/>
        <v>15.85</v>
      </c>
      <c r="U117" t="str">
        <f>_xlfn.XLOOKUP(E117,customers!$A$2:$A$1001,customers!$I$2:$I$1001,,0,)</f>
        <v>No</v>
      </c>
    </row>
    <row r="118" spans="1:21" x14ac:dyDescent="0.2">
      <c r="A118" s="2" t="s">
        <v>1140</v>
      </c>
      <c r="B118" s="3">
        <v>44054</v>
      </c>
      <c r="C118" s="3" t="str">
        <f t="shared" si="8"/>
        <v>Aug</v>
      </c>
      <c r="D118" s="2">
        <f t="shared" si="9"/>
        <v>2020</v>
      </c>
      <c r="E118" s="2" t="s">
        <v>1141</v>
      </c>
      <c r="F118" t="s">
        <v>6145</v>
      </c>
      <c r="G118" s="2">
        <v>4</v>
      </c>
      <c r="H118" s="2" t="str">
        <f>VLOOKUP(E118,customers!$A$1:$I$1001,2,FALSE)</f>
        <v>Geneva Standley</v>
      </c>
      <c r="I118" s="2" t="str">
        <f t="shared" si="10"/>
        <v>Geneva</v>
      </c>
      <c r="J118" s="2" t="str">
        <f t="shared" si="11"/>
        <v>Standley</v>
      </c>
      <c r="K118" s="2" t="str">
        <f>IF(VLOOKUP(E118,customers!$A$1:$I$1001,3,FALSE)=0," ",VLOOKUP(E118,customers!$A$1:$I$1001,3,FALSE))</f>
        <v>gstandley38@dion.ne.jp</v>
      </c>
      <c r="L118" s="2" t="str">
        <f>VLOOKUP(E118,customers!$A$1:$I$1001,6,FALSE)</f>
        <v>Killorglin</v>
      </c>
      <c r="M118" s="2" t="str">
        <f>VLOOKUP(E118,customers!$A$1:$I$1001,7,FALSE)</f>
        <v>Ireland</v>
      </c>
      <c r="N118" t="str">
        <f t="shared" si="12"/>
        <v>L</v>
      </c>
      <c r="O118" t="str" cm="1">
        <f t="array" ref="O118">_xlfn.IFS(N118="R","Rob",N118="E","Exc",N118="L","Lib",N118="A","Ara")</f>
        <v>Lib</v>
      </c>
      <c r="P118" t="str" cm="1">
        <f t="array" ref="P118">_xlfn.IFS(O118="Rob","Robusta",O118="Exc","Excelsa",O118="Ara","Arabica",O118="Lib","Liberica")</f>
        <v>Liberica</v>
      </c>
      <c r="Q118" t="str">
        <f t="shared" si="13"/>
        <v>L</v>
      </c>
      <c r="R118" s="8" t="str">
        <f t="shared" si="14"/>
        <v>0.2</v>
      </c>
      <c r="S118" s="9">
        <f>_xlfn.XLOOKUP(F118,products!$A$2:$A$49,products!$E$2:$E$49,,0,)</f>
        <v>4.7549999999999999</v>
      </c>
      <c r="T118" s="10">
        <f t="shared" si="15"/>
        <v>19.02</v>
      </c>
      <c r="U118" t="str">
        <f>_xlfn.XLOOKUP(E118,customers!$A$2:$A$1001,customers!$I$2:$I$1001,,0,)</f>
        <v>Yes</v>
      </c>
    </row>
    <row r="119" spans="1:21" x14ac:dyDescent="0.2">
      <c r="A119" s="2" t="s">
        <v>1146</v>
      </c>
      <c r="B119" s="3">
        <v>44656</v>
      </c>
      <c r="C119" s="3" t="str">
        <f t="shared" si="8"/>
        <v>Apr</v>
      </c>
      <c r="D119" s="2">
        <f t="shared" si="9"/>
        <v>2022</v>
      </c>
      <c r="E119" s="2" t="s">
        <v>1147</v>
      </c>
      <c r="F119" t="s">
        <v>6161</v>
      </c>
      <c r="G119" s="2">
        <v>4</v>
      </c>
      <c r="H119" s="2" t="str">
        <f>VLOOKUP(E119,customers!$A$1:$I$1001,2,FALSE)</f>
        <v>Brook Drage</v>
      </c>
      <c r="I119" s="2" t="str">
        <f t="shared" si="10"/>
        <v>Brook</v>
      </c>
      <c r="J119" s="2" t="str">
        <f t="shared" si="11"/>
        <v>Drage</v>
      </c>
      <c r="K119" s="2" t="str">
        <f>IF(VLOOKUP(E119,customers!$A$1:$I$1001,3,FALSE)=0," ",VLOOKUP(E119,customers!$A$1:$I$1001,3,FALSE))</f>
        <v>bdrage39@youku.com</v>
      </c>
      <c r="L119" s="2" t="str">
        <f>VLOOKUP(E119,customers!$A$1:$I$1001,6,FALSE)</f>
        <v>Dayton</v>
      </c>
      <c r="M119" s="2" t="str">
        <f>VLOOKUP(E119,customers!$A$1:$I$1001,7,FALSE)</f>
        <v>United States</v>
      </c>
      <c r="N119" t="str">
        <f t="shared" si="12"/>
        <v>L</v>
      </c>
      <c r="O119" t="str" cm="1">
        <f t="array" ref="O119">_xlfn.IFS(N119="R","Rob",N119="E","Exc",N119="L","Lib",N119="A","Ara")</f>
        <v>Lib</v>
      </c>
      <c r="P119" t="str" cm="1">
        <f t="array" ref="P119">_xlfn.IFS(O119="Rob","Robusta",O119="Exc","Excelsa",O119="Ara","Arabica",O119="Lib","Liberica")</f>
        <v>Liberica</v>
      </c>
      <c r="Q119" t="str">
        <f t="shared" si="13"/>
        <v>L</v>
      </c>
      <c r="R119" s="8" t="str">
        <f t="shared" si="14"/>
        <v>0.5</v>
      </c>
      <c r="S119" s="9">
        <f>_xlfn.XLOOKUP(F119,products!$A$2:$A$49,products!$E$2:$E$49,,0,)</f>
        <v>9.51</v>
      </c>
      <c r="T119" s="10">
        <f t="shared" si="15"/>
        <v>38.04</v>
      </c>
      <c r="U119" t="str">
        <f>_xlfn.XLOOKUP(E119,customers!$A$2:$A$1001,customers!$I$2:$I$1001,,0,)</f>
        <v>No</v>
      </c>
    </row>
    <row r="120" spans="1:21" x14ac:dyDescent="0.2">
      <c r="A120" s="2" t="s">
        <v>1152</v>
      </c>
      <c r="B120" s="3">
        <v>43760</v>
      </c>
      <c r="C120" s="3" t="str">
        <f t="shared" si="8"/>
        <v>Oct</v>
      </c>
      <c r="D120" s="2">
        <f t="shared" si="9"/>
        <v>2019</v>
      </c>
      <c r="E120" s="2" t="s">
        <v>1153</v>
      </c>
      <c r="F120" t="s">
        <v>6144</v>
      </c>
      <c r="G120" s="2">
        <v>3</v>
      </c>
      <c r="H120" s="2" t="str">
        <f>VLOOKUP(E120,customers!$A$1:$I$1001,2,FALSE)</f>
        <v>Muffin Yallop</v>
      </c>
      <c r="I120" s="2" t="str">
        <f t="shared" si="10"/>
        <v>Muffin</v>
      </c>
      <c r="J120" s="2" t="str">
        <f t="shared" si="11"/>
        <v>Yallop</v>
      </c>
      <c r="K120" s="2" t="str">
        <f>IF(VLOOKUP(E120,customers!$A$1:$I$1001,3,FALSE)=0," ",VLOOKUP(E120,customers!$A$1:$I$1001,3,FALSE))</f>
        <v>myallop3a@fema.gov</v>
      </c>
      <c r="L120" s="2" t="str">
        <f>VLOOKUP(E120,customers!$A$1:$I$1001,6,FALSE)</f>
        <v>Anchorage</v>
      </c>
      <c r="M120" s="2" t="str">
        <f>VLOOKUP(E120,customers!$A$1:$I$1001,7,FALSE)</f>
        <v>United States</v>
      </c>
      <c r="N120" t="str">
        <f t="shared" si="12"/>
        <v>E</v>
      </c>
      <c r="O120" t="str" cm="1">
        <f t="array" ref="O120">_xlfn.IFS(N120="R","Rob",N120="E","Exc",N120="L","Lib",N120="A","Ara")</f>
        <v>Exc</v>
      </c>
      <c r="P120" t="str" cm="1">
        <f t="array" ref="P120">_xlfn.IFS(O120="Rob","Robusta",O120="Exc","Excelsa",O120="Ara","Arabica",O120="Lib","Liberica")</f>
        <v>Excelsa</v>
      </c>
      <c r="Q120" t="str">
        <f t="shared" si="13"/>
        <v>D</v>
      </c>
      <c r="R120" s="8" t="str">
        <f t="shared" si="14"/>
        <v>0.5</v>
      </c>
      <c r="S120" s="9">
        <f>_xlfn.XLOOKUP(F120,products!$A$2:$A$49,products!$E$2:$E$49,,0,)</f>
        <v>7.29</v>
      </c>
      <c r="T120" s="10">
        <f t="shared" si="15"/>
        <v>21.87</v>
      </c>
      <c r="U120" t="str">
        <f>_xlfn.XLOOKUP(E120,customers!$A$2:$A$1001,customers!$I$2:$I$1001,,0,)</f>
        <v>Yes</v>
      </c>
    </row>
    <row r="121" spans="1:21" x14ac:dyDescent="0.2">
      <c r="A121" s="2" t="s">
        <v>1158</v>
      </c>
      <c r="B121" s="3">
        <v>44471</v>
      </c>
      <c r="C121" s="3" t="str">
        <f t="shared" si="8"/>
        <v>Oct</v>
      </c>
      <c r="D121" s="2">
        <f t="shared" si="9"/>
        <v>2021</v>
      </c>
      <c r="E121" s="2" t="s">
        <v>1159</v>
      </c>
      <c r="F121" t="s">
        <v>6156</v>
      </c>
      <c r="G121" s="2">
        <v>1</v>
      </c>
      <c r="H121" s="2" t="str">
        <f>VLOOKUP(E121,customers!$A$1:$I$1001,2,FALSE)</f>
        <v>Cordi Switsur</v>
      </c>
      <c r="I121" s="2" t="str">
        <f t="shared" si="10"/>
        <v>Cordi</v>
      </c>
      <c r="J121" s="2" t="str">
        <f t="shared" si="11"/>
        <v>Switsur</v>
      </c>
      <c r="K121" s="2" t="str">
        <f>IF(VLOOKUP(E121,customers!$A$1:$I$1001,3,FALSE)=0," ",VLOOKUP(E121,customers!$A$1:$I$1001,3,FALSE))</f>
        <v>cswitsur3b@chronoengine.com</v>
      </c>
      <c r="L121" s="2" t="str">
        <f>VLOOKUP(E121,customers!$A$1:$I$1001,6,FALSE)</f>
        <v>Nashville</v>
      </c>
      <c r="M121" s="2" t="str">
        <f>VLOOKUP(E121,customers!$A$1:$I$1001,7,FALSE)</f>
        <v>United States</v>
      </c>
      <c r="N121" t="str">
        <f t="shared" si="12"/>
        <v>E</v>
      </c>
      <c r="O121" t="str" cm="1">
        <f t="array" ref="O121">_xlfn.IFS(N121="R","Rob",N121="E","Exc",N121="L","Lib",N121="A","Ara")</f>
        <v>Exc</v>
      </c>
      <c r="P121" t="str" cm="1">
        <f t="array" ref="P121">_xlfn.IFS(O121="Rob","Robusta",O121="Exc","Excelsa",O121="Ara","Arabica",O121="Lib","Liberica")</f>
        <v>Excelsa</v>
      </c>
      <c r="Q121" t="str">
        <f t="shared" si="13"/>
        <v>M</v>
      </c>
      <c r="R121" s="8" t="str">
        <f t="shared" si="14"/>
        <v>0.2</v>
      </c>
      <c r="S121" s="9">
        <f>_xlfn.XLOOKUP(F121,products!$A$2:$A$49,products!$E$2:$E$49,,0,)</f>
        <v>4.125</v>
      </c>
      <c r="T121" s="10">
        <f t="shared" si="15"/>
        <v>4.125</v>
      </c>
      <c r="U121" t="str">
        <f>_xlfn.XLOOKUP(E121,customers!$A$2:$A$1001,customers!$I$2:$I$1001,,0,)</f>
        <v>No</v>
      </c>
    </row>
    <row r="122" spans="1:21" x14ac:dyDescent="0.2">
      <c r="A122" s="2" t="s">
        <v>1158</v>
      </c>
      <c r="B122" s="3">
        <v>44471</v>
      </c>
      <c r="C122" s="3" t="str">
        <f t="shared" si="8"/>
        <v>Oct</v>
      </c>
      <c r="D122" s="2">
        <f t="shared" si="9"/>
        <v>2021</v>
      </c>
      <c r="E122" s="2" t="s">
        <v>1159</v>
      </c>
      <c r="F122" t="s">
        <v>6167</v>
      </c>
      <c r="G122" s="2">
        <v>1</v>
      </c>
      <c r="H122" s="2" t="str">
        <f>VLOOKUP(E122,customers!$A$1:$I$1001,2,FALSE)</f>
        <v>Cordi Switsur</v>
      </c>
      <c r="I122" s="2" t="str">
        <f t="shared" si="10"/>
        <v>Cordi</v>
      </c>
      <c r="J122" s="2" t="str">
        <f t="shared" si="11"/>
        <v>Switsur</v>
      </c>
      <c r="K122" s="2" t="str">
        <f>IF(VLOOKUP(E122,customers!$A$1:$I$1001,3,FALSE)=0," ",VLOOKUP(E122,customers!$A$1:$I$1001,3,FALSE))</f>
        <v>cswitsur3b@chronoengine.com</v>
      </c>
      <c r="L122" s="2" t="str">
        <f>VLOOKUP(E122,customers!$A$1:$I$1001,6,FALSE)</f>
        <v>Nashville</v>
      </c>
      <c r="M122" s="2" t="str">
        <f>VLOOKUP(E122,customers!$A$1:$I$1001,7,FALSE)</f>
        <v>United States</v>
      </c>
      <c r="N122" t="str">
        <f t="shared" si="12"/>
        <v>A</v>
      </c>
      <c r="O122" t="str" cm="1">
        <f t="array" ref="O122">_xlfn.IFS(N122="R","Rob",N122="E","Exc",N122="L","Lib",N122="A","Ara")</f>
        <v>Ara</v>
      </c>
      <c r="P122" t="str" cm="1">
        <f t="array" ref="P122">_xlfn.IFS(O122="Rob","Robusta",O122="Exc","Excelsa",O122="Ara","Arabica",O122="Lib","Liberica")</f>
        <v>Arabica</v>
      </c>
      <c r="Q122" t="str">
        <f t="shared" si="13"/>
        <v>L</v>
      </c>
      <c r="R122" s="8" t="str">
        <f t="shared" si="14"/>
        <v>0.2</v>
      </c>
      <c r="S122" s="9">
        <f>_xlfn.XLOOKUP(F122,products!$A$2:$A$49,products!$E$2:$E$49,,0,)</f>
        <v>3.8849999999999998</v>
      </c>
      <c r="T122" s="10">
        <f t="shared" si="15"/>
        <v>3.8849999999999998</v>
      </c>
      <c r="U122" t="str">
        <f>_xlfn.XLOOKUP(E122,customers!$A$2:$A$1001,customers!$I$2:$I$1001,,0,)</f>
        <v>No</v>
      </c>
    </row>
    <row r="123" spans="1:21" x14ac:dyDescent="0.2">
      <c r="A123" s="2" t="s">
        <v>1158</v>
      </c>
      <c r="B123" s="3">
        <v>44471</v>
      </c>
      <c r="C123" s="3" t="str">
        <f t="shared" si="8"/>
        <v>Oct</v>
      </c>
      <c r="D123" s="2">
        <f t="shared" si="9"/>
        <v>2021</v>
      </c>
      <c r="E123" s="2" t="s">
        <v>1159</v>
      </c>
      <c r="F123" t="s">
        <v>6141</v>
      </c>
      <c r="G123" s="2">
        <v>5</v>
      </c>
      <c r="H123" s="2" t="str">
        <f>VLOOKUP(E123,customers!$A$1:$I$1001,2,FALSE)</f>
        <v>Cordi Switsur</v>
      </c>
      <c r="I123" s="2" t="str">
        <f t="shared" si="10"/>
        <v>Cordi</v>
      </c>
      <c r="J123" s="2" t="str">
        <f t="shared" si="11"/>
        <v>Switsur</v>
      </c>
      <c r="K123" s="2" t="str">
        <f>IF(VLOOKUP(E123,customers!$A$1:$I$1001,3,FALSE)=0," ",VLOOKUP(E123,customers!$A$1:$I$1001,3,FALSE))</f>
        <v>cswitsur3b@chronoengine.com</v>
      </c>
      <c r="L123" s="2" t="str">
        <f>VLOOKUP(E123,customers!$A$1:$I$1001,6,FALSE)</f>
        <v>Nashville</v>
      </c>
      <c r="M123" s="2" t="str">
        <f>VLOOKUP(E123,customers!$A$1:$I$1001,7,FALSE)</f>
        <v>United States</v>
      </c>
      <c r="N123" t="str">
        <f t="shared" si="12"/>
        <v>E</v>
      </c>
      <c r="O123" t="str" cm="1">
        <f t="array" ref="O123">_xlfn.IFS(N123="R","Rob",N123="E","Exc",N123="L","Lib",N123="A","Ara")</f>
        <v>Exc</v>
      </c>
      <c r="P123" t="str" cm="1">
        <f t="array" ref="P123">_xlfn.IFS(O123="Rob","Robusta",O123="Exc","Excelsa",O123="Ara","Arabica",O123="Lib","Liberica")</f>
        <v>Excelsa</v>
      </c>
      <c r="Q123" t="str">
        <f t="shared" si="13"/>
        <v>M</v>
      </c>
      <c r="R123" s="8" t="str">
        <f t="shared" si="14"/>
        <v>1</v>
      </c>
      <c r="S123" s="9">
        <f>_xlfn.XLOOKUP(F123,products!$A$2:$A$49,products!$E$2:$E$49,,0,)</f>
        <v>13.75</v>
      </c>
      <c r="T123" s="10">
        <f t="shared" si="15"/>
        <v>68.75</v>
      </c>
      <c r="U123" t="str">
        <f>_xlfn.XLOOKUP(E123,customers!$A$2:$A$1001,customers!$I$2:$I$1001,,0,)</f>
        <v>No</v>
      </c>
    </row>
    <row r="124" spans="1:21" x14ac:dyDescent="0.2">
      <c r="A124" s="2" t="s">
        <v>1174</v>
      </c>
      <c r="B124" s="3">
        <v>44268</v>
      </c>
      <c r="C124" s="3" t="str">
        <f t="shared" si="8"/>
        <v>Mar</v>
      </c>
      <c r="D124" s="2">
        <f t="shared" si="9"/>
        <v>2021</v>
      </c>
      <c r="E124" s="2" t="s">
        <v>1175</v>
      </c>
      <c r="F124" t="s">
        <v>6158</v>
      </c>
      <c r="G124" s="2">
        <v>4</v>
      </c>
      <c r="H124" s="2" t="str">
        <f>VLOOKUP(E124,customers!$A$1:$I$1001,2,FALSE)</f>
        <v>Mahala Ludwell</v>
      </c>
      <c r="I124" s="2" t="str">
        <f t="shared" si="10"/>
        <v>Mahala</v>
      </c>
      <c r="J124" s="2" t="str">
        <f t="shared" si="11"/>
        <v>Ludwell</v>
      </c>
      <c r="K124" s="2" t="str">
        <f>IF(VLOOKUP(E124,customers!$A$1:$I$1001,3,FALSE)=0," ",VLOOKUP(E124,customers!$A$1:$I$1001,3,FALSE))</f>
        <v>mludwell3e@blogger.com</v>
      </c>
      <c r="L124" s="2" t="str">
        <f>VLOOKUP(E124,customers!$A$1:$I$1001,6,FALSE)</f>
        <v>Denver</v>
      </c>
      <c r="M124" s="2" t="str">
        <f>VLOOKUP(E124,customers!$A$1:$I$1001,7,FALSE)</f>
        <v>United States</v>
      </c>
      <c r="N124" t="str">
        <f t="shared" si="12"/>
        <v>A</v>
      </c>
      <c r="O124" t="str" cm="1">
        <f t="array" ref="O124">_xlfn.IFS(N124="R","Rob",N124="E","Exc",N124="L","Lib",N124="A","Ara")</f>
        <v>Ara</v>
      </c>
      <c r="P124" t="str" cm="1">
        <f t="array" ref="P124">_xlfn.IFS(O124="Rob","Robusta",O124="Exc","Excelsa",O124="Ara","Arabica",O124="Lib","Liberica")</f>
        <v>Arabica</v>
      </c>
      <c r="Q124" t="str">
        <f t="shared" si="13"/>
        <v>D</v>
      </c>
      <c r="R124" s="8" t="str">
        <f t="shared" si="14"/>
        <v>0.5</v>
      </c>
      <c r="S124" s="9">
        <f>_xlfn.XLOOKUP(F124,products!$A$2:$A$49,products!$E$2:$E$49,,0,)</f>
        <v>5.97</v>
      </c>
      <c r="T124" s="10">
        <f t="shared" si="15"/>
        <v>23.88</v>
      </c>
      <c r="U124" t="str">
        <f>_xlfn.XLOOKUP(E124,customers!$A$2:$A$1001,customers!$I$2:$I$1001,,0,)</f>
        <v>Yes</v>
      </c>
    </row>
    <row r="125" spans="1:21" x14ac:dyDescent="0.2">
      <c r="A125" s="2" t="s">
        <v>1180</v>
      </c>
      <c r="B125" s="3">
        <v>44724</v>
      </c>
      <c r="C125" s="3" t="str">
        <f t="shared" si="8"/>
        <v>Jun</v>
      </c>
      <c r="D125" s="2">
        <f t="shared" si="9"/>
        <v>2022</v>
      </c>
      <c r="E125" s="2" t="s">
        <v>1181</v>
      </c>
      <c r="F125" t="s">
        <v>6164</v>
      </c>
      <c r="G125" s="2">
        <v>4</v>
      </c>
      <c r="H125" s="2" t="str">
        <f>VLOOKUP(E125,customers!$A$1:$I$1001,2,FALSE)</f>
        <v>Doll Beauchamp</v>
      </c>
      <c r="I125" s="2" t="str">
        <f t="shared" si="10"/>
        <v>Doll</v>
      </c>
      <c r="J125" s="2" t="str">
        <f t="shared" si="11"/>
        <v>Beauchamp</v>
      </c>
      <c r="K125" s="2" t="str">
        <f>IF(VLOOKUP(E125,customers!$A$1:$I$1001,3,FALSE)=0," ",VLOOKUP(E125,customers!$A$1:$I$1001,3,FALSE))</f>
        <v>dbeauchamp3f@usda.gov</v>
      </c>
      <c r="L125" s="2" t="str">
        <f>VLOOKUP(E125,customers!$A$1:$I$1001,6,FALSE)</f>
        <v>Stamford</v>
      </c>
      <c r="M125" s="2" t="str">
        <f>VLOOKUP(E125,customers!$A$1:$I$1001,7,FALSE)</f>
        <v>United States</v>
      </c>
      <c r="N125" t="str">
        <f t="shared" si="12"/>
        <v>L</v>
      </c>
      <c r="O125" t="str" cm="1">
        <f t="array" ref="O125">_xlfn.IFS(N125="R","Rob",N125="E","Exc",N125="L","Lib",N125="A","Ara")</f>
        <v>Lib</v>
      </c>
      <c r="P125" t="str" cm="1">
        <f t="array" ref="P125">_xlfn.IFS(O125="Rob","Robusta",O125="Exc","Excelsa",O125="Ara","Arabica",O125="Lib","Liberica")</f>
        <v>Liberica</v>
      </c>
      <c r="Q125" t="str">
        <f t="shared" si="13"/>
        <v>L</v>
      </c>
      <c r="R125" s="8" t="str">
        <f t="shared" si="14"/>
        <v>2.5</v>
      </c>
      <c r="S125" s="9">
        <f>_xlfn.XLOOKUP(F125,products!$A$2:$A$49,products!$E$2:$E$49,,0,)</f>
        <v>36.454999999999998</v>
      </c>
      <c r="T125" s="10">
        <f t="shared" si="15"/>
        <v>145.82</v>
      </c>
      <c r="U125" t="str">
        <f>_xlfn.XLOOKUP(E125,customers!$A$2:$A$1001,customers!$I$2:$I$1001,,0,)</f>
        <v>No</v>
      </c>
    </row>
    <row r="126" spans="1:21" x14ac:dyDescent="0.2">
      <c r="A126" s="2" t="s">
        <v>1186</v>
      </c>
      <c r="B126" s="3">
        <v>43582</v>
      </c>
      <c r="C126" s="3" t="str">
        <f t="shared" si="8"/>
        <v>Apr</v>
      </c>
      <c r="D126" s="2">
        <f t="shared" si="9"/>
        <v>2019</v>
      </c>
      <c r="E126" s="2" t="s">
        <v>1187</v>
      </c>
      <c r="F126" t="s">
        <v>6159</v>
      </c>
      <c r="G126" s="2">
        <v>5</v>
      </c>
      <c r="H126" s="2" t="str">
        <f>VLOOKUP(E126,customers!$A$1:$I$1001,2,FALSE)</f>
        <v>Stanford Rodliff</v>
      </c>
      <c r="I126" s="2" t="str">
        <f t="shared" si="10"/>
        <v>Stanford</v>
      </c>
      <c r="J126" s="2" t="str">
        <f t="shared" si="11"/>
        <v>Rodliff</v>
      </c>
      <c r="K126" s="2" t="str">
        <f>IF(VLOOKUP(E126,customers!$A$1:$I$1001,3,FALSE)=0," ",VLOOKUP(E126,customers!$A$1:$I$1001,3,FALSE))</f>
        <v>srodliff3g@ted.com</v>
      </c>
      <c r="L126" s="2" t="str">
        <f>VLOOKUP(E126,customers!$A$1:$I$1001,6,FALSE)</f>
        <v>Newport News</v>
      </c>
      <c r="M126" s="2" t="str">
        <f>VLOOKUP(E126,customers!$A$1:$I$1001,7,FALSE)</f>
        <v>United States</v>
      </c>
      <c r="N126" t="str">
        <f t="shared" si="12"/>
        <v>L</v>
      </c>
      <c r="O126" t="str" cm="1">
        <f t="array" ref="O126">_xlfn.IFS(N126="R","Rob",N126="E","Exc",N126="L","Lib",N126="A","Ara")</f>
        <v>Lib</v>
      </c>
      <c r="P126" t="str" cm="1">
        <f t="array" ref="P126">_xlfn.IFS(O126="Rob","Robusta",O126="Exc","Excelsa",O126="Ara","Arabica",O126="Lib","Liberica")</f>
        <v>Liberica</v>
      </c>
      <c r="Q126" t="str">
        <f t="shared" si="13"/>
        <v>M</v>
      </c>
      <c r="R126" s="8" t="str">
        <f t="shared" si="14"/>
        <v>0.2</v>
      </c>
      <c r="S126" s="9">
        <f>_xlfn.XLOOKUP(F126,products!$A$2:$A$49,products!$E$2:$E$49,,0,)</f>
        <v>4.3650000000000002</v>
      </c>
      <c r="T126" s="10">
        <f t="shared" si="15"/>
        <v>21.825000000000003</v>
      </c>
      <c r="U126" t="str">
        <f>_xlfn.XLOOKUP(E126,customers!$A$2:$A$1001,customers!$I$2:$I$1001,,0,)</f>
        <v>Yes</v>
      </c>
    </row>
    <row r="127" spans="1:21" x14ac:dyDescent="0.2">
      <c r="A127" s="2" t="s">
        <v>1192</v>
      </c>
      <c r="B127" s="3">
        <v>43608</v>
      </c>
      <c r="C127" s="3" t="str">
        <f t="shared" si="8"/>
        <v>May</v>
      </c>
      <c r="D127" s="2">
        <f t="shared" si="9"/>
        <v>2019</v>
      </c>
      <c r="E127" s="2" t="s">
        <v>1193</v>
      </c>
      <c r="F127" t="s">
        <v>6160</v>
      </c>
      <c r="G127" s="2">
        <v>3</v>
      </c>
      <c r="H127" s="2" t="str">
        <f>VLOOKUP(E127,customers!$A$1:$I$1001,2,FALSE)</f>
        <v>Stevana Woodham</v>
      </c>
      <c r="I127" s="2" t="str">
        <f t="shared" si="10"/>
        <v>Stevana</v>
      </c>
      <c r="J127" s="2" t="str">
        <f t="shared" si="11"/>
        <v>Woodham</v>
      </c>
      <c r="K127" s="2" t="str">
        <f>IF(VLOOKUP(E127,customers!$A$1:$I$1001,3,FALSE)=0," ",VLOOKUP(E127,customers!$A$1:$I$1001,3,FALSE))</f>
        <v>swoodham3h@businesswire.com</v>
      </c>
      <c r="L127" s="2" t="str">
        <f>VLOOKUP(E127,customers!$A$1:$I$1001,6,FALSE)</f>
        <v>Drumcondra</v>
      </c>
      <c r="M127" s="2" t="str">
        <f>VLOOKUP(E127,customers!$A$1:$I$1001,7,FALSE)</f>
        <v>Ireland</v>
      </c>
      <c r="N127" t="str">
        <f t="shared" si="12"/>
        <v>L</v>
      </c>
      <c r="O127" t="str" cm="1">
        <f t="array" ref="O127">_xlfn.IFS(N127="R","Rob",N127="E","Exc",N127="L","Lib",N127="A","Ara")</f>
        <v>Lib</v>
      </c>
      <c r="P127" t="str" cm="1">
        <f t="array" ref="P127">_xlfn.IFS(O127="Rob","Robusta",O127="Exc","Excelsa",O127="Ara","Arabica",O127="Lib","Liberica")</f>
        <v>Liberica</v>
      </c>
      <c r="Q127" t="str">
        <f t="shared" si="13"/>
        <v>M</v>
      </c>
      <c r="R127" s="8" t="str">
        <f t="shared" si="14"/>
        <v>0.5</v>
      </c>
      <c r="S127" s="9">
        <f>_xlfn.XLOOKUP(F127,products!$A$2:$A$49,products!$E$2:$E$49,,0,)</f>
        <v>8.73</v>
      </c>
      <c r="T127" s="10">
        <f t="shared" si="15"/>
        <v>26.19</v>
      </c>
      <c r="U127" t="str">
        <f>_xlfn.XLOOKUP(E127,customers!$A$2:$A$1001,customers!$I$2:$I$1001,,0,)</f>
        <v>Yes</v>
      </c>
    </row>
    <row r="128" spans="1:21" x14ac:dyDescent="0.2">
      <c r="A128" s="2" t="s">
        <v>1198</v>
      </c>
      <c r="B128" s="3">
        <v>44026</v>
      </c>
      <c r="C128" s="3" t="str">
        <f t="shared" si="8"/>
        <v>Jul</v>
      </c>
      <c r="D128" s="2">
        <f t="shared" si="9"/>
        <v>2020</v>
      </c>
      <c r="E128" s="2" t="s">
        <v>1199</v>
      </c>
      <c r="F128" t="s">
        <v>6155</v>
      </c>
      <c r="G128" s="2">
        <v>1</v>
      </c>
      <c r="H128" s="2" t="str">
        <f>VLOOKUP(E128,customers!$A$1:$I$1001,2,FALSE)</f>
        <v>Hewet Synnot</v>
      </c>
      <c r="I128" s="2" t="str">
        <f t="shared" si="10"/>
        <v>Hewet</v>
      </c>
      <c r="J128" s="2" t="str">
        <f t="shared" si="11"/>
        <v>Synnot</v>
      </c>
      <c r="K128" s="2" t="str">
        <f>IF(VLOOKUP(E128,customers!$A$1:$I$1001,3,FALSE)=0," ",VLOOKUP(E128,customers!$A$1:$I$1001,3,FALSE))</f>
        <v>hsynnot3i@about.com</v>
      </c>
      <c r="L128" s="2" t="str">
        <f>VLOOKUP(E128,customers!$A$1:$I$1001,6,FALSE)</f>
        <v>Anchorage</v>
      </c>
      <c r="M128" s="2" t="str">
        <f>VLOOKUP(E128,customers!$A$1:$I$1001,7,FALSE)</f>
        <v>United States</v>
      </c>
      <c r="N128" t="str">
        <f t="shared" si="12"/>
        <v>A</v>
      </c>
      <c r="O128" t="str" cm="1">
        <f t="array" ref="O128">_xlfn.IFS(N128="R","Rob",N128="E","Exc",N128="L","Lib",N128="A","Ara")</f>
        <v>Ara</v>
      </c>
      <c r="P128" t="str" cm="1">
        <f t="array" ref="P128">_xlfn.IFS(O128="Rob","Robusta",O128="Exc","Excelsa",O128="Ara","Arabica",O128="Lib","Liberica")</f>
        <v>Arabica</v>
      </c>
      <c r="Q128" t="str">
        <f t="shared" si="13"/>
        <v>M</v>
      </c>
      <c r="R128" s="8" t="str">
        <f t="shared" si="14"/>
        <v>1</v>
      </c>
      <c r="S128" s="9">
        <f>_xlfn.XLOOKUP(F128,products!$A$2:$A$49,products!$E$2:$E$49,,0,)</f>
        <v>11.25</v>
      </c>
      <c r="T128" s="10">
        <f t="shared" si="15"/>
        <v>11.25</v>
      </c>
      <c r="U128" t="str">
        <f>_xlfn.XLOOKUP(E128,customers!$A$2:$A$1001,customers!$I$2:$I$1001,,0,)</f>
        <v>No</v>
      </c>
    </row>
    <row r="129" spans="1:21" x14ac:dyDescent="0.2">
      <c r="A129" s="2" t="s">
        <v>1204</v>
      </c>
      <c r="B129" s="3">
        <v>44510</v>
      </c>
      <c r="C129" s="3" t="str">
        <f t="shared" si="8"/>
        <v>Nov</v>
      </c>
      <c r="D129" s="2">
        <f t="shared" si="9"/>
        <v>2021</v>
      </c>
      <c r="E129" s="2" t="s">
        <v>1205</v>
      </c>
      <c r="F129" t="s">
        <v>6143</v>
      </c>
      <c r="G129" s="2">
        <v>6</v>
      </c>
      <c r="H129" s="2" t="str">
        <f>VLOOKUP(E129,customers!$A$1:$I$1001,2,FALSE)</f>
        <v>Raleigh Lepere</v>
      </c>
      <c r="I129" s="2" t="str">
        <f t="shared" si="10"/>
        <v>Raleigh</v>
      </c>
      <c r="J129" s="2" t="str">
        <f t="shared" si="11"/>
        <v>Lepere</v>
      </c>
      <c r="K129" s="2" t="str">
        <f>IF(VLOOKUP(E129,customers!$A$1:$I$1001,3,FALSE)=0," ",VLOOKUP(E129,customers!$A$1:$I$1001,3,FALSE))</f>
        <v>rlepere3j@shop-pro.jp</v>
      </c>
      <c r="L129" s="2" t="str">
        <f>VLOOKUP(E129,customers!$A$1:$I$1001,6,FALSE)</f>
        <v>Beaumont</v>
      </c>
      <c r="M129" s="2" t="str">
        <f>VLOOKUP(E129,customers!$A$1:$I$1001,7,FALSE)</f>
        <v>Ireland</v>
      </c>
      <c r="N129" t="str">
        <f t="shared" si="12"/>
        <v>L</v>
      </c>
      <c r="O129" t="str" cm="1">
        <f t="array" ref="O129">_xlfn.IFS(N129="R","Rob",N129="E","Exc",N129="L","Lib",N129="A","Ara")</f>
        <v>Lib</v>
      </c>
      <c r="P129" t="str" cm="1">
        <f t="array" ref="P129">_xlfn.IFS(O129="Rob","Robusta",O129="Exc","Excelsa",O129="Ara","Arabica",O129="Lib","Liberica")</f>
        <v>Liberica</v>
      </c>
      <c r="Q129" t="str">
        <f t="shared" si="13"/>
        <v>D</v>
      </c>
      <c r="R129" s="8" t="str">
        <f t="shared" si="14"/>
        <v>1</v>
      </c>
      <c r="S129" s="9">
        <f>_xlfn.XLOOKUP(F129,products!$A$2:$A$49,products!$E$2:$E$49,,0,)</f>
        <v>12.95</v>
      </c>
      <c r="T129" s="10">
        <f t="shared" si="15"/>
        <v>77.699999999999989</v>
      </c>
      <c r="U129" t="str">
        <f>_xlfn.XLOOKUP(E129,customers!$A$2:$A$1001,customers!$I$2:$I$1001,,0,)</f>
        <v>No</v>
      </c>
    </row>
    <row r="130" spans="1:21" x14ac:dyDescent="0.2">
      <c r="A130" s="2" t="s">
        <v>1210</v>
      </c>
      <c r="B130" s="3">
        <v>44439</v>
      </c>
      <c r="C130" s="3" t="str">
        <f t="shared" si="8"/>
        <v>Aug</v>
      </c>
      <c r="D130" s="2">
        <f t="shared" si="9"/>
        <v>2021</v>
      </c>
      <c r="E130" s="2" t="s">
        <v>1211</v>
      </c>
      <c r="F130" t="s">
        <v>6157</v>
      </c>
      <c r="G130" s="2">
        <v>1</v>
      </c>
      <c r="H130" s="2" t="str">
        <f>VLOOKUP(E130,customers!$A$1:$I$1001,2,FALSE)</f>
        <v>Timofei Woofinden</v>
      </c>
      <c r="I130" s="2" t="str">
        <f t="shared" si="10"/>
        <v>Timofei</v>
      </c>
      <c r="J130" s="2" t="str">
        <f t="shared" si="11"/>
        <v>Woofinden</v>
      </c>
      <c r="K130" s="2" t="str">
        <f>IF(VLOOKUP(E130,customers!$A$1:$I$1001,3,FALSE)=0," ",VLOOKUP(E130,customers!$A$1:$I$1001,3,FALSE))</f>
        <v>twoofinden3k@businesswire.com</v>
      </c>
      <c r="L130" s="2" t="str">
        <f>VLOOKUP(E130,customers!$A$1:$I$1001,6,FALSE)</f>
        <v>Fargo</v>
      </c>
      <c r="M130" s="2" t="str">
        <f>VLOOKUP(E130,customers!$A$1:$I$1001,7,FALSE)</f>
        <v>United States</v>
      </c>
      <c r="N130" t="str">
        <f t="shared" si="12"/>
        <v>A</v>
      </c>
      <c r="O130" t="str" cm="1">
        <f t="array" ref="O130">_xlfn.IFS(N130="R","Rob",N130="E","Exc",N130="L","Lib",N130="A","Ara")</f>
        <v>Ara</v>
      </c>
      <c r="P130" t="str" cm="1">
        <f t="array" ref="P130">_xlfn.IFS(O130="Rob","Robusta",O130="Exc","Excelsa",O130="Ara","Arabica",O130="Lib","Liberica")</f>
        <v>Arabica</v>
      </c>
      <c r="Q130" t="str">
        <f t="shared" si="13"/>
        <v>M</v>
      </c>
      <c r="R130" s="8" t="str">
        <f t="shared" si="14"/>
        <v>0.5</v>
      </c>
      <c r="S130" s="9">
        <f>_xlfn.XLOOKUP(F130,products!$A$2:$A$49,products!$E$2:$E$49,,0,)</f>
        <v>6.75</v>
      </c>
      <c r="T130" s="10">
        <f t="shared" si="15"/>
        <v>6.75</v>
      </c>
      <c r="U130" t="str">
        <f>_xlfn.XLOOKUP(E130,customers!$A$2:$A$1001,customers!$I$2:$I$1001,,0,)</f>
        <v>No</v>
      </c>
    </row>
    <row r="131" spans="1:21" x14ac:dyDescent="0.2">
      <c r="A131" s="2" t="s">
        <v>1216</v>
      </c>
      <c r="B131" s="3">
        <v>43652</v>
      </c>
      <c r="C131" s="3" t="str">
        <f t="shared" ref="C131:C194" si="16">TEXT(B131,"mmm")</f>
        <v>Jul</v>
      </c>
      <c r="D131" s="2">
        <f t="shared" ref="D131:D194" si="17">YEAR(B131)</f>
        <v>2019</v>
      </c>
      <c r="E131" s="2" t="s">
        <v>1217</v>
      </c>
      <c r="F131" t="s">
        <v>6183</v>
      </c>
      <c r="G131" s="2">
        <v>1</v>
      </c>
      <c r="H131" s="2" t="str">
        <f>VLOOKUP(E131,customers!$A$1:$I$1001,2,FALSE)</f>
        <v>Evelina Dacca</v>
      </c>
      <c r="I131" s="2" t="str">
        <f t="shared" ref="I131:I194" si="18">LEFT(H131,FIND(" ",H131,1)-1)</f>
        <v>Evelina</v>
      </c>
      <c r="J131" s="2" t="str">
        <f t="shared" ref="J131:J194" si="19">RIGHT(H131,LEN(H131)-FIND(" ",H131,1))</f>
        <v>Dacca</v>
      </c>
      <c r="K131" s="2" t="str">
        <f>IF(VLOOKUP(E131,customers!$A$1:$I$1001,3,FALSE)=0," ",VLOOKUP(E131,customers!$A$1:$I$1001,3,FALSE))</f>
        <v>edacca3l@google.pl</v>
      </c>
      <c r="L131" s="2" t="str">
        <f>VLOOKUP(E131,customers!$A$1:$I$1001,6,FALSE)</f>
        <v>Evansville</v>
      </c>
      <c r="M131" s="2" t="str">
        <f>VLOOKUP(E131,customers!$A$1:$I$1001,7,FALSE)</f>
        <v>United States</v>
      </c>
      <c r="N131" t="str">
        <f t="shared" ref="N131:N194" si="20">LEFT(F131,FIND("-",F131,1)-1)</f>
        <v>E</v>
      </c>
      <c r="O131" t="str" cm="1">
        <f t="array" ref="O131">_xlfn.IFS(N131="R","Rob",N131="E","Exc",N131="L","Lib",N131="A","Ara")</f>
        <v>Exc</v>
      </c>
      <c r="P131" t="str" cm="1">
        <f t="array" ref="P131">_xlfn.IFS(O131="Rob","Robusta",O131="Exc","Excelsa",O131="Ara","Arabica",O131="Lib","Liberica")</f>
        <v>Excelsa</v>
      </c>
      <c r="Q131" t="str">
        <f t="shared" ref="Q131:Q194" si="21">MID(F131,FIND("-",F131,1)+1,1)</f>
        <v>D</v>
      </c>
      <c r="R131" s="8" t="str">
        <f t="shared" ref="R131:R194" si="22">MID(F131,FIND("-",F131,FIND("-",F131,1)+1)+1,LEN(F131)-FIND("-",F131,FIND("-",F131,1)+1))</f>
        <v>1</v>
      </c>
      <c r="S131" s="9">
        <f>_xlfn.XLOOKUP(F131,products!$A$2:$A$49,products!$E$2:$E$49,,0,)</f>
        <v>12.15</v>
      </c>
      <c r="T131" s="10">
        <f t="shared" ref="T131:T194" si="23">S131*G131</f>
        <v>12.15</v>
      </c>
      <c r="U131" t="str">
        <f>_xlfn.XLOOKUP(E131,customers!$A$2:$A$1001,customers!$I$2:$I$1001,,0,)</f>
        <v>Yes</v>
      </c>
    </row>
    <row r="132" spans="1:21" x14ac:dyDescent="0.2">
      <c r="A132" s="2" t="s">
        <v>1222</v>
      </c>
      <c r="B132" s="3">
        <v>44624</v>
      </c>
      <c r="C132" s="3" t="str">
        <f t="shared" si="16"/>
        <v>Mar</v>
      </c>
      <c r="D132" s="2">
        <f t="shared" si="17"/>
        <v>2022</v>
      </c>
      <c r="E132" s="2" t="s">
        <v>1223</v>
      </c>
      <c r="F132" t="s">
        <v>6182</v>
      </c>
      <c r="G132" s="2">
        <v>5</v>
      </c>
      <c r="H132" s="2" t="str">
        <f>VLOOKUP(E132,customers!$A$1:$I$1001,2,FALSE)</f>
        <v>Bidget Tremellier</v>
      </c>
      <c r="I132" s="2" t="str">
        <f t="shared" si="18"/>
        <v>Bidget</v>
      </c>
      <c r="J132" s="2" t="str">
        <f t="shared" si="19"/>
        <v>Tremellier</v>
      </c>
      <c r="K132" s="2" t="str">
        <f>IF(VLOOKUP(E132,customers!$A$1:$I$1001,3,FALSE)=0," ",VLOOKUP(E132,customers!$A$1:$I$1001,3,FALSE))</f>
        <v xml:space="preserve"> </v>
      </c>
      <c r="L132" s="2" t="str">
        <f>VLOOKUP(E132,customers!$A$1:$I$1001,6,FALSE)</f>
        <v>Cherryville</v>
      </c>
      <c r="M132" s="2" t="str">
        <f>VLOOKUP(E132,customers!$A$1:$I$1001,7,FALSE)</f>
        <v>Ireland</v>
      </c>
      <c r="N132" t="str">
        <f t="shared" si="20"/>
        <v>A</v>
      </c>
      <c r="O132" t="str" cm="1">
        <f t="array" ref="O132">_xlfn.IFS(N132="R","Rob",N132="E","Exc",N132="L","Lib",N132="A","Ara")</f>
        <v>Ara</v>
      </c>
      <c r="P132" t="str" cm="1">
        <f t="array" ref="P132">_xlfn.IFS(O132="Rob","Robusta",O132="Exc","Excelsa",O132="Ara","Arabica",O132="Lib","Liberica")</f>
        <v>Arabica</v>
      </c>
      <c r="Q132" t="str">
        <f t="shared" si="21"/>
        <v>L</v>
      </c>
      <c r="R132" s="8" t="str">
        <f t="shared" si="22"/>
        <v>2.5</v>
      </c>
      <c r="S132" s="9">
        <f>_xlfn.XLOOKUP(F132,products!$A$2:$A$49,products!$E$2:$E$49,,0,)</f>
        <v>29.784999999999997</v>
      </c>
      <c r="T132" s="10">
        <f t="shared" si="23"/>
        <v>148.92499999999998</v>
      </c>
      <c r="U132" t="str">
        <f>_xlfn.XLOOKUP(E132,customers!$A$2:$A$1001,customers!$I$2:$I$1001,,0,)</f>
        <v>Yes</v>
      </c>
    </row>
    <row r="133" spans="1:21" x14ac:dyDescent="0.2">
      <c r="A133" s="2" t="s">
        <v>1227</v>
      </c>
      <c r="B133" s="3">
        <v>44196</v>
      </c>
      <c r="C133" s="3" t="str">
        <f t="shared" si="16"/>
        <v>Dec</v>
      </c>
      <c r="D133" s="2">
        <f t="shared" si="17"/>
        <v>2020</v>
      </c>
      <c r="E133" s="2" t="s">
        <v>1228</v>
      </c>
      <c r="F133" t="s">
        <v>6144</v>
      </c>
      <c r="G133" s="2">
        <v>2</v>
      </c>
      <c r="H133" s="2" t="str">
        <f>VLOOKUP(E133,customers!$A$1:$I$1001,2,FALSE)</f>
        <v>Bobinette Hindsberg</v>
      </c>
      <c r="I133" s="2" t="str">
        <f t="shared" si="18"/>
        <v>Bobinette</v>
      </c>
      <c r="J133" s="2" t="str">
        <f t="shared" si="19"/>
        <v>Hindsberg</v>
      </c>
      <c r="K133" s="2" t="str">
        <f>IF(VLOOKUP(E133,customers!$A$1:$I$1001,3,FALSE)=0," ",VLOOKUP(E133,customers!$A$1:$I$1001,3,FALSE))</f>
        <v>bhindsberg3n@blogs.com</v>
      </c>
      <c r="L133" s="2" t="str">
        <f>VLOOKUP(E133,customers!$A$1:$I$1001,6,FALSE)</f>
        <v>Charlotte</v>
      </c>
      <c r="M133" s="2" t="str">
        <f>VLOOKUP(E133,customers!$A$1:$I$1001,7,FALSE)</f>
        <v>United States</v>
      </c>
      <c r="N133" t="str">
        <f t="shared" si="20"/>
        <v>E</v>
      </c>
      <c r="O133" t="str" cm="1">
        <f t="array" ref="O133">_xlfn.IFS(N133="R","Rob",N133="E","Exc",N133="L","Lib",N133="A","Ara")</f>
        <v>Exc</v>
      </c>
      <c r="P133" t="str" cm="1">
        <f t="array" ref="P133">_xlfn.IFS(O133="Rob","Robusta",O133="Exc","Excelsa",O133="Ara","Arabica",O133="Lib","Liberica")</f>
        <v>Excelsa</v>
      </c>
      <c r="Q133" t="str">
        <f t="shared" si="21"/>
        <v>D</v>
      </c>
      <c r="R133" s="8" t="str">
        <f t="shared" si="22"/>
        <v>0.5</v>
      </c>
      <c r="S133" s="9">
        <f>_xlfn.XLOOKUP(F133,products!$A$2:$A$49,products!$E$2:$E$49,,0,)</f>
        <v>7.29</v>
      </c>
      <c r="T133" s="10">
        <f t="shared" si="23"/>
        <v>14.58</v>
      </c>
      <c r="U133" t="str">
        <f>_xlfn.XLOOKUP(E133,customers!$A$2:$A$1001,customers!$I$2:$I$1001,,0,)</f>
        <v>Yes</v>
      </c>
    </row>
    <row r="134" spans="1:21" x14ac:dyDescent="0.2">
      <c r="A134" s="2" t="s">
        <v>1233</v>
      </c>
      <c r="B134" s="3">
        <v>44043</v>
      </c>
      <c r="C134" s="3" t="str">
        <f t="shared" si="16"/>
        <v>Jul</v>
      </c>
      <c r="D134" s="2">
        <f t="shared" si="17"/>
        <v>2020</v>
      </c>
      <c r="E134" s="2" t="s">
        <v>1234</v>
      </c>
      <c r="F134" t="s">
        <v>6182</v>
      </c>
      <c r="G134" s="2">
        <v>5</v>
      </c>
      <c r="H134" s="2" t="str">
        <f>VLOOKUP(E134,customers!$A$1:$I$1001,2,FALSE)</f>
        <v>Osbert Robins</v>
      </c>
      <c r="I134" s="2" t="str">
        <f t="shared" si="18"/>
        <v>Osbert</v>
      </c>
      <c r="J134" s="2" t="str">
        <f t="shared" si="19"/>
        <v>Robins</v>
      </c>
      <c r="K134" s="2" t="str">
        <f>IF(VLOOKUP(E134,customers!$A$1:$I$1001,3,FALSE)=0," ",VLOOKUP(E134,customers!$A$1:$I$1001,3,FALSE))</f>
        <v>orobins3o@salon.com</v>
      </c>
      <c r="L134" s="2" t="str">
        <f>VLOOKUP(E134,customers!$A$1:$I$1001,6,FALSE)</f>
        <v>Huntsville</v>
      </c>
      <c r="M134" s="2" t="str">
        <f>VLOOKUP(E134,customers!$A$1:$I$1001,7,FALSE)</f>
        <v>United States</v>
      </c>
      <c r="N134" t="str">
        <f t="shared" si="20"/>
        <v>A</v>
      </c>
      <c r="O134" t="str" cm="1">
        <f t="array" ref="O134">_xlfn.IFS(N134="R","Rob",N134="E","Exc",N134="L","Lib",N134="A","Ara")</f>
        <v>Ara</v>
      </c>
      <c r="P134" t="str" cm="1">
        <f t="array" ref="P134">_xlfn.IFS(O134="Rob","Robusta",O134="Exc","Excelsa",O134="Ara","Arabica",O134="Lib","Liberica")</f>
        <v>Arabica</v>
      </c>
      <c r="Q134" t="str">
        <f t="shared" si="21"/>
        <v>L</v>
      </c>
      <c r="R134" s="8" t="str">
        <f t="shared" si="22"/>
        <v>2.5</v>
      </c>
      <c r="S134" s="9">
        <f>_xlfn.XLOOKUP(F134,products!$A$2:$A$49,products!$E$2:$E$49,,0,)</f>
        <v>29.784999999999997</v>
      </c>
      <c r="T134" s="10">
        <f t="shared" si="23"/>
        <v>148.92499999999998</v>
      </c>
      <c r="U134" t="str">
        <f>_xlfn.XLOOKUP(E134,customers!$A$2:$A$1001,customers!$I$2:$I$1001,,0,)</f>
        <v>Yes</v>
      </c>
    </row>
    <row r="135" spans="1:21" x14ac:dyDescent="0.2">
      <c r="A135" s="2" t="s">
        <v>1239</v>
      </c>
      <c r="B135" s="3">
        <v>44340</v>
      </c>
      <c r="C135" s="3" t="str">
        <f t="shared" si="16"/>
        <v>May</v>
      </c>
      <c r="D135" s="2">
        <f t="shared" si="17"/>
        <v>2021</v>
      </c>
      <c r="E135" s="2" t="s">
        <v>1240</v>
      </c>
      <c r="F135" t="s">
        <v>6143</v>
      </c>
      <c r="G135" s="2">
        <v>1</v>
      </c>
      <c r="H135" s="2" t="str">
        <f>VLOOKUP(E135,customers!$A$1:$I$1001,2,FALSE)</f>
        <v>Othello Syseland</v>
      </c>
      <c r="I135" s="2" t="str">
        <f t="shared" si="18"/>
        <v>Othello</v>
      </c>
      <c r="J135" s="2" t="str">
        <f t="shared" si="19"/>
        <v>Syseland</v>
      </c>
      <c r="K135" s="2" t="str">
        <f>IF(VLOOKUP(E135,customers!$A$1:$I$1001,3,FALSE)=0," ",VLOOKUP(E135,customers!$A$1:$I$1001,3,FALSE))</f>
        <v>osyseland3p@independent.co.uk</v>
      </c>
      <c r="L135" s="2" t="str">
        <f>VLOOKUP(E135,customers!$A$1:$I$1001,6,FALSE)</f>
        <v>Santa Ana</v>
      </c>
      <c r="M135" s="2" t="str">
        <f>VLOOKUP(E135,customers!$A$1:$I$1001,7,FALSE)</f>
        <v>United States</v>
      </c>
      <c r="N135" t="str">
        <f t="shared" si="20"/>
        <v>L</v>
      </c>
      <c r="O135" t="str" cm="1">
        <f t="array" ref="O135">_xlfn.IFS(N135="R","Rob",N135="E","Exc",N135="L","Lib",N135="A","Ara")</f>
        <v>Lib</v>
      </c>
      <c r="P135" t="str" cm="1">
        <f t="array" ref="P135">_xlfn.IFS(O135="Rob","Robusta",O135="Exc","Excelsa",O135="Ara","Arabica",O135="Lib","Liberica")</f>
        <v>Liberica</v>
      </c>
      <c r="Q135" t="str">
        <f t="shared" si="21"/>
        <v>D</v>
      </c>
      <c r="R135" s="8" t="str">
        <f t="shared" si="22"/>
        <v>1</v>
      </c>
      <c r="S135" s="9">
        <f>_xlfn.XLOOKUP(F135,products!$A$2:$A$49,products!$E$2:$E$49,,0,)</f>
        <v>12.95</v>
      </c>
      <c r="T135" s="10">
        <f t="shared" si="23"/>
        <v>12.95</v>
      </c>
      <c r="U135" t="str">
        <f>_xlfn.XLOOKUP(E135,customers!$A$2:$A$1001,customers!$I$2:$I$1001,,0,)</f>
        <v>No</v>
      </c>
    </row>
    <row r="136" spans="1:21" x14ac:dyDescent="0.2">
      <c r="A136" s="2" t="s">
        <v>1245</v>
      </c>
      <c r="B136" s="3">
        <v>44758</v>
      </c>
      <c r="C136" s="3" t="str">
        <f t="shared" si="16"/>
        <v>Jul</v>
      </c>
      <c r="D136" s="2">
        <f t="shared" si="17"/>
        <v>2022</v>
      </c>
      <c r="E136" s="2" t="s">
        <v>1246</v>
      </c>
      <c r="F136" t="s">
        <v>6166</v>
      </c>
      <c r="G136" s="2">
        <v>3</v>
      </c>
      <c r="H136" s="2" t="str">
        <f>VLOOKUP(E136,customers!$A$1:$I$1001,2,FALSE)</f>
        <v>Ewell Hanby</v>
      </c>
      <c r="I136" s="2" t="str">
        <f t="shared" si="18"/>
        <v>Ewell</v>
      </c>
      <c r="J136" s="2" t="str">
        <f t="shared" si="19"/>
        <v>Hanby</v>
      </c>
      <c r="K136" s="2" t="str">
        <f>IF(VLOOKUP(E136,customers!$A$1:$I$1001,3,FALSE)=0," ",VLOOKUP(E136,customers!$A$1:$I$1001,3,FALSE))</f>
        <v xml:space="preserve"> </v>
      </c>
      <c r="L136" s="2" t="str">
        <f>VLOOKUP(E136,customers!$A$1:$I$1001,6,FALSE)</f>
        <v>Washington</v>
      </c>
      <c r="M136" s="2" t="str">
        <f>VLOOKUP(E136,customers!$A$1:$I$1001,7,FALSE)</f>
        <v>United States</v>
      </c>
      <c r="N136" t="str">
        <f t="shared" si="20"/>
        <v>E</v>
      </c>
      <c r="O136" t="str" cm="1">
        <f t="array" ref="O136">_xlfn.IFS(N136="R","Rob",N136="E","Exc",N136="L","Lib",N136="A","Ara")</f>
        <v>Exc</v>
      </c>
      <c r="P136" t="str" cm="1">
        <f t="array" ref="P136">_xlfn.IFS(O136="Rob","Robusta",O136="Exc","Excelsa",O136="Ara","Arabica",O136="Lib","Liberica")</f>
        <v>Excelsa</v>
      </c>
      <c r="Q136" t="str">
        <f t="shared" si="21"/>
        <v>M</v>
      </c>
      <c r="R136" s="8" t="str">
        <f t="shared" si="22"/>
        <v>2.5</v>
      </c>
      <c r="S136" s="9">
        <f>_xlfn.XLOOKUP(F136,products!$A$2:$A$49,products!$E$2:$E$49,,0,)</f>
        <v>31.624999999999996</v>
      </c>
      <c r="T136" s="10">
        <f t="shared" si="23"/>
        <v>94.874999999999986</v>
      </c>
      <c r="U136" t="str">
        <f>_xlfn.XLOOKUP(E136,customers!$A$2:$A$1001,customers!$I$2:$I$1001,,0,)</f>
        <v>Yes</v>
      </c>
    </row>
    <row r="137" spans="1:21" x14ac:dyDescent="0.2">
      <c r="A137" s="2" t="s">
        <v>1249</v>
      </c>
      <c r="B137" s="3">
        <v>44232</v>
      </c>
      <c r="C137" s="3" t="str">
        <f t="shared" si="16"/>
        <v>Feb</v>
      </c>
      <c r="D137" s="2">
        <f t="shared" si="17"/>
        <v>2021</v>
      </c>
      <c r="E137" s="2" t="s">
        <v>976</v>
      </c>
      <c r="F137" t="s">
        <v>6180</v>
      </c>
      <c r="G137" s="2">
        <v>5</v>
      </c>
      <c r="H137" s="2" t="str">
        <f>VLOOKUP(E137,customers!$A$1:$I$1001,2,FALSE)</f>
        <v>Blancha McAmish</v>
      </c>
      <c r="I137" s="2" t="str">
        <f t="shared" si="18"/>
        <v>Blancha</v>
      </c>
      <c r="J137" s="2" t="str">
        <f t="shared" si="19"/>
        <v>McAmish</v>
      </c>
      <c r="K137" s="2" t="str">
        <f>IF(VLOOKUP(E137,customers!$A$1:$I$1001,3,FALSE)=0," ",VLOOKUP(E137,customers!$A$1:$I$1001,3,FALSE))</f>
        <v>bmcamish2e@tripadvisor.com</v>
      </c>
      <c r="L137" s="2" t="str">
        <f>VLOOKUP(E137,customers!$A$1:$I$1001,6,FALSE)</f>
        <v>Oklahoma City</v>
      </c>
      <c r="M137" s="2" t="str">
        <f>VLOOKUP(E137,customers!$A$1:$I$1001,7,FALSE)</f>
        <v>United States</v>
      </c>
      <c r="N137" t="str">
        <f t="shared" si="20"/>
        <v>A</v>
      </c>
      <c r="O137" t="str" cm="1">
        <f t="array" ref="O137">_xlfn.IFS(N137="R","Rob",N137="E","Exc",N137="L","Lib",N137="A","Ara")</f>
        <v>Ara</v>
      </c>
      <c r="P137" t="str" cm="1">
        <f t="array" ref="P137">_xlfn.IFS(O137="Rob","Robusta",O137="Exc","Excelsa",O137="Ara","Arabica",O137="Lib","Liberica")</f>
        <v>Arabica</v>
      </c>
      <c r="Q137" t="str">
        <f t="shared" si="21"/>
        <v>L</v>
      </c>
      <c r="R137" s="8" t="str">
        <f t="shared" si="22"/>
        <v>0.5</v>
      </c>
      <c r="S137" s="9">
        <f>_xlfn.XLOOKUP(F137,products!$A$2:$A$49,products!$E$2:$E$49,,0,)</f>
        <v>7.77</v>
      </c>
      <c r="T137" s="10">
        <f t="shared" si="23"/>
        <v>38.849999999999994</v>
      </c>
      <c r="U137" t="str">
        <f>_xlfn.XLOOKUP(E137,customers!$A$2:$A$1001,customers!$I$2:$I$1001,,0,)</f>
        <v>Yes</v>
      </c>
    </row>
    <row r="138" spans="1:21" x14ac:dyDescent="0.2">
      <c r="A138" s="2" t="s">
        <v>1255</v>
      </c>
      <c r="B138" s="3">
        <v>44406</v>
      </c>
      <c r="C138" s="3" t="str">
        <f t="shared" si="16"/>
        <v>Jul</v>
      </c>
      <c r="D138" s="2">
        <f t="shared" si="17"/>
        <v>2021</v>
      </c>
      <c r="E138" s="2" t="s">
        <v>1256</v>
      </c>
      <c r="F138" t="s">
        <v>6154</v>
      </c>
      <c r="G138" s="2">
        <v>4</v>
      </c>
      <c r="H138" s="2" t="str">
        <f>VLOOKUP(E138,customers!$A$1:$I$1001,2,FALSE)</f>
        <v>Lowell Keenleyside</v>
      </c>
      <c r="I138" s="2" t="str">
        <f t="shared" si="18"/>
        <v>Lowell</v>
      </c>
      <c r="J138" s="2" t="str">
        <f t="shared" si="19"/>
        <v>Keenleyside</v>
      </c>
      <c r="K138" s="2" t="str">
        <f>IF(VLOOKUP(E138,customers!$A$1:$I$1001,3,FALSE)=0," ",VLOOKUP(E138,customers!$A$1:$I$1001,3,FALSE))</f>
        <v>lkeenleyside3s@topsy.com</v>
      </c>
      <c r="L138" s="2" t="str">
        <f>VLOOKUP(E138,customers!$A$1:$I$1001,6,FALSE)</f>
        <v>Saint Louis</v>
      </c>
      <c r="M138" s="2" t="str">
        <f>VLOOKUP(E138,customers!$A$1:$I$1001,7,FALSE)</f>
        <v>United States</v>
      </c>
      <c r="N138" t="str">
        <f t="shared" si="20"/>
        <v>A</v>
      </c>
      <c r="O138" t="str" cm="1">
        <f t="array" ref="O138">_xlfn.IFS(N138="R","Rob",N138="E","Exc",N138="L","Lib",N138="A","Ara")</f>
        <v>Ara</v>
      </c>
      <c r="P138" t="str" cm="1">
        <f t="array" ref="P138">_xlfn.IFS(O138="Rob","Robusta",O138="Exc","Excelsa",O138="Ara","Arabica",O138="Lib","Liberica")</f>
        <v>Arabica</v>
      </c>
      <c r="Q138" t="str">
        <f t="shared" si="21"/>
        <v>D</v>
      </c>
      <c r="R138" s="8" t="str">
        <f t="shared" si="22"/>
        <v>0.2</v>
      </c>
      <c r="S138" s="9">
        <f>_xlfn.XLOOKUP(F138,products!$A$2:$A$49,products!$E$2:$E$49,,0,)</f>
        <v>2.9849999999999999</v>
      </c>
      <c r="T138" s="10">
        <f t="shared" si="23"/>
        <v>11.94</v>
      </c>
      <c r="U138" t="str">
        <f>_xlfn.XLOOKUP(E138,customers!$A$2:$A$1001,customers!$I$2:$I$1001,,0,)</f>
        <v>No</v>
      </c>
    </row>
    <row r="139" spans="1:21" x14ac:dyDescent="0.2">
      <c r="A139" s="2" t="s">
        <v>1261</v>
      </c>
      <c r="B139" s="3">
        <v>44637</v>
      </c>
      <c r="C139" s="3" t="str">
        <f t="shared" si="16"/>
        <v>Mar</v>
      </c>
      <c r="D139" s="2">
        <f t="shared" si="17"/>
        <v>2022</v>
      </c>
      <c r="E139" s="2" t="s">
        <v>1262</v>
      </c>
      <c r="F139" t="s">
        <v>6148</v>
      </c>
      <c r="G139" s="2">
        <v>3</v>
      </c>
      <c r="H139" s="2" t="str">
        <f>VLOOKUP(E139,customers!$A$1:$I$1001,2,FALSE)</f>
        <v>Elonore Joliffe</v>
      </c>
      <c r="I139" s="2" t="str">
        <f t="shared" si="18"/>
        <v>Elonore</v>
      </c>
      <c r="J139" s="2" t="str">
        <f t="shared" si="19"/>
        <v>Joliffe</v>
      </c>
      <c r="K139" s="2" t="str">
        <f>IF(VLOOKUP(E139,customers!$A$1:$I$1001,3,FALSE)=0," ",VLOOKUP(E139,customers!$A$1:$I$1001,3,FALSE))</f>
        <v xml:space="preserve"> </v>
      </c>
      <c r="L139" s="2" t="str">
        <f>VLOOKUP(E139,customers!$A$1:$I$1001,6,FALSE)</f>
        <v>Bailieborough</v>
      </c>
      <c r="M139" s="2" t="str">
        <f>VLOOKUP(E139,customers!$A$1:$I$1001,7,FALSE)</f>
        <v>Ireland</v>
      </c>
      <c r="N139" t="str">
        <f t="shared" si="20"/>
        <v>E</v>
      </c>
      <c r="O139" t="str" cm="1">
        <f t="array" ref="O139">_xlfn.IFS(N139="R","Rob",N139="E","Exc",N139="L","Lib",N139="A","Ara")</f>
        <v>Exc</v>
      </c>
      <c r="P139" t="str" cm="1">
        <f t="array" ref="P139">_xlfn.IFS(O139="Rob","Robusta",O139="Exc","Excelsa",O139="Ara","Arabica",O139="Lib","Liberica")</f>
        <v>Excelsa</v>
      </c>
      <c r="Q139" t="str">
        <f t="shared" si="21"/>
        <v>L</v>
      </c>
      <c r="R139" s="8" t="str">
        <f t="shared" si="22"/>
        <v>2.5</v>
      </c>
      <c r="S139" s="9">
        <f>_xlfn.XLOOKUP(F139,products!$A$2:$A$49,products!$E$2:$E$49,,0,)</f>
        <v>34.154999999999994</v>
      </c>
      <c r="T139" s="10">
        <f t="shared" si="23"/>
        <v>102.46499999999997</v>
      </c>
      <c r="U139" t="str">
        <f>_xlfn.XLOOKUP(E139,customers!$A$2:$A$1001,customers!$I$2:$I$1001,,0,)</f>
        <v>No</v>
      </c>
    </row>
    <row r="140" spans="1:21" x14ac:dyDescent="0.2">
      <c r="A140" s="2" t="s">
        <v>1266</v>
      </c>
      <c r="B140" s="3">
        <v>44238</v>
      </c>
      <c r="C140" s="3" t="str">
        <f t="shared" si="16"/>
        <v>Feb</v>
      </c>
      <c r="D140" s="2">
        <f t="shared" si="17"/>
        <v>2021</v>
      </c>
      <c r="E140" s="2" t="s">
        <v>1267</v>
      </c>
      <c r="F140" t="s">
        <v>6183</v>
      </c>
      <c r="G140" s="2">
        <v>4</v>
      </c>
      <c r="H140" s="2" t="str">
        <f>VLOOKUP(E140,customers!$A$1:$I$1001,2,FALSE)</f>
        <v>Abraham Coleman</v>
      </c>
      <c r="I140" s="2" t="str">
        <f t="shared" si="18"/>
        <v>Abraham</v>
      </c>
      <c r="J140" s="2" t="str">
        <f t="shared" si="19"/>
        <v>Coleman</v>
      </c>
      <c r="K140" s="2" t="str">
        <f>IF(VLOOKUP(E140,customers!$A$1:$I$1001,3,FALSE)=0," ",VLOOKUP(E140,customers!$A$1:$I$1001,3,FALSE))</f>
        <v xml:space="preserve"> </v>
      </c>
      <c r="L140" s="2" t="str">
        <f>VLOOKUP(E140,customers!$A$1:$I$1001,6,FALSE)</f>
        <v>Honolulu</v>
      </c>
      <c r="M140" s="2" t="str">
        <f>VLOOKUP(E140,customers!$A$1:$I$1001,7,FALSE)</f>
        <v>United States</v>
      </c>
      <c r="N140" t="str">
        <f t="shared" si="20"/>
        <v>E</v>
      </c>
      <c r="O140" t="str" cm="1">
        <f t="array" ref="O140">_xlfn.IFS(N140="R","Rob",N140="E","Exc",N140="L","Lib",N140="A","Ara")</f>
        <v>Exc</v>
      </c>
      <c r="P140" t="str" cm="1">
        <f t="array" ref="P140">_xlfn.IFS(O140="Rob","Robusta",O140="Exc","Excelsa",O140="Ara","Arabica",O140="Lib","Liberica")</f>
        <v>Excelsa</v>
      </c>
      <c r="Q140" t="str">
        <f t="shared" si="21"/>
        <v>D</v>
      </c>
      <c r="R140" s="8" t="str">
        <f t="shared" si="22"/>
        <v>1</v>
      </c>
      <c r="S140" s="9">
        <f>_xlfn.XLOOKUP(F140,products!$A$2:$A$49,products!$E$2:$E$49,,0,)</f>
        <v>12.15</v>
      </c>
      <c r="T140" s="10">
        <f t="shared" si="23"/>
        <v>48.6</v>
      </c>
      <c r="U140" t="str">
        <f>_xlfn.XLOOKUP(E140,customers!$A$2:$A$1001,customers!$I$2:$I$1001,,0,)</f>
        <v>No</v>
      </c>
    </row>
    <row r="141" spans="1:21" x14ac:dyDescent="0.2">
      <c r="A141" s="2" t="s">
        <v>1271</v>
      </c>
      <c r="B141" s="3">
        <v>43509</v>
      </c>
      <c r="C141" s="3" t="str">
        <f t="shared" si="16"/>
        <v>Feb</v>
      </c>
      <c r="D141" s="2">
        <f t="shared" si="17"/>
        <v>2019</v>
      </c>
      <c r="E141" s="2" t="s">
        <v>1272</v>
      </c>
      <c r="F141" t="s">
        <v>6143</v>
      </c>
      <c r="G141" s="2">
        <v>6</v>
      </c>
      <c r="H141" s="2" t="str">
        <f>VLOOKUP(E141,customers!$A$1:$I$1001,2,FALSE)</f>
        <v>Rivy Farington</v>
      </c>
      <c r="I141" s="2" t="str">
        <f t="shared" si="18"/>
        <v>Rivy</v>
      </c>
      <c r="J141" s="2" t="str">
        <f t="shared" si="19"/>
        <v>Farington</v>
      </c>
      <c r="K141" s="2" t="str">
        <f>IF(VLOOKUP(E141,customers!$A$1:$I$1001,3,FALSE)=0," ",VLOOKUP(E141,customers!$A$1:$I$1001,3,FALSE))</f>
        <v xml:space="preserve"> </v>
      </c>
      <c r="L141" s="2" t="str">
        <f>VLOOKUP(E141,customers!$A$1:$I$1001,6,FALSE)</f>
        <v>Corona</v>
      </c>
      <c r="M141" s="2" t="str">
        <f>VLOOKUP(E141,customers!$A$1:$I$1001,7,FALSE)</f>
        <v>United States</v>
      </c>
      <c r="N141" t="str">
        <f t="shared" si="20"/>
        <v>L</v>
      </c>
      <c r="O141" t="str" cm="1">
        <f t="array" ref="O141">_xlfn.IFS(N141="R","Rob",N141="E","Exc",N141="L","Lib",N141="A","Ara")</f>
        <v>Lib</v>
      </c>
      <c r="P141" t="str" cm="1">
        <f t="array" ref="P141">_xlfn.IFS(O141="Rob","Robusta",O141="Exc","Excelsa",O141="Ara","Arabica",O141="Lib","Liberica")</f>
        <v>Liberica</v>
      </c>
      <c r="Q141" t="str">
        <f t="shared" si="21"/>
        <v>D</v>
      </c>
      <c r="R141" s="8" t="str">
        <f t="shared" si="22"/>
        <v>1</v>
      </c>
      <c r="S141" s="9">
        <f>_xlfn.XLOOKUP(F141,products!$A$2:$A$49,products!$E$2:$E$49,,0,)</f>
        <v>12.95</v>
      </c>
      <c r="T141" s="10">
        <f t="shared" si="23"/>
        <v>77.699999999999989</v>
      </c>
      <c r="U141" t="str">
        <f>_xlfn.XLOOKUP(E141,customers!$A$2:$A$1001,customers!$I$2:$I$1001,,0,)</f>
        <v>Yes</v>
      </c>
    </row>
    <row r="142" spans="1:21" x14ac:dyDescent="0.2">
      <c r="A142" s="2" t="s">
        <v>1276</v>
      </c>
      <c r="B142" s="3">
        <v>44694</v>
      </c>
      <c r="C142" s="3" t="str">
        <f t="shared" si="16"/>
        <v>May</v>
      </c>
      <c r="D142" s="2">
        <f t="shared" si="17"/>
        <v>2022</v>
      </c>
      <c r="E142" s="2" t="s">
        <v>1277</v>
      </c>
      <c r="F142" t="s">
        <v>6165</v>
      </c>
      <c r="G142" s="2">
        <v>1</v>
      </c>
      <c r="H142" s="2" t="str">
        <f>VLOOKUP(E142,customers!$A$1:$I$1001,2,FALSE)</f>
        <v>Vallie Kundt</v>
      </c>
      <c r="I142" s="2" t="str">
        <f t="shared" si="18"/>
        <v>Vallie</v>
      </c>
      <c r="J142" s="2" t="str">
        <f t="shared" si="19"/>
        <v>Kundt</v>
      </c>
      <c r="K142" s="2" t="str">
        <f>IF(VLOOKUP(E142,customers!$A$1:$I$1001,3,FALSE)=0," ",VLOOKUP(E142,customers!$A$1:$I$1001,3,FALSE))</f>
        <v>vkundt3w@bigcartel.com</v>
      </c>
      <c r="L142" s="2" t="str">
        <f>VLOOKUP(E142,customers!$A$1:$I$1001,6,FALSE)</f>
        <v>Ballivor</v>
      </c>
      <c r="M142" s="2" t="str">
        <f>VLOOKUP(E142,customers!$A$1:$I$1001,7,FALSE)</f>
        <v>Ireland</v>
      </c>
      <c r="N142" t="str">
        <f t="shared" si="20"/>
        <v>L</v>
      </c>
      <c r="O142" t="str" cm="1">
        <f t="array" ref="O142">_xlfn.IFS(N142="R","Rob",N142="E","Exc",N142="L","Lib",N142="A","Ara")</f>
        <v>Lib</v>
      </c>
      <c r="P142" t="str" cm="1">
        <f t="array" ref="P142">_xlfn.IFS(O142="Rob","Robusta",O142="Exc","Excelsa",O142="Ara","Arabica",O142="Lib","Liberica")</f>
        <v>Liberica</v>
      </c>
      <c r="Q142" t="str">
        <f t="shared" si="21"/>
        <v>D</v>
      </c>
      <c r="R142" s="8" t="str">
        <f t="shared" si="22"/>
        <v>2.5</v>
      </c>
      <c r="S142" s="9">
        <f>_xlfn.XLOOKUP(F142,products!$A$2:$A$49,products!$E$2:$E$49,,0,)</f>
        <v>29.784999999999997</v>
      </c>
      <c r="T142" s="10">
        <f t="shared" si="23"/>
        <v>29.784999999999997</v>
      </c>
      <c r="U142" t="str">
        <f>_xlfn.XLOOKUP(E142,customers!$A$2:$A$1001,customers!$I$2:$I$1001,,0,)</f>
        <v>Yes</v>
      </c>
    </row>
    <row r="143" spans="1:21" x14ac:dyDescent="0.2">
      <c r="A143" s="2" t="s">
        <v>1283</v>
      </c>
      <c r="B143" s="3">
        <v>43970</v>
      </c>
      <c r="C143" s="3" t="str">
        <f t="shared" si="16"/>
        <v>May</v>
      </c>
      <c r="D143" s="2">
        <f t="shared" si="17"/>
        <v>2020</v>
      </c>
      <c r="E143" s="2" t="s">
        <v>1284</v>
      </c>
      <c r="F143" t="s">
        <v>6167</v>
      </c>
      <c r="G143" s="2">
        <v>4</v>
      </c>
      <c r="H143" s="2" t="str">
        <f>VLOOKUP(E143,customers!$A$1:$I$1001,2,FALSE)</f>
        <v>Boyd Bett</v>
      </c>
      <c r="I143" s="2" t="str">
        <f t="shared" si="18"/>
        <v>Boyd</v>
      </c>
      <c r="J143" s="2" t="str">
        <f t="shared" si="19"/>
        <v>Bett</v>
      </c>
      <c r="K143" s="2" t="str">
        <f>IF(VLOOKUP(E143,customers!$A$1:$I$1001,3,FALSE)=0," ",VLOOKUP(E143,customers!$A$1:$I$1001,3,FALSE))</f>
        <v>bbett3x@google.de</v>
      </c>
      <c r="L143" s="2" t="str">
        <f>VLOOKUP(E143,customers!$A$1:$I$1001,6,FALSE)</f>
        <v>Washington</v>
      </c>
      <c r="M143" s="2" t="str">
        <f>VLOOKUP(E143,customers!$A$1:$I$1001,7,FALSE)</f>
        <v>United States</v>
      </c>
      <c r="N143" t="str">
        <f t="shared" si="20"/>
        <v>A</v>
      </c>
      <c r="O143" t="str" cm="1">
        <f t="array" ref="O143">_xlfn.IFS(N143="R","Rob",N143="E","Exc",N143="L","Lib",N143="A","Ara")</f>
        <v>Ara</v>
      </c>
      <c r="P143" t="str" cm="1">
        <f t="array" ref="P143">_xlfn.IFS(O143="Rob","Robusta",O143="Exc","Excelsa",O143="Ara","Arabica",O143="Lib","Liberica")</f>
        <v>Arabica</v>
      </c>
      <c r="Q143" t="str">
        <f t="shared" si="21"/>
        <v>L</v>
      </c>
      <c r="R143" s="8" t="str">
        <f t="shared" si="22"/>
        <v>0.2</v>
      </c>
      <c r="S143" s="9">
        <f>_xlfn.XLOOKUP(F143,products!$A$2:$A$49,products!$E$2:$E$49,,0,)</f>
        <v>3.8849999999999998</v>
      </c>
      <c r="T143" s="10">
        <f t="shared" si="23"/>
        <v>15.54</v>
      </c>
      <c r="U143" t="str">
        <f>_xlfn.XLOOKUP(E143,customers!$A$2:$A$1001,customers!$I$2:$I$1001,,0,)</f>
        <v>Yes</v>
      </c>
    </row>
    <row r="144" spans="1:21" x14ac:dyDescent="0.2">
      <c r="A144" s="2" t="s">
        <v>1289</v>
      </c>
      <c r="B144" s="3">
        <v>44678</v>
      </c>
      <c r="C144" s="3" t="str">
        <f t="shared" si="16"/>
        <v>Apr</v>
      </c>
      <c r="D144" s="2">
        <f t="shared" si="17"/>
        <v>2022</v>
      </c>
      <c r="E144" s="2" t="s">
        <v>1290</v>
      </c>
      <c r="F144" t="s">
        <v>6148</v>
      </c>
      <c r="G144" s="2">
        <v>4</v>
      </c>
      <c r="H144" s="2" t="str">
        <f>VLOOKUP(E144,customers!$A$1:$I$1001,2,FALSE)</f>
        <v>Julio Armytage</v>
      </c>
      <c r="I144" s="2" t="str">
        <f t="shared" si="18"/>
        <v>Julio</v>
      </c>
      <c r="J144" s="2" t="str">
        <f t="shared" si="19"/>
        <v>Armytage</v>
      </c>
      <c r="K144" s="2" t="str">
        <f>IF(VLOOKUP(E144,customers!$A$1:$I$1001,3,FALSE)=0," ",VLOOKUP(E144,customers!$A$1:$I$1001,3,FALSE))</f>
        <v xml:space="preserve"> </v>
      </c>
      <c r="L144" s="2" t="str">
        <f>VLOOKUP(E144,customers!$A$1:$I$1001,6,FALSE)</f>
        <v>Portumna</v>
      </c>
      <c r="M144" s="2" t="str">
        <f>VLOOKUP(E144,customers!$A$1:$I$1001,7,FALSE)</f>
        <v>Ireland</v>
      </c>
      <c r="N144" t="str">
        <f t="shared" si="20"/>
        <v>E</v>
      </c>
      <c r="O144" t="str" cm="1">
        <f t="array" ref="O144">_xlfn.IFS(N144="R","Rob",N144="E","Exc",N144="L","Lib",N144="A","Ara")</f>
        <v>Exc</v>
      </c>
      <c r="P144" t="str" cm="1">
        <f t="array" ref="P144">_xlfn.IFS(O144="Rob","Robusta",O144="Exc","Excelsa",O144="Ara","Arabica",O144="Lib","Liberica")</f>
        <v>Excelsa</v>
      </c>
      <c r="Q144" t="str">
        <f t="shared" si="21"/>
        <v>L</v>
      </c>
      <c r="R144" s="8" t="str">
        <f t="shared" si="22"/>
        <v>2.5</v>
      </c>
      <c r="S144" s="9">
        <f>_xlfn.XLOOKUP(F144,products!$A$2:$A$49,products!$E$2:$E$49,,0,)</f>
        <v>34.154999999999994</v>
      </c>
      <c r="T144" s="10">
        <f t="shared" si="23"/>
        <v>136.61999999999998</v>
      </c>
      <c r="U144" t="str">
        <f>_xlfn.XLOOKUP(E144,customers!$A$2:$A$1001,customers!$I$2:$I$1001,,0,)</f>
        <v>Yes</v>
      </c>
    </row>
    <row r="145" spans="1:21" x14ac:dyDescent="0.2">
      <c r="A145" s="2" t="s">
        <v>1293</v>
      </c>
      <c r="B145" s="3">
        <v>44083</v>
      </c>
      <c r="C145" s="3" t="str">
        <f t="shared" si="16"/>
        <v>Sep</v>
      </c>
      <c r="D145" s="2">
        <f t="shared" si="17"/>
        <v>2020</v>
      </c>
      <c r="E145" s="2" t="s">
        <v>1294</v>
      </c>
      <c r="F145" t="s">
        <v>6160</v>
      </c>
      <c r="G145" s="2">
        <v>2</v>
      </c>
      <c r="H145" s="2" t="str">
        <f>VLOOKUP(E145,customers!$A$1:$I$1001,2,FALSE)</f>
        <v>Deana Staite</v>
      </c>
      <c r="I145" s="2" t="str">
        <f t="shared" si="18"/>
        <v>Deana</v>
      </c>
      <c r="J145" s="2" t="str">
        <f t="shared" si="19"/>
        <v>Staite</v>
      </c>
      <c r="K145" s="2" t="str">
        <f>IF(VLOOKUP(E145,customers!$A$1:$I$1001,3,FALSE)=0," ",VLOOKUP(E145,customers!$A$1:$I$1001,3,FALSE))</f>
        <v>dstaite3z@scientificamerican.com</v>
      </c>
      <c r="L145" s="2" t="str">
        <f>VLOOKUP(E145,customers!$A$1:$I$1001,6,FALSE)</f>
        <v>Houston</v>
      </c>
      <c r="M145" s="2" t="str">
        <f>VLOOKUP(E145,customers!$A$1:$I$1001,7,FALSE)</f>
        <v>United States</v>
      </c>
      <c r="N145" t="str">
        <f t="shared" si="20"/>
        <v>L</v>
      </c>
      <c r="O145" t="str" cm="1">
        <f t="array" ref="O145">_xlfn.IFS(N145="R","Rob",N145="E","Exc",N145="L","Lib",N145="A","Ara")</f>
        <v>Lib</v>
      </c>
      <c r="P145" t="str" cm="1">
        <f t="array" ref="P145">_xlfn.IFS(O145="Rob","Robusta",O145="Exc","Excelsa",O145="Ara","Arabica",O145="Lib","Liberica")</f>
        <v>Liberica</v>
      </c>
      <c r="Q145" t="str">
        <f t="shared" si="21"/>
        <v>M</v>
      </c>
      <c r="R145" s="8" t="str">
        <f t="shared" si="22"/>
        <v>0.5</v>
      </c>
      <c r="S145" s="9">
        <f>_xlfn.XLOOKUP(F145,products!$A$2:$A$49,products!$E$2:$E$49,,0,)</f>
        <v>8.73</v>
      </c>
      <c r="T145" s="10">
        <f t="shared" si="23"/>
        <v>17.46</v>
      </c>
      <c r="U145" t="str">
        <f>_xlfn.XLOOKUP(E145,customers!$A$2:$A$1001,customers!$I$2:$I$1001,,0,)</f>
        <v>No</v>
      </c>
    </row>
    <row r="146" spans="1:21" x14ac:dyDescent="0.2">
      <c r="A146" s="2" t="s">
        <v>1299</v>
      </c>
      <c r="B146" s="3">
        <v>44265</v>
      </c>
      <c r="C146" s="3" t="str">
        <f t="shared" si="16"/>
        <v>Mar</v>
      </c>
      <c r="D146" s="2">
        <f t="shared" si="17"/>
        <v>2021</v>
      </c>
      <c r="E146" s="2" t="s">
        <v>1300</v>
      </c>
      <c r="F146" t="s">
        <v>6148</v>
      </c>
      <c r="G146" s="2">
        <v>2</v>
      </c>
      <c r="H146" s="2" t="str">
        <f>VLOOKUP(E146,customers!$A$1:$I$1001,2,FALSE)</f>
        <v>Winn Keyse</v>
      </c>
      <c r="I146" s="2" t="str">
        <f t="shared" si="18"/>
        <v>Winn</v>
      </c>
      <c r="J146" s="2" t="str">
        <f t="shared" si="19"/>
        <v>Keyse</v>
      </c>
      <c r="K146" s="2" t="str">
        <f>IF(VLOOKUP(E146,customers!$A$1:$I$1001,3,FALSE)=0," ",VLOOKUP(E146,customers!$A$1:$I$1001,3,FALSE))</f>
        <v>wkeyse40@apple.com</v>
      </c>
      <c r="L146" s="2" t="str">
        <f>VLOOKUP(E146,customers!$A$1:$I$1001,6,FALSE)</f>
        <v>Orange</v>
      </c>
      <c r="M146" s="2" t="str">
        <f>VLOOKUP(E146,customers!$A$1:$I$1001,7,FALSE)</f>
        <v>United States</v>
      </c>
      <c r="N146" t="str">
        <f t="shared" si="20"/>
        <v>E</v>
      </c>
      <c r="O146" t="str" cm="1">
        <f t="array" ref="O146">_xlfn.IFS(N146="R","Rob",N146="E","Exc",N146="L","Lib",N146="A","Ara")</f>
        <v>Exc</v>
      </c>
      <c r="P146" t="str" cm="1">
        <f t="array" ref="P146">_xlfn.IFS(O146="Rob","Robusta",O146="Exc","Excelsa",O146="Ara","Arabica",O146="Lib","Liberica")</f>
        <v>Excelsa</v>
      </c>
      <c r="Q146" t="str">
        <f t="shared" si="21"/>
        <v>L</v>
      </c>
      <c r="R146" s="8" t="str">
        <f t="shared" si="22"/>
        <v>2.5</v>
      </c>
      <c r="S146" s="9">
        <f>_xlfn.XLOOKUP(F146,products!$A$2:$A$49,products!$E$2:$E$49,,0,)</f>
        <v>34.154999999999994</v>
      </c>
      <c r="T146" s="10">
        <f t="shared" si="23"/>
        <v>68.309999999999988</v>
      </c>
      <c r="U146" t="str">
        <f>_xlfn.XLOOKUP(E146,customers!$A$2:$A$1001,customers!$I$2:$I$1001,,0,)</f>
        <v>Yes</v>
      </c>
    </row>
    <row r="147" spans="1:21" x14ac:dyDescent="0.2">
      <c r="A147" s="2" t="s">
        <v>1305</v>
      </c>
      <c r="B147" s="3">
        <v>43562</v>
      </c>
      <c r="C147" s="3" t="str">
        <f t="shared" si="16"/>
        <v>Apr</v>
      </c>
      <c r="D147" s="2">
        <f t="shared" si="17"/>
        <v>2019</v>
      </c>
      <c r="E147" s="2" t="s">
        <v>1306</v>
      </c>
      <c r="F147" t="s">
        <v>6159</v>
      </c>
      <c r="G147" s="2">
        <v>4</v>
      </c>
      <c r="H147" s="2" t="str">
        <f>VLOOKUP(E147,customers!$A$1:$I$1001,2,FALSE)</f>
        <v>Osmund Clausen-Thue</v>
      </c>
      <c r="I147" s="2" t="str">
        <f t="shared" si="18"/>
        <v>Osmund</v>
      </c>
      <c r="J147" s="2" t="str">
        <f t="shared" si="19"/>
        <v>Clausen-Thue</v>
      </c>
      <c r="K147" s="2" t="str">
        <f>IF(VLOOKUP(E147,customers!$A$1:$I$1001,3,FALSE)=0," ",VLOOKUP(E147,customers!$A$1:$I$1001,3,FALSE))</f>
        <v>oclausenthue41@marriott.com</v>
      </c>
      <c r="L147" s="2" t="str">
        <f>VLOOKUP(E147,customers!$A$1:$I$1001,6,FALSE)</f>
        <v>El Paso</v>
      </c>
      <c r="M147" s="2" t="str">
        <f>VLOOKUP(E147,customers!$A$1:$I$1001,7,FALSE)</f>
        <v>United States</v>
      </c>
      <c r="N147" t="str">
        <f t="shared" si="20"/>
        <v>L</v>
      </c>
      <c r="O147" t="str" cm="1">
        <f t="array" ref="O147">_xlfn.IFS(N147="R","Rob",N147="E","Exc",N147="L","Lib",N147="A","Ara")</f>
        <v>Lib</v>
      </c>
      <c r="P147" t="str" cm="1">
        <f t="array" ref="P147">_xlfn.IFS(O147="Rob","Robusta",O147="Exc","Excelsa",O147="Ara","Arabica",O147="Lib","Liberica")</f>
        <v>Liberica</v>
      </c>
      <c r="Q147" t="str">
        <f t="shared" si="21"/>
        <v>M</v>
      </c>
      <c r="R147" s="8" t="str">
        <f t="shared" si="22"/>
        <v>0.2</v>
      </c>
      <c r="S147" s="9">
        <f>_xlfn.XLOOKUP(F147,products!$A$2:$A$49,products!$E$2:$E$49,,0,)</f>
        <v>4.3650000000000002</v>
      </c>
      <c r="T147" s="10">
        <f t="shared" si="23"/>
        <v>17.46</v>
      </c>
      <c r="U147" t="str">
        <f>_xlfn.XLOOKUP(E147,customers!$A$2:$A$1001,customers!$I$2:$I$1001,,0,)</f>
        <v>No</v>
      </c>
    </row>
    <row r="148" spans="1:21" x14ac:dyDescent="0.2">
      <c r="A148" s="2" t="s">
        <v>1311</v>
      </c>
      <c r="B148" s="3">
        <v>44024</v>
      </c>
      <c r="C148" s="3" t="str">
        <f t="shared" si="16"/>
        <v>Jul</v>
      </c>
      <c r="D148" s="2">
        <f t="shared" si="17"/>
        <v>2020</v>
      </c>
      <c r="E148" s="2" t="s">
        <v>1312</v>
      </c>
      <c r="F148" t="s">
        <v>6162</v>
      </c>
      <c r="G148" s="2">
        <v>3</v>
      </c>
      <c r="H148" s="2" t="str">
        <f>VLOOKUP(E148,customers!$A$1:$I$1001,2,FALSE)</f>
        <v>Leonore Francisco</v>
      </c>
      <c r="I148" s="2" t="str">
        <f t="shared" si="18"/>
        <v>Leonore</v>
      </c>
      <c r="J148" s="2" t="str">
        <f t="shared" si="19"/>
        <v>Francisco</v>
      </c>
      <c r="K148" s="2" t="str">
        <f>IF(VLOOKUP(E148,customers!$A$1:$I$1001,3,FALSE)=0," ",VLOOKUP(E148,customers!$A$1:$I$1001,3,FALSE))</f>
        <v>lfrancisco42@fema.gov</v>
      </c>
      <c r="L148" s="2" t="str">
        <f>VLOOKUP(E148,customers!$A$1:$I$1001,6,FALSE)</f>
        <v>Carson City</v>
      </c>
      <c r="M148" s="2" t="str">
        <f>VLOOKUP(E148,customers!$A$1:$I$1001,7,FALSE)</f>
        <v>United States</v>
      </c>
      <c r="N148" t="str">
        <f t="shared" si="20"/>
        <v>L</v>
      </c>
      <c r="O148" t="str" cm="1">
        <f t="array" ref="O148">_xlfn.IFS(N148="R","Rob",N148="E","Exc",N148="L","Lib",N148="A","Ara")</f>
        <v>Lib</v>
      </c>
      <c r="P148" t="str" cm="1">
        <f t="array" ref="P148">_xlfn.IFS(O148="Rob","Robusta",O148="Exc","Excelsa",O148="Ara","Arabica",O148="Lib","Liberica")</f>
        <v>Liberica</v>
      </c>
      <c r="Q148" t="str">
        <f t="shared" si="21"/>
        <v>M</v>
      </c>
      <c r="R148" s="8" t="str">
        <f t="shared" si="22"/>
        <v>1</v>
      </c>
      <c r="S148" s="9">
        <f>_xlfn.XLOOKUP(F148,products!$A$2:$A$49,products!$E$2:$E$49,,0,)</f>
        <v>14.55</v>
      </c>
      <c r="T148" s="10">
        <f t="shared" si="23"/>
        <v>43.650000000000006</v>
      </c>
      <c r="U148" t="str">
        <f>_xlfn.XLOOKUP(E148,customers!$A$2:$A$1001,customers!$I$2:$I$1001,,0,)</f>
        <v>No</v>
      </c>
    </row>
    <row r="149" spans="1:21" x14ac:dyDescent="0.2">
      <c r="A149" s="2" t="s">
        <v>1311</v>
      </c>
      <c r="B149" s="3">
        <v>44024</v>
      </c>
      <c r="C149" s="3" t="str">
        <f t="shared" si="16"/>
        <v>Jul</v>
      </c>
      <c r="D149" s="2">
        <f t="shared" si="17"/>
        <v>2020</v>
      </c>
      <c r="E149" s="2" t="s">
        <v>1312</v>
      </c>
      <c r="F149" t="s">
        <v>6141</v>
      </c>
      <c r="G149" s="2">
        <v>2</v>
      </c>
      <c r="H149" s="2" t="str">
        <f>VLOOKUP(E149,customers!$A$1:$I$1001,2,FALSE)</f>
        <v>Leonore Francisco</v>
      </c>
      <c r="I149" s="2" t="str">
        <f t="shared" si="18"/>
        <v>Leonore</v>
      </c>
      <c r="J149" s="2" t="str">
        <f t="shared" si="19"/>
        <v>Francisco</v>
      </c>
      <c r="K149" s="2" t="str">
        <f>IF(VLOOKUP(E149,customers!$A$1:$I$1001,3,FALSE)=0," ",VLOOKUP(E149,customers!$A$1:$I$1001,3,FALSE))</f>
        <v>lfrancisco42@fema.gov</v>
      </c>
      <c r="L149" s="2" t="str">
        <f>VLOOKUP(E149,customers!$A$1:$I$1001,6,FALSE)</f>
        <v>Carson City</v>
      </c>
      <c r="M149" s="2" t="str">
        <f>VLOOKUP(E149,customers!$A$1:$I$1001,7,FALSE)</f>
        <v>United States</v>
      </c>
      <c r="N149" t="str">
        <f t="shared" si="20"/>
        <v>E</v>
      </c>
      <c r="O149" t="str" cm="1">
        <f t="array" ref="O149">_xlfn.IFS(N149="R","Rob",N149="E","Exc",N149="L","Lib",N149="A","Ara")</f>
        <v>Exc</v>
      </c>
      <c r="P149" t="str" cm="1">
        <f t="array" ref="P149">_xlfn.IFS(O149="Rob","Robusta",O149="Exc","Excelsa",O149="Ara","Arabica",O149="Lib","Liberica")</f>
        <v>Excelsa</v>
      </c>
      <c r="Q149" t="str">
        <f t="shared" si="21"/>
        <v>M</v>
      </c>
      <c r="R149" s="8" t="str">
        <f t="shared" si="22"/>
        <v>1</v>
      </c>
      <c r="S149" s="9">
        <f>_xlfn.XLOOKUP(F149,products!$A$2:$A$49,products!$E$2:$E$49,,0,)</f>
        <v>13.75</v>
      </c>
      <c r="T149" s="10">
        <f t="shared" si="23"/>
        <v>27.5</v>
      </c>
      <c r="U149" t="str">
        <f>_xlfn.XLOOKUP(E149,customers!$A$2:$A$1001,customers!$I$2:$I$1001,,0,)</f>
        <v>No</v>
      </c>
    </row>
    <row r="150" spans="1:21" x14ac:dyDescent="0.2">
      <c r="A150" s="2" t="s">
        <v>1322</v>
      </c>
      <c r="B150" s="3">
        <v>44551</v>
      </c>
      <c r="C150" s="3" t="str">
        <f t="shared" si="16"/>
        <v>Dec</v>
      </c>
      <c r="D150" s="2">
        <f t="shared" si="17"/>
        <v>2021</v>
      </c>
      <c r="E150" s="2" t="s">
        <v>1323</v>
      </c>
      <c r="F150" t="s">
        <v>6153</v>
      </c>
      <c r="G150" s="2">
        <v>5</v>
      </c>
      <c r="H150" s="2" t="str">
        <f>VLOOKUP(E150,customers!$A$1:$I$1001,2,FALSE)</f>
        <v>Giacobo Skingle</v>
      </c>
      <c r="I150" s="2" t="str">
        <f t="shared" si="18"/>
        <v>Giacobo</v>
      </c>
      <c r="J150" s="2" t="str">
        <f t="shared" si="19"/>
        <v>Skingle</v>
      </c>
      <c r="K150" s="2" t="str">
        <f>IF(VLOOKUP(E150,customers!$A$1:$I$1001,3,FALSE)=0," ",VLOOKUP(E150,customers!$A$1:$I$1001,3,FALSE))</f>
        <v>gskingle44@clickbank.net</v>
      </c>
      <c r="L150" s="2" t="str">
        <f>VLOOKUP(E150,customers!$A$1:$I$1001,6,FALSE)</f>
        <v>Provo</v>
      </c>
      <c r="M150" s="2" t="str">
        <f>VLOOKUP(E150,customers!$A$1:$I$1001,7,FALSE)</f>
        <v>United States</v>
      </c>
      <c r="N150" t="str">
        <f t="shared" si="20"/>
        <v>E</v>
      </c>
      <c r="O150" t="str" cm="1">
        <f t="array" ref="O150">_xlfn.IFS(N150="R","Rob",N150="E","Exc",N150="L","Lib",N150="A","Ara")</f>
        <v>Exc</v>
      </c>
      <c r="P150" t="str" cm="1">
        <f t="array" ref="P150">_xlfn.IFS(O150="Rob","Robusta",O150="Exc","Excelsa",O150="Ara","Arabica",O150="Lib","Liberica")</f>
        <v>Excelsa</v>
      </c>
      <c r="Q150" t="str">
        <f t="shared" si="21"/>
        <v>D</v>
      </c>
      <c r="R150" s="8" t="str">
        <f t="shared" si="22"/>
        <v>0.2</v>
      </c>
      <c r="S150" s="9">
        <f>_xlfn.XLOOKUP(F150,products!$A$2:$A$49,products!$E$2:$E$49,,0,)</f>
        <v>3.645</v>
      </c>
      <c r="T150" s="10">
        <f t="shared" si="23"/>
        <v>18.225000000000001</v>
      </c>
      <c r="U150" t="str">
        <f>_xlfn.XLOOKUP(E150,customers!$A$2:$A$1001,customers!$I$2:$I$1001,,0,)</f>
        <v>Yes</v>
      </c>
    </row>
    <row r="151" spans="1:21" x14ac:dyDescent="0.2">
      <c r="A151" s="2" t="s">
        <v>1328</v>
      </c>
      <c r="B151" s="3">
        <v>44108</v>
      </c>
      <c r="C151" s="3" t="str">
        <f t="shared" si="16"/>
        <v>Oct</v>
      </c>
      <c r="D151" s="2">
        <f t="shared" si="17"/>
        <v>2020</v>
      </c>
      <c r="E151" s="2" t="s">
        <v>1329</v>
      </c>
      <c r="F151" t="s">
        <v>6175</v>
      </c>
      <c r="G151" s="2">
        <v>2</v>
      </c>
      <c r="H151" s="2" t="str">
        <f>VLOOKUP(E151,customers!$A$1:$I$1001,2,FALSE)</f>
        <v>Gerard Pirdy</v>
      </c>
      <c r="I151" s="2" t="str">
        <f t="shared" si="18"/>
        <v>Gerard</v>
      </c>
      <c r="J151" s="2" t="str">
        <f t="shared" si="19"/>
        <v>Pirdy</v>
      </c>
      <c r="K151" s="2" t="str">
        <f>IF(VLOOKUP(E151,customers!$A$1:$I$1001,3,FALSE)=0," ",VLOOKUP(E151,customers!$A$1:$I$1001,3,FALSE))</f>
        <v xml:space="preserve"> </v>
      </c>
      <c r="L151" s="2" t="str">
        <f>VLOOKUP(E151,customers!$A$1:$I$1001,6,FALSE)</f>
        <v>Boca Raton</v>
      </c>
      <c r="M151" s="2" t="str">
        <f>VLOOKUP(E151,customers!$A$1:$I$1001,7,FALSE)</f>
        <v>United States</v>
      </c>
      <c r="N151" t="str">
        <f t="shared" si="20"/>
        <v>A</v>
      </c>
      <c r="O151" t="str" cm="1">
        <f t="array" ref="O151">_xlfn.IFS(N151="R","Rob",N151="E","Exc",N151="L","Lib",N151="A","Ara")</f>
        <v>Ara</v>
      </c>
      <c r="P151" t="str" cm="1">
        <f t="array" ref="P151">_xlfn.IFS(O151="Rob","Robusta",O151="Exc","Excelsa",O151="Ara","Arabica",O151="Lib","Liberica")</f>
        <v>Arabica</v>
      </c>
      <c r="Q151" t="str">
        <f t="shared" si="21"/>
        <v>M</v>
      </c>
      <c r="R151" s="8" t="str">
        <f t="shared" si="22"/>
        <v>2.5</v>
      </c>
      <c r="S151" s="9">
        <f>_xlfn.XLOOKUP(F151,products!$A$2:$A$49,products!$E$2:$E$49,,0,)</f>
        <v>25.874999999999996</v>
      </c>
      <c r="T151" s="10">
        <f t="shared" si="23"/>
        <v>51.749999999999993</v>
      </c>
      <c r="U151" t="str">
        <f>_xlfn.XLOOKUP(E151,customers!$A$2:$A$1001,customers!$I$2:$I$1001,,0,)</f>
        <v>Yes</v>
      </c>
    </row>
    <row r="152" spans="1:21" x14ac:dyDescent="0.2">
      <c r="A152" s="2" t="s">
        <v>1333</v>
      </c>
      <c r="B152" s="3">
        <v>44051</v>
      </c>
      <c r="C152" s="3" t="str">
        <f t="shared" si="16"/>
        <v>Aug</v>
      </c>
      <c r="D152" s="2">
        <f t="shared" si="17"/>
        <v>2020</v>
      </c>
      <c r="E152" s="2" t="s">
        <v>1334</v>
      </c>
      <c r="F152" t="s">
        <v>6143</v>
      </c>
      <c r="G152" s="2">
        <v>1</v>
      </c>
      <c r="H152" s="2" t="str">
        <f>VLOOKUP(E152,customers!$A$1:$I$1001,2,FALSE)</f>
        <v>Jacinthe Balsillie</v>
      </c>
      <c r="I152" s="2" t="str">
        <f t="shared" si="18"/>
        <v>Jacinthe</v>
      </c>
      <c r="J152" s="2" t="str">
        <f t="shared" si="19"/>
        <v>Balsillie</v>
      </c>
      <c r="K152" s="2" t="str">
        <f>IF(VLOOKUP(E152,customers!$A$1:$I$1001,3,FALSE)=0," ",VLOOKUP(E152,customers!$A$1:$I$1001,3,FALSE))</f>
        <v>jbalsillie46@princeton.edu</v>
      </c>
      <c r="L152" s="2" t="str">
        <f>VLOOKUP(E152,customers!$A$1:$I$1001,6,FALSE)</f>
        <v>Roanoke</v>
      </c>
      <c r="M152" s="2" t="str">
        <f>VLOOKUP(E152,customers!$A$1:$I$1001,7,FALSE)</f>
        <v>United States</v>
      </c>
      <c r="N152" t="str">
        <f t="shared" si="20"/>
        <v>L</v>
      </c>
      <c r="O152" t="str" cm="1">
        <f t="array" ref="O152">_xlfn.IFS(N152="R","Rob",N152="E","Exc",N152="L","Lib",N152="A","Ara")</f>
        <v>Lib</v>
      </c>
      <c r="P152" t="str" cm="1">
        <f t="array" ref="P152">_xlfn.IFS(O152="Rob","Robusta",O152="Exc","Excelsa",O152="Ara","Arabica",O152="Lib","Liberica")</f>
        <v>Liberica</v>
      </c>
      <c r="Q152" t="str">
        <f t="shared" si="21"/>
        <v>D</v>
      </c>
      <c r="R152" s="8" t="str">
        <f t="shared" si="22"/>
        <v>1</v>
      </c>
      <c r="S152" s="9">
        <f>_xlfn.XLOOKUP(F152,products!$A$2:$A$49,products!$E$2:$E$49,,0,)</f>
        <v>12.95</v>
      </c>
      <c r="T152" s="10">
        <f t="shared" si="23"/>
        <v>12.95</v>
      </c>
      <c r="U152" t="str">
        <f>_xlfn.XLOOKUP(E152,customers!$A$2:$A$1001,customers!$I$2:$I$1001,,0,)</f>
        <v>Yes</v>
      </c>
    </row>
    <row r="153" spans="1:21" x14ac:dyDescent="0.2">
      <c r="A153" s="2" t="s">
        <v>1339</v>
      </c>
      <c r="B153" s="3">
        <v>44115</v>
      </c>
      <c r="C153" s="3" t="str">
        <f t="shared" si="16"/>
        <v>Oct</v>
      </c>
      <c r="D153" s="2">
        <f t="shared" si="17"/>
        <v>2020</v>
      </c>
      <c r="E153" s="2" t="s">
        <v>1340</v>
      </c>
      <c r="F153" t="s">
        <v>6155</v>
      </c>
      <c r="G153" s="2">
        <v>3</v>
      </c>
      <c r="H153" s="2" t="str">
        <f>VLOOKUP(E153,customers!$A$1:$I$1001,2,FALSE)</f>
        <v>Quinton Fouracres</v>
      </c>
      <c r="I153" s="2" t="str">
        <f t="shared" si="18"/>
        <v>Quinton</v>
      </c>
      <c r="J153" s="2" t="str">
        <f t="shared" si="19"/>
        <v>Fouracres</v>
      </c>
      <c r="K153" s="2" t="str">
        <f>IF(VLOOKUP(E153,customers!$A$1:$I$1001,3,FALSE)=0," ",VLOOKUP(E153,customers!$A$1:$I$1001,3,FALSE))</f>
        <v xml:space="preserve"> </v>
      </c>
      <c r="L153" s="2" t="str">
        <f>VLOOKUP(E153,customers!$A$1:$I$1001,6,FALSE)</f>
        <v>Des Moines</v>
      </c>
      <c r="M153" s="2" t="str">
        <f>VLOOKUP(E153,customers!$A$1:$I$1001,7,FALSE)</f>
        <v>United States</v>
      </c>
      <c r="N153" t="str">
        <f t="shared" si="20"/>
        <v>A</v>
      </c>
      <c r="O153" t="str" cm="1">
        <f t="array" ref="O153">_xlfn.IFS(N153="R","Rob",N153="E","Exc",N153="L","Lib",N153="A","Ara")</f>
        <v>Ara</v>
      </c>
      <c r="P153" t="str" cm="1">
        <f t="array" ref="P153">_xlfn.IFS(O153="Rob","Robusta",O153="Exc","Excelsa",O153="Ara","Arabica",O153="Lib","Liberica")</f>
        <v>Arabica</v>
      </c>
      <c r="Q153" t="str">
        <f t="shared" si="21"/>
        <v>M</v>
      </c>
      <c r="R153" s="8" t="str">
        <f t="shared" si="22"/>
        <v>1</v>
      </c>
      <c r="S153" s="9">
        <f>_xlfn.XLOOKUP(F153,products!$A$2:$A$49,products!$E$2:$E$49,,0,)</f>
        <v>11.25</v>
      </c>
      <c r="T153" s="10">
        <f t="shared" si="23"/>
        <v>33.75</v>
      </c>
      <c r="U153" t="str">
        <f>_xlfn.XLOOKUP(E153,customers!$A$2:$A$1001,customers!$I$2:$I$1001,,0,)</f>
        <v>Yes</v>
      </c>
    </row>
    <row r="154" spans="1:21" x14ac:dyDescent="0.2">
      <c r="A154" s="2" t="s">
        <v>1344</v>
      </c>
      <c r="B154" s="3">
        <v>44510</v>
      </c>
      <c r="C154" s="3" t="str">
        <f t="shared" si="16"/>
        <v>Nov</v>
      </c>
      <c r="D154" s="2">
        <f t="shared" si="17"/>
        <v>2021</v>
      </c>
      <c r="E154" s="2" t="s">
        <v>1345</v>
      </c>
      <c r="F154" t="s">
        <v>6151</v>
      </c>
      <c r="G154" s="2">
        <v>3</v>
      </c>
      <c r="H154" s="2" t="str">
        <f>VLOOKUP(E154,customers!$A$1:$I$1001,2,FALSE)</f>
        <v>Bettina Leffek</v>
      </c>
      <c r="I154" s="2" t="str">
        <f t="shared" si="18"/>
        <v>Bettina</v>
      </c>
      <c r="J154" s="2" t="str">
        <f t="shared" si="19"/>
        <v>Leffek</v>
      </c>
      <c r="K154" s="2" t="str">
        <f>IF(VLOOKUP(E154,customers!$A$1:$I$1001,3,FALSE)=0," ",VLOOKUP(E154,customers!$A$1:$I$1001,3,FALSE))</f>
        <v>bleffek48@ning.com</v>
      </c>
      <c r="L154" s="2" t="str">
        <f>VLOOKUP(E154,customers!$A$1:$I$1001,6,FALSE)</f>
        <v>Honolulu</v>
      </c>
      <c r="M154" s="2" t="str">
        <f>VLOOKUP(E154,customers!$A$1:$I$1001,7,FALSE)</f>
        <v>United States</v>
      </c>
      <c r="N154" t="str">
        <f t="shared" si="20"/>
        <v>R</v>
      </c>
      <c r="O154" t="str" cm="1">
        <f t="array" ref="O154">_xlfn.IFS(N154="R","Rob",N154="E","Exc",N154="L","Lib",N154="A","Ara")</f>
        <v>Rob</v>
      </c>
      <c r="P154" t="str" cm="1">
        <f t="array" ref="P154">_xlfn.IFS(O154="Rob","Robusta",O154="Exc","Excelsa",O154="Ara","Arabica",O154="Lib","Liberica")</f>
        <v>Robusta</v>
      </c>
      <c r="Q154" t="str">
        <f t="shared" si="21"/>
        <v>M</v>
      </c>
      <c r="R154" s="8" t="str">
        <f t="shared" si="22"/>
        <v>2.5</v>
      </c>
      <c r="S154" s="9">
        <f>_xlfn.XLOOKUP(F154,products!$A$2:$A$49,products!$E$2:$E$49,,0,)</f>
        <v>22.884999999999998</v>
      </c>
      <c r="T154" s="10">
        <f t="shared" si="23"/>
        <v>68.655000000000001</v>
      </c>
      <c r="U154" t="str">
        <f>_xlfn.XLOOKUP(E154,customers!$A$2:$A$1001,customers!$I$2:$I$1001,,0,)</f>
        <v>Yes</v>
      </c>
    </row>
    <row r="155" spans="1:21" x14ac:dyDescent="0.2">
      <c r="A155" s="2" t="s">
        <v>1350</v>
      </c>
      <c r="B155" s="3">
        <v>44367</v>
      </c>
      <c r="C155" s="3" t="str">
        <f t="shared" si="16"/>
        <v>Jun</v>
      </c>
      <c r="D155" s="2">
        <f t="shared" si="17"/>
        <v>2021</v>
      </c>
      <c r="E155" s="2" t="s">
        <v>1351</v>
      </c>
      <c r="F155" t="s">
        <v>6163</v>
      </c>
      <c r="G155" s="2">
        <v>1</v>
      </c>
      <c r="H155" s="2" t="str">
        <f>VLOOKUP(E155,customers!$A$1:$I$1001,2,FALSE)</f>
        <v>Hetti Penson</v>
      </c>
      <c r="I155" s="2" t="str">
        <f t="shared" si="18"/>
        <v>Hetti</v>
      </c>
      <c r="J155" s="2" t="str">
        <f t="shared" si="19"/>
        <v>Penson</v>
      </c>
      <c r="K155" s="2" t="str">
        <f>IF(VLOOKUP(E155,customers!$A$1:$I$1001,3,FALSE)=0," ",VLOOKUP(E155,customers!$A$1:$I$1001,3,FALSE))</f>
        <v xml:space="preserve"> </v>
      </c>
      <c r="L155" s="2" t="str">
        <f>VLOOKUP(E155,customers!$A$1:$I$1001,6,FALSE)</f>
        <v>Fort Lauderdale</v>
      </c>
      <c r="M155" s="2" t="str">
        <f>VLOOKUP(E155,customers!$A$1:$I$1001,7,FALSE)</f>
        <v>United States</v>
      </c>
      <c r="N155" t="str">
        <f t="shared" si="20"/>
        <v>R</v>
      </c>
      <c r="O155" t="str" cm="1">
        <f t="array" ref="O155">_xlfn.IFS(N155="R","Rob",N155="E","Exc",N155="L","Lib",N155="A","Ara")</f>
        <v>Rob</v>
      </c>
      <c r="P155" t="str" cm="1">
        <f t="array" ref="P155">_xlfn.IFS(O155="Rob","Robusta",O155="Exc","Excelsa",O155="Ara","Arabica",O155="Lib","Liberica")</f>
        <v>Robusta</v>
      </c>
      <c r="Q155" t="str">
        <f t="shared" si="21"/>
        <v>D</v>
      </c>
      <c r="R155" s="8" t="str">
        <f t="shared" si="22"/>
        <v>0.2</v>
      </c>
      <c r="S155" s="9">
        <f>_xlfn.XLOOKUP(F155,products!$A$2:$A$49,products!$E$2:$E$49,,0,)</f>
        <v>2.6849999999999996</v>
      </c>
      <c r="T155" s="10">
        <f t="shared" si="23"/>
        <v>2.6849999999999996</v>
      </c>
      <c r="U155" t="str">
        <f>_xlfn.XLOOKUP(E155,customers!$A$2:$A$1001,customers!$I$2:$I$1001,,0,)</f>
        <v>No</v>
      </c>
    </row>
    <row r="156" spans="1:21" x14ac:dyDescent="0.2">
      <c r="A156" s="2" t="s">
        <v>1355</v>
      </c>
      <c r="B156" s="3">
        <v>44473</v>
      </c>
      <c r="C156" s="3" t="str">
        <f t="shared" si="16"/>
        <v>Oct</v>
      </c>
      <c r="D156" s="2">
        <f t="shared" si="17"/>
        <v>2021</v>
      </c>
      <c r="E156" s="2" t="s">
        <v>1356</v>
      </c>
      <c r="F156" t="s">
        <v>6168</v>
      </c>
      <c r="G156" s="2">
        <v>5</v>
      </c>
      <c r="H156" s="2" t="str">
        <f>VLOOKUP(E156,customers!$A$1:$I$1001,2,FALSE)</f>
        <v>Jocko Pray</v>
      </c>
      <c r="I156" s="2" t="str">
        <f t="shared" si="18"/>
        <v>Jocko</v>
      </c>
      <c r="J156" s="2" t="str">
        <f t="shared" si="19"/>
        <v>Pray</v>
      </c>
      <c r="K156" s="2" t="str">
        <f>IF(VLOOKUP(E156,customers!$A$1:$I$1001,3,FALSE)=0," ",VLOOKUP(E156,customers!$A$1:$I$1001,3,FALSE))</f>
        <v>jpray4a@youtube.com</v>
      </c>
      <c r="L156" s="2" t="str">
        <f>VLOOKUP(E156,customers!$A$1:$I$1001,6,FALSE)</f>
        <v>Philadelphia</v>
      </c>
      <c r="M156" s="2" t="str">
        <f>VLOOKUP(E156,customers!$A$1:$I$1001,7,FALSE)</f>
        <v>United States</v>
      </c>
      <c r="N156" t="str">
        <f t="shared" si="20"/>
        <v>A</v>
      </c>
      <c r="O156" t="str" cm="1">
        <f t="array" ref="O156">_xlfn.IFS(N156="R","Rob",N156="E","Exc",N156="L","Lib",N156="A","Ara")</f>
        <v>Ara</v>
      </c>
      <c r="P156" t="str" cm="1">
        <f t="array" ref="P156">_xlfn.IFS(O156="Rob","Robusta",O156="Exc","Excelsa",O156="Ara","Arabica",O156="Lib","Liberica")</f>
        <v>Arabica</v>
      </c>
      <c r="Q156" t="str">
        <f t="shared" si="21"/>
        <v>D</v>
      </c>
      <c r="R156" s="8" t="str">
        <f t="shared" si="22"/>
        <v>2.5</v>
      </c>
      <c r="S156" s="9">
        <f>_xlfn.XLOOKUP(F156,products!$A$2:$A$49,products!$E$2:$E$49,,0,)</f>
        <v>22.884999999999998</v>
      </c>
      <c r="T156" s="10">
        <f t="shared" si="23"/>
        <v>114.42499999999998</v>
      </c>
      <c r="U156" t="str">
        <f>_xlfn.XLOOKUP(E156,customers!$A$2:$A$1001,customers!$I$2:$I$1001,,0,)</f>
        <v>No</v>
      </c>
    </row>
    <row r="157" spans="1:21" x14ac:dyDescent="0.2">
      <c r="A157" s="2" t="s">
        <v>1361</v>
      </c>
      <c r="B157" s="3">
        <v>43640</v>
      </c>
      <c r="C157" s="3" t="str">
        <f t="shared" si="16"/>
        <v>Jun</v>
      </c>
      <c r="D157" s="2">
        <f t="shared" si="17"/>
        <v>2019</v>
      </c>
      <c r="E157" s="2" t="s">
        <v>1362</v>
      </c>
      <c r="F157" t="s">
        <v>6175</v>
      </c>
      <c r="G157" s="2">
        <v>6</v>
      </c>
      <c r="H157" s="2" t="str">
        <f>VLOOKUP(E157,customers!$A$1:$I$1001,2,FALSE)</f>
        <v>Grete Holborn</v>
      </c>
      <c r="I157" s="2" t="str">
        <f t="shared" si="18"/>
        <v>Grete</v>
      </c>
      <c r="J157" s="2" t="str">
        <f t="shared" si="19"/>
        <v>Holborn</v>
      </c>
      <c r="K157" s="2" t="str">
        <f>IF(VLOOKUP(E157,customers!$A$1:$I$1001,3,FALSE)=0," ",VLOOKUP(E157,customers!$A$1:$I$1001,3,FALSE))</f>
        <v>gholborn4b@ow.ly</v>
      </c>
      <c r="L157" s="2" t="str">
        <f>VLOOKUP(E157,customers!$A$1:$I$1001,6,FALSE)</f>
        <v>Norwalk</v>
      </c>
      <c r="M157" s="2" t="str">
        <f>VLOOKUP(E157,customers!$A$1:$I$1001,7,FALSE)</f>
        <v>United States</v>
      </c>
      <c r="N157" t="str">
        <f t="shared" si="20"/>
        <v>A</v>
      </c>
      <c r="O157" t="str" cm="1">
        <f t="array" ref="O157">_xlfn.IFS(N157="R","Rob",N157="E","Exc",N157="L","Lib",N157="A","Ara")</f>
        <v>Ara</v>
      </c>
      <c r="P157" t="str" cm="1">
        <f t="array" ref="P157">_xlfn.IFS(O157="Rob","Robusta",O157="Exc","Excelsa",O157="Ara","Arabica",O157="Lib","Liberica")</f>
        <v>Arabica</v>
      </c>
      <c r="Q157" t="str">
        <f t="shared" si="21"/>
        <v>M</v>
      </c>
      <c r="R157" s="8" t="str">
        <f t="shared" si="22"/>
        <v>2.5</v>
      </c>
      <c r="S157" s="9">
        <f>_xlfn.XLOOKUP(F157,products!$A$2:$A$49,products!$E$2:$E$49,,0,)</f>
        <v>25.874999999999996</v>
      </c>
      <c r="T157" s="10">
        <f t="shared" si="23"/>
        <v>155.24999999999997</v>
      </c>
      <c r="U157" t="str">
        <f>_xlfn.XLOOKUP(E157,customers!$A$2:$A$1001,customers!$I$2:$I$1001,,0,)</f>
        <v>Yes</v>
      </c>
    </row>
    <row r="158" spans="1:21" x14ac:dyDescent="0.2">
      <c r="A158" s="2" t="s">
        <v>1367</v>
      </c>
      <c r="B158" s="3">
        <v>43764</v>
      </c>
      <c r="C158" s="3" t="str">
        <f t="shared" si="16"/>
        <v>Oct</v>
      </c>
      <c r="D158" s="2">
        <f t="shared" si="17"/>
        <v>2019</v>
      </c>
      <c r="E158" s="2" t="s">
        <v>1368</v>
      </c>
      <c r="F158" t="s">
        <v>6175</v>
      </c>
      <c r="G158" s="2">
        <v>3</v>
      </c>
      <c r="H158" s="2" t="str">
        <f>VLOOKUP(E158,customers!$A$1:$I$1001,2,FALSE)</f>
        <v>Fielding Keinrat</v>
      </c>
      <c r="I158" s="2" t="str">
        <f t="shared" si="18"/>
        <v>Fielding</v>
      </c>
      <c r="J158" s="2" t="str">
        <f t="shared" si="19"/>
        <v>Keinrat</v>
      </c>
      <c r="K158" s="2" t="str">
        <f>IF(VLOOKUP(E158,customers!$A$1:$I$1001,3,FALSE)=0," ",VLOOKUP(E158,customers!$A$1:$I$1001,3,FALSE))</f>
        <v>fkeinrat4c@dailymail.co.uk</v>
      </c>
      <c r="L158" s="2" t="str">
        <f>VLOOKUP(E158,customers!$A$1:$I$1001,6,FALSE)</f>
        <v>Arlington</v>
      </c>
      <c r="M158" s="2" t="str">
        <f>VLOOKUP(E158,customers!$A$1:$I$1001,7,FALSE)</f>
        <v>United States</v>
      </c>
      <c r="N158" t="str">
        <f t="shared" si="20"/>
        <v>A</v>
      </c>
      <c r="O158" t="str" cm="1">
        <f t="array" ref="O158">_xlfn.IFS(N158="R","Rob",N158="E","Exc",N158="L","Lib",N158="A","Ara")</f>
        <v>Ara</v>
      </c>
      <c r="P158" t="str" cm="1">
        <f t="array" ref="P158">_xlfn.IFS(O158="Rob","Robusta",O158="Exc","Excelsa",O158="Ara","Arabica",O158="Lib","Liberica")</f>
        <v>Arabica</v>
      </c>
      <c r="Q158" t="str">
        <f t="shared" si="21"/>
        <v>M</v>
      </c>
      <c r="R158" s="8" t="str">
        <f t="shared" si="22"/>
        <v>2.5</v>
      </c>
      <c r="S158" s="9">
        <f>_xlfn.XLOOKUP(F158,products!$A$2:$A$49,products!$E$2:$E$49,,0,)</f>
        <v>25.874999999999996</v>
      </c>
      <c r="T158" s="10">
        <f t="shared" si="23"/>
        <v>77.624999999999986</v>
      </c>
      <c r="U158" t="str">
        <f>_xlfn.XLOOKUP(E158,customers!$A$2:$A$1001,customers!$I$2:$I$1001,,0,)</f>
        <v>Yes</v>
      </c>
    </row>
    <row r="159" spans="1:21" x14ac:dyDescent="0.2">
      <c r="A159" s="2" t="s">
        <v>1373</v>
      </c>
      <c r="B159" s="3">
        <v>44374</v>
      </c>
      <c r="C159" s="3" t="str">
        <f t="shared" si="16"/>
        <v>Jun</v>
      </c>
      <c r="D159" s="2">
        <f t="shared" si="17"/>
        <v>2021</v>
      </c>
      <c r="E159" s="2" t="s">
        <v>1374</v>
      </c>
      <c r="F159" t="s">
        <v>6149</v>
      </c>
      <c r="G159" s="2">
        <v>3</v>
      </c>
      <c r="H159" s="2" t="str">
        <f>VLOOKUP(E159,customers!$A$1:$I$1001,2,FALSE)</f>
        <v>Paulo Yea</v>
      </c>
      <c r="I159" s="2" t="str">
        <f t="shared" si="18"/>
        <v>Paulo</v>
      </c>
      <c r="J159" s="2" t="str">
        <f t="shared" si="19"/>
        <v>Yea</v>
      </c>
      <c r="K159" s="2" t="str">
        <f>IF(VLOOKUP(E159,customers!$A$1:$I$1001,3,FALSE)=0," ",VLOOKUP(E159,customers!$A$1:$I$1001,3,FALSE))</f>
        <v>pyea4d@aol.com</v>
      </c>
      <c r="L159" s="2" t="str">
        <f>VLOOKUP(E159,customers!$A$1:$I$1001,6,FALSE)</f>
        <v>Ashford</v>
      </c>
      <c r="M159" s="2" t="str">
        <f>VLOOKUP(E159,customers!$A$1:$I$1001,7,FALSE)</f>
        <v>Ireland</v>
      </c>
      <c r="N159" t="str">
        <f t="shared" si="20"/>
        <v>R</v>
      </c>
      <c r="O159" t="str" cm="1">
        <f t="array" ref="O159">_xlfn.IFS(N159="R","Rob",N159="E","Exc",N159="L","Lib",N159="A","Ara")</f>
        <v>Rob</v>
      </c>
      <c r="P159" t="str" cm="1">
        <f t="array" ref="P159">_xlfn.IFS(O159="Rob","Robusta",O159="Exc","Excelsa",O159="Ara","Arabica",O159="Lib","Liberica")</f>
        <v>Robusta</v>
      </c>
      <c r="Q159" t="str">
        <f t="shared" si="21"/>
        <v>D</v>
      </c>
      <c r="R159" s="8" t="str">
        <f t="shared" si="22"/>
        <v>2.5</v>
      </c>
      <c r="S159" s="9">
        <f>_xlfn.XLOOKUP(F159,products!$A$2:$A$49,products!$E$2:$E$49,,0,)</f>
        <v>20.584999999999997</v>
      </c>
      <c r="T159" s="10">
        <f t="shared" si="23"/>
        <v>61.754999999999995</v>
      </c>
      <c r="U159" t="str">
        <f>_xlfn.XLOOKUP(E159,customers!$A$2:$A$1001,customers!$I$2:$I$1001,,0,)</f>
        <v>No</v>
      </c>
    </row>
    <row r="160" spans="1:21" x14ac:dyDescent="0.2">
      <c r="A160" s="2" t="s">
        <v>1379</v>
      </c>
      <c r="B160" s="3">
        <v>43714</v>
      </c>
      <c r="C160" s="3" t="str">
        <f t="shared" si="16"/>
        <v>Sep</v>
      </c>
      <c r="D160" s="2">
        <f t="shared" si="17"/>
        <v>2019</v>
      </c>
      <c r="E160" s="2" t="s">
        <v>1380</v>
      </c>
      <c r="F160" t="s">
        <v>6149</v>
      </c>
      <c r="G160" s="2">
        <v>6</v>
      </c>
      <c r="H160" s="2" t="str">
        <f>VLOOKUP(E160,customers!$A$1:$I$1001,2,FALSE)</f>
        <v>Say Risborough</v>
      </c>
      <c r="I160" s="2" t="str">
        <f t="shared" si="18"/>
        <v>Say</v>
      </c>
      <c r="J160" s="2" t="str">
        <f t="shared" si="19"/>
        <v>Risborough</v>
      </c>
      <c r="K160" s="2" t="str">
        <f>IF(VLOOKUP(E160,customers!$A$1:$I$1001,3,FALSE)=0," ",VLOOKUP(E160,customers!$A$1:$I$1001,3,FALSE))</f>
        <v xml:space="preserve"> </v>
      </c>
      <c r="L160" s="2" t="str">
        <f>VLOOKUP(E160,customers!$A$1:$I$1001,6,FALSE)</f>
        <v>Chattanooga</v>
      </c>
      <c r="M160" s="2" t="str">
        <f>VLOOKUP(E160,customers!$A$1:$I$1001,7,FALSE)</f>
        <v>United States</v>
      </c>
      <c r="N160" t="str">
        <f t="shared" si="20"/>
        <v>R</v>
      </c>
      <c r="O160" t="str" cm="1">
        <f t="array" ref="O160">_xlfn.IFS(N160="R","Rob",N160="E","Exc",N160="L","Lib",N160="A","Ara")</f>
        <v>Rob</v>
      </c>
      <c r="P160" t="str" cm="1">
        <f t="array" ref="P160">_xlfn.IFS(O160="Rob","Robusta",O160="Exc","Excelsa",O160="Ara","Arabica",O160="Lib","Liberica")</f>
        <v>Robusta</v>
      </c>
      <c r="Q160" t="str">
        <f t="shared" si="21"/>
        <v>D</v>
      </c>
      <c r="R160" s="8" t="str">
        <f t="shared" si="22"/>
        <v>2.5</v>
      </c>
      <c r="S160" s="9">
        <f>_xlfn.XLOOKUP(F160,products!$A$2:$A$49,products!$E$2:$E$49,,0,)</f>
        <v>20.584999999999997</v>
      </c>
      <c r="T160" s="10">
        <f t="shared" si="23"/>
        <v>123.50999999999999</v>
      </c>
      <c r="U160" t="str">
        <f>_xlfn.XLOOKUP(E160,customers!$A$2:$A$1001,customers!$I$2:$I$1001,,0,)</f>
        <v>Yes</v>
      </c>
    </row>
    <row r="161" spans="1:21" x14ac:dyDescent="0.2">
      <c r="A161" s="2" t="s">
        <v>1384</v>
      </c>
      <c r="B161" s="3">
        <v>44316</v>
      </c>
      <c r="C161" s="3" t="str">
        <f t="shared" si="16"/>
        <v>Apr</v>
      </c>
      <c r="D161" s="2">
        <f t="shared" si="17"/>
        <v>2021</v>
      </c>
      <c r="E161" s="2" t="s">
        <v>1385</v>
      </c>
      <c r="F161" t="s">
        <v>6164</v>
      </c>
      <c r="G161" s="2">
        <v>6</v>
      </c>
      <c r="H161" s="2" t="str">
        <f>VLOOKUP(E161,customers!$A$1:$I$1001,2,FALSE)</f>
        <v>Alexa Sizey</v>
      </c>
      <c r="I161" s="2" t="str">
        <f t="shared" si="18"/>
        <v>Alexa</v>
      </c>
      <c r="J161" s="2" t="str">
        <f t="shared" si="19"/>
        <v>Sizey</v>
      </c>
      <c r="K161" s="2" t="str">
        <f>IF(VLOOKUP(E161,customers!$A$1:$I$1001,3,FALSE)=0," ",VLOOKUP(E161,customers!$A$1:$I$1001,3,FALSE))</f>
        <v xml:space="preserve"> </v>
      </c>
      <c r="L161" s="2" t="str">
        <f>VLOOKUP(E161,customers!$A$1:$I$1001,6,FALSE)</f>
        <v>Portland</v>
      </c>
      <c r="M161" s="2" t="str">
        <f>VLOOKUP(E161,customers!$A$1:$I$1001,7,FALSE)</f>
        <v>United States</v>
      </c>
      <c r="N161" t="str">
        <f t="shared" si="20"/>
        <v>L</v>
      </c>
      <c r="O161" t="str" cm="1">
        <f t="array" ref="O161">_xlfn.IFS(N161="R","Rob",N161="E","Exc",N161="L","Lib",N161="A","Ara")</f>
        <v>Lib</v>
      </c>
      <c r="P161" t="str" cm="1">
        <f t="array" ref="P161">_xlfn.IFS(O161="Rob","Robusta",O161="Exc","Excelsa",O161="Ara","Arabica",O161="Lib","Liberica")</f>
        <v>Liberica</v>
      </c>
      <c r="Q161" t="str">
        <f t="shared" si="21"/>
        <v>L</v>
      </c>
      <c r="R161" s="8" t="str">
        <f t="shared" si="22"/>
        <v>2.5</v>
      </c>
      <c r="S161" s="9">
        <f>_xlfn.XLOOKUP(F161,products!$A$2:$A$49,products!$E$2:$E$49,,0,)</f>
        <v>36.454999999999998</v>
      </c>
      <c r="T161" s="10">
        <f t="shared" si="23"/>
        <v>218.73</v>
      </c>
      <c r="U161" t="str">
        <f>_xlfn.XLOOKUP(E161,customers!$A$2:$A$1001,customers!$I$2:$I$1001,,0,)</f>
        <v>No</v>
      </c>
    </row>
    <row r="162" spans="1:21" x14ac:dyDescent="0.2">
      <c r="A162" s="2" t="s">
        <v>1389</v>
      </c>
      <c r="B162" s="3">
        <v>43837</v>
      </c>
      <c r="C162" s="3" t="str">
        <f t="shared" si="16"/>
        <v>Jan</v>
      </c>
      <c r="D162" s="2">
        <f t="shared" si="17"/>
        <v>2020</v>
      </c>
      <c r="E162" s="2" t="s">
        <v>1390</v>
      </c>
      <c r="F162" t="s">
        <v>6139</v>
      </c>
      <c r="G162" s="2">
        <v>4</v>
      </c>
      <c r="H162" s="2" t="str">
        <f>VLOOKUP(E162,customers!$A$1:$I$1001,2,FALSE)</f>
        <v>Kari Swede</v>
      </c>
      <c r="I162" s="2" t="str">
        <f t="shared" si="18"/>
        <v>Kari</v>
      </c>
      <c r="J162" s="2" t="str">
        <f t="shared" si="19"/>
        <v>Swede</v>
      </c>
      <c r="K162" s="2" t="str">
        <f>IF(VLOOKUP(E162,customers!$A$1:$I$1001,3,FALSE)=0," ",VLOOKUP(E162,customers!$A$1:$I$1001,3,FALSE))</f>
        <v>kswede4g@addthis.com</v>
      </c>
      <c r="L162" s="2" t="str">
        <f>VLOOKUP(E162,customers!$A$1:$I$1001,6,FALSE)</f>
        <v>Oklahoma City</v>
      </c>
      <c r="M162" s="2" t="str">
        <f>VLOOKUP(E162,customers!$A$1:$I$1001,7,FALSE)</f>
        <v>United States</v>
      </c>
      <c r="N162" t="str">
        <f t="shared" si="20"/>
        <v>E</v>
      </c>
      <c r="O162" t="str" cm="1">
        <f t="array" ref="O162">_xlfn.IFS(N162="R","Rob",N162="E","Exc",N162="L","Lib",N162="A","Ara")</f>
        <v>Exc</v>
      </c>
      <c r="P162" t="str" cm="1">
        <f t="array" ref="P162">_xlfn.IFS(O162="Rob","Robusta",O162="Exc","Excelsa",O162="Ara","Arabica",O162="Lib","Liberica")</f>
        <v>Excelsa</v>
      </c>
      <c r="Q162" t="str">
        <f t="shared" si="21"/>
        <v>M</v>
      </c>
      <c r="R162" s="8" t="str">
        <f t="shared" si="22"/>
        <v>0.5</v>
      </c>
      <c r="S162" s="9">
        <f>_xlfn.XLOOKUP(F162,products!$A$2:$A$49,products!$E$2:$E$49,,0,)</f>
        <v>8.25</v>
      </c>
      <c r="T162" s="10">
        <f t="shared" si="23"/>
        <v>33</v>
      </c>
      <c r="U162" t="str">
        <f>_xlfn.XLOOKUP(E162,customers!$A$2:$A$1001,customers!$I$2:$I$1001,,0,)</f>
        <v>No</v>
      </c>
    </row>
    <row r="163" spans="1:21" x14ac:dyDescent="0.2">
      <c r="A163" s="2" t="s">
        <v>1395</v>
      </c>
      <c r="B163" s="3">
        <v>44207</v>
      </c>
      <c r="C163" s="3" t="str">
        <f t="shared" si="16"/>
        <v>Jan</v>
      </c>
      <c r="D163" s="2">
        <f t="shared" si="17"/>
        <v>2021</v>
      </c>
      <c r="E163" s="2" t="s">
        <v>1396</v>
      </c>
      <c r="F163" t="s">
        <v>6180</v>
      </c>
      <c r="G163" s="2">
        <v>3</v>
      </c>
      <c r="H163" s="2" t="str">
        <f>VLOOKUP(E163,customers!$A$1:$I$1001,2,FALSE)</f>
        <v>Leontine Rubrow</v>
      </c>
      <c r="I163" s="2" t="str">
        <f t="shared" si="18"/>
        <v>Leontine</v>
      </c>
      <c r="J163" s="2" t="str">
        <f t="shared" si="19"/>
        <v>Rubrow</v>
      </c>
      <c r="K163" s="2" t="str">
        <f>IF(VLOOKUP(E163,customers!$A$1:$I$1001,3,FALSE)=0," ",VLOOKUP(E163,customers!$A$1:$I$1001,3,FALSE))</f>
        <v>lrubrow4h@microsoft.com</v>
      </c>
      <c r="L163" s="2" t="str">
        <f>VLOOKUP(E163,customers!$A$1:$I$1001,6,FALSE)</f>
        <v>Washington</v>
      </c>
      <c r="M163" s="2" t="str">
        <f>VLOOKUP(E163,customers!$A$1:$I$1001,7,FALSE)</f>
        <v>United States</v>
      </c>
      <c r="N163" t="str">
        <f t="shared" si="20"/>
        <v>A</v>
      </c>
      <c r="O163" t="str" cm="1">
        <f t="array" ref="O163">_xlfn.IFS(N163="R","Rob",N163="E","Exc",N163="L","Lib",N163="A","Ara")</f>
        <v>Ara</v>
      </c>
      <c r="P163" t="str" cm="1">
        <f t="array" ref="P163">_xlfn.IFS(O163="Rob","Robusta",O163="Exc","Excelsa",O163="Ara","Arabica",O163="Lib","Liberica")</f>
        <v>Arabica</v>
      </c>
      <c r="Q163" t="str">
        <f t="shared" si="21"/>
        <v>L</v>
      </c>
      <c r="R163" s="8" t="str">
        <f t="shared" si="22"/>
        <v>0.5</v>
      </c>
      <c r="S163" s="9">
        <f>_xlfn.XLOOKUP(F163,products!$A$2:$A$49,products!$E$2:$E$49,,0,)</f>
        <v>7.77</v>
      </c>
      <c r="T163" s="10">
        <f t="shared" si="23"/>
        <v>23.31</v>
      </c>
      <c r="U163" t="str">
        <f>_xlfn.XLOOKUP(E163,customers!$A$2:$A$1001,customers!$I$2:$I$1001,,0,)</f>
        <v>No</v>
      </c>
    </row>
    <row r="164" spans="1:21" x14ac:dyDescent="0.2">
      <c r="A164" s="2" t="s">
        <v>1401</v>
      </c>
      <c r="B164" s="3">
        <v>44515</v>
      </c>
      <c r="C164" s="3" t="str">
        <f t="shared" si="16"/>
        <v>Nov</v>
      </c>
      <c r="D164" s="2">
        <f t="shared" si="17"/>
        <v>2021</v>
      </c>
      <c r="E164" s="2" t="s">
        <v>1402</v>
      </c>
      <c r="F164" t="s">
        <v>6144</v>
      </c>
      <c r="G164" s="2">
        <v>3</v>
      </c>
      <c r="H164" s="2" t="str">
        <f>VLOOKUP(E164,customers!$A$1:$I$1001,2,FALSE)</f>
        <v>Dottie Tift</v>
      </c>
      <c r="I164" s="2" t="str">
        <f t="shared" si="18"/>
        <v>Dottie</v>
      </c>
      <c r="J164" s="2" t="str">
        <f t="shared" si="19"/>
        <v>Tift</v>
      </c>
      <c r="K164" s="2" t="str">
        <f>IF(VLOOKUP(E164,customers!$A$1:$I$1001,3,FALSE)=0," ",VLOOKUP(E164,customers!$A$1:$I$1001,3,FALSE))</f>
        <v>dtift4i@netvibes.com</v>
      </c>
      <c r="L164" s="2" t="str">
        <f>VLOOKUP(E164,customers!$A$1:$I$1001,6,FALSE)</f>
        <v>Greensboro</v>
      </c>
      <c r="M164" s="2" t="str">
        <f>VLOOKUP(E164,customers!$A$1:$I$1001,7,FALSE)</f>
        <v>United States</v>
      </c>
      <c r="N164" t="str">
        <f t="shared" si="20"/>
        <v>E</v>
      </c>
      <c r="O164" t="str" cm="1">
        <f t="array" ref="O164">_xlfn.IFS(N164="R","Rob",N164="E","Exc",N164="L","Lib",N164="A","Ara")</f>
        <v>Exc</v>
      </c>
      <c r="P164" t="str" cm="1">
        <f t="array" ref="P164">_xlfn.IFS(O164="Rob","Robusta",O164="Exc","Excelsa",O164="Ara","Arabica",O164="Lib","Liberica")</f>
        <v>Excelsa</v>
      </c>
      <c r="Q164" t="str">
        <f t="shared" si="21"/>
        <v>D</v>
      </c>
      <c r="R164" s="8" t="str">
        <f t="shared" si="22"/>
        <v>0.5</v>
      </c>
      <c r="S164" s="9">
        <f>_xlfn.XLOOKUP(F164,products!$A$2:$A$49,products!$E$2:$E$49,,0,)</f>
        <v>7.29</v>
      </c>
      <c r="T164" s="10">
        <f t="shared" si="23"/>
        <v>21.87</v>
      </c>
      <c r="U164" t="str">
        <f>_xlfn.XLOOKUP(E164,customers!$A$2:$A$1001,customers!$I$2:$I$1001,,0,)</f>
        <v>Yes</v>
      </c>
    </row>
    <row r="165" spans="1:21" x14ac:dyDescent="0.2">
      <c r="A165" s="2" t="s">
        <v>1407</v>
      </c>
      <c r="B165" s="3">
        <v>43619</v>
      </c>
      <c r="C165" s="3" t="str">
        <f t="shared" si="16"/>
        <v>Jun</v>
      </c>
      <c r="D165" s="2">
        <f t="shared" si="17"/>
        <v>2019</v>
      </c>
      <c r="E165" s="2" t="s">
        <v>1408</v>
      </c>
      <c r="F165" t="s">
        <v>6163</v>
      </c>
      <c r="G165" s="2">
        <v>6</v>
      </c>
      <c r="H165" s="2" t="str">
        <f>VLOOKUP(E165,customers!$A$1:$I$1001,2,FALSE)</f>
        <v>Gerardo Schonfeld</v>
      </c>
      <c r="I165" s="2" t="str">
        <f t="shared" si="18"/>
        <v>Gerardo</v>
      </c>
      <c r="J165" s="2" t="str">
        <f t="shared" si="19"/>
        <v>Schonfeld</v>
      </c>
      <c r="K165" s="2" t="str">
        <f>IF(VLOOKUP(E165,customers!$A$1:$I$1001,3,FALSE)=0," ",VLOOKUP(E165,customers!$A$1:$I$1001,3,FALSE))</f>
        <v>gschonfeld4j@oracle.com</v>
      </c>
      <c r="L165" s="2" t="str">
        <f>VLOOKUP(E165,customers!$A$1:$I$1001,6,FALSE)</f>
        <v>Alexandria</v>
      </c>
      <c r="M165" s="2" t="str">
        <f>VLOOKUP(E165,customers!$A$1:$I$1001,7,FALSE)</f>
        <v>United States</v>
      </c>
      <c r="N165" t="str">
        <f t="shared" si="20"/>
        <v>R</v>
      </c>
      <c r="O165" t="str" cm="1">
        <f t="array" ref="O165">_xlfn.IFS(N165="R","Rob",N165="E","Exc",N165="L","Lib",N165="A","Ara")</f>
        <v>Rob</v>
      </c>
      <c r="P165" t="str" cm="1">
        <f t="array" ref="P165">_xlfn.IFS(O165="Rob","Robusta",O165="Exc","Excelsa",O165="Ara","Arabica",O165="Lib","Liberica")</f>
        <v>Robusta</v>
      </c>
      <c r="Q165" t="str">
        <f t="shared" si="21"/>
        <v>D</v>
      </c>
      <c r="R165" s="8" t="str">
        <f t="shared" si="22"/>
        <v>0.2</v>
      </c>
      <c r="S165" s="9">
        <f>_xlfn.XLOOKUP(F165,products!$A$2:$A$49,products!$E$2:$E$49,,0,)</f>
        <v>2.6849999999999996</v>
      </c>
      <c r="T165" s="10">
        <f t="shared" si="23"/>
        <v>16.11</v>
      </c>
      <c r="U165" t="str">
        <f>_xlfn.XLOOKUP(E165,customers!$A$2:$A$1001,customers!$I$2:$I$1001,,0,)</f>
        <v>No</v>
      </c>
    </row>
    <row r="166" spans="1:21" x14ac:dyDescent="0.2">
      <c r="A166" s="2" t="s">
        <v>1413</v>
      </c>
      <c r="B166" s="3">
        <v>44182</v>
      </c>
      <c r="C166" s="3" t="str">
        <f t="shared" si="16"/>
        <v>Dec</v>
      </c>
      <c r="D166" s="2">
        <f t="shared" si="17"/>
        <v>2020</v>
      </c>
      <c r="E166" s="2" t="s">
        <v>1414</v>
      </c>
      <c r="F166" t="s">
        <v>6144</v>
      </c>
      <c r="G166" s="2">
        <v>4</v>
      </c>
      <c r="H166" s="2" t="str">
        <f>VLOOKUP(E166,customers!$A$1:$I$1001,2,FALSE)</f>
        <v>Claiborne Feye</v>
      </c>
      <c r="I166" s="2" t="str">
        <f t="shared" si="18"/>
        <v>Claiborne</v>
      </c>
      <c r="J166" s="2" t="str">
        <f t="shared" si="19"/>
        <v>Feye</v>
      </c>
      <c r="K166" s="2" t="str">
        <f>IF(VLOOKUP(E166,customers!$A$1:$I$1001,3,FALSE)=0," ",VLOOKUP(E166,customers!$A$1:$I$1001,3,FALSE))</f>
        <v>cfeye4k@google.co.jp</v>
      </c>
      <c r="L166" s="2" t="str">
        <f>VLOOKUP(E166,customers!$A$1:$I$1001,6,FALSE)</f>
        <v>Castlebridge</v>
      </c>
      <c r="M166" s="2" t="str">
        <f>VLOOKUP(E166,customers!$A$1:$I$1001,7,FALSE)</f>
        <v>Ireland</v>
      </c>
      <c r="N166" t="str">
        <f t="shared" si="20"/>
        <v>E</v>
      </c>
      <c r="O166" t="str" cm="1">
        <f t="array" ref="O166">_xlfn.IFS(N166="R","Rob",N166="E","Exc",N166="L","Lib",N166="A","Ara")</f>
        <v>Exc</v>
      </c>
      <c r="P166" t="str" cm="1">
        <f t="array" ref="P166">_xlfn.IFS(O166="Rob","Robusta",O166="Exc","Excelsa",O166="Ara","Arabica",O166="Lib","Liberica")</f>
        <v>Excelsa</v>
      </c>
      <c r="Q166" t="str">
        <f t="shared" si="21"/>
        <v>D</v>
      </c>
      <c r="R166" s="8" t="str">
        <f t="shared" si="22"/>
        <v>0.5</v>
      </c>
      <c r="S166" s="9">
        <f>_xlfn.XLOOKUP(F166,products!$A$2:$A$49,products!$E$2:$E$49,,0,)</f>
        <v>7.29</v>
      </c>
      <c r="T166" s="10">
        <f t="shared" si="23"/>
        <v>29.16</v>
      </c>
      <c r="U166" t="str">
        <f>_xlfn.XLOOKUP(E166,customers!$A$2:$A$1001,customers!$I$2:$I$1001,,0,)</f>
        <v>No</v>
      </c>
    </row>
    <row r="167" spans="1:21" x14ac:dyDescent="0.2">
      <c r="A167" s="2" t="s">
        <v>1420</v>
      </c>
      <c r="B167" s="3">
        <v>44234</v>
      </c>
      <c r="C167" s="3" t="str">
        <f t="shared" si="16"/>
        <v>Feb</v>
      </c>
      <c r="D167" s="2">
        <f t="shared" si="17"/>
        <v>2021</v>
      </c>
      <c r="E167" s="2" t="s">
        <v>1421</v>
      </c>
      <c r="F167" t="s">
        <v>6177</v>
      </c>
      <c r="G167" s="2">
        <v>6</v>
      </c>
      <c r="H167" s="2" t="str">
        <f>VLOOKUP(E167,customers!$A$1:$I$1001,2,FALSE)</f>
        <v>Mina Elstone</v>
      </c>
      <c r="I167" s="2" t="str">
        <f t="shared" si="18"/>
        <v>Mina</v>
      </c>
      <c r="J167" s="2" t="str">
        <f t="shared" si="19"/>
        <v>Elstone</v>
      </c>
      <c r="K167" s="2" t="str">
        <f>IF(VLOOKUP(E167,customers!$A$1:$I$1001,3,FALSE)=0," ",VLOOKUP(E167,customers!$A$1:$I$1001,3,FALSE))</f>
        <v xml:space="preserve"> </v>
      </c>
      <c r="L167" s="2" t="str">
        <f>VLOOKUP(E167,customers!$A$1:$I$1001,6,FALSE)</f>
        <v>Racine</v>
      </c>
      <c r="M167" s="2" t="str">
        <f>VLOOKUP(E167,customers!$A$1:$I$1001,7,FALSE)</f>
        <v>United States</v>
      </c>
      <c r="N167" t="str">
        <f t="shared" si="20"/>
        <v>R</v>
      </c>
      <c r="O167" t="str" cm="1">
        <f t="array" ref="O167">_xlfn.IFS(N167="R","Rob",N167="E","Exc",N167="L","Lib",N167="A","Ara")</f>
        <v>Rob</v>
      </c>
      <c r="P167" t="str" cm="1">
        <f t="array" ref="P167">_xlfn.IFS(O167="Rob","Robusta",O167="Exc","Excelsa",O167="Ara","Arabica",O167="Lib","Liberica")</f>
        <v>Robusta</v>
      </c>
      <c r="Q167" t="str">
        <f t="shared" si="21"/>
        <v>D</v>
      </c>
      <c r="R167" s="8" t="str">
        <f t="shared" si="22"/>
        <v>1</v>
      </c>
      <c r="S167" s="9">
        <f>_xlfn.XLOOKUP(F167,products!$A$2:$A$49,products!$E$2:$E$49,,0,)</f>
        <v>8.9499999999999993</v>
      </c>
      <c r="T167" s="10">
        <f t="shared" si="23"/>
        <v>53.699999999999996</v>
      </c>
      <c r="U167" t="str">
        <f>_xlfn.XLOOKUP(E167,customers!$A$2:$A$1001,customers!$I$2:$I$1001,,0,)</f>
        <v>Yes</v>
      </c>
    </row>
    <row r="168" spans="1:21" x14ac:dyDescent="0.2">
      <c r="A168" s="2" t="s">
        <v>1425</v>
      </c>
      <c r="B168" s="3">
        <v>44270</v>
      </c>
      <c r="C168" s="3" t="str">
        <f t="shared" si="16"/>
        <v>Mar</v>
      </c>
      <c r="D168" s="2">
        <f t="shared" si="17"/>
        <v>2021</v>
      </c>
      <c r="E168" s="2" t="s">
        <v>1426</v>
      </c>
      <c r="F168" t="s">
        <v>6172</v>
      </c>
      <c r="G168" s="2">
        <v>5</v>
      </c>
      <c r="H168" s="2" t="str">
        <f>VLOOKUP(E168,customers!$A$1:$I$1001,2,FALSE)</f>
        <v>Sherman Mewrcik</v>
      </c>
      <c r="I168" s="2" t="str">
        <f t="shared" si="18"/>
        <v>Sherman</v>
      </c>
      <c r="J168" s="2" t="str">
        <f t="shared" si="19"/>
        <v>Mewrcik</v>
      </c>
      <c r="K168" s="2" t="str">
        <f>IF(VLOOKUP(E168,customers!$A$1:$I$1001,3,FALSE)=0," ",VLOOKUP(E168,customers!$A$1:$I$1001,3,FALSE))</f>
        <v xml:space="preserve"> </v>
      </c>
      <c r="L168" s="2" t="str">
        <f>VLOOKUP(E168,customers!$A$1:$I$1001,6,FALSE)</f>
        <v>Clearwater</v>
      </c>
      <c r="M168" s="2" t="str">
        <f>VLOOKUP(E168,customers!$A$1:$I$1001,7,FALSE)</f>
        <v>United States</v>
      </c>
      <c r="N168" t="str">
        <f t="shared" si="20"/>
        <v>R</v>
      </c>
      <c r="O168" t="str" cm="1">
        <f t="array" ref="O168">_xlfn.IFS(N168="R","Rob",N168="E","Exc",N168="L","Lib",N168="A","Ara")</f>
        <v>Rob</v>
      </c>
      <c r="P168" t="str" cm="1">
        <f t="array" ref="P168">_xlfn.IFS(O168="Rob","Robusta",O168="Exc","Excelsa",O168="Ara","Arabica",O168="Lib","Liberica")</f>
        <v>Robusta</v>
      </c>
      <c r="Q168" t="str">
        <f t="shared" si="21"/>
        <v>D</v>
      </c>
      <c r="R168" s="8" t="str">
        <f t="shared" si="22"/>
        <v>0.5</v>
      </c>
      <c r="S168" s="9">
        <f>_xlfn.XLOOKUP(F168,products!$A$2:$A$49,products!$E$2:$E$49,,0,)</f>
        <v>5.3699999999999992</v>
      </c>
      <c r="T168" s="10">
        <f t="shared" si="23"/>
        <v>26.849999999999994</v>
      </c>
      <c r="U168" t="str">
        <f>_xlfn.XLOOKUP(E168,customers!$A$2:$A$1001,customers!$I$2:$I$1001,,0,)</f>
        <v>Yes</v>
      </c>
    </row>
    <row r="169" spans="1:21" x14ac:dyDescent="0.2">
      <c r="A169" s="2" t="s">
        <v>1430</v>
      </c>
      <c r="B169" s="3">
        <v>44777</v>
      </c>
      <c r="C169" s="3" t="str">
        <f t="shared" si="16"/>
        <v>Aug</v>
      </c>
      <c r="D169" s="2">
        <f t="shared" si="17"/>
        <v>2022</v>
      </c>
      <c r="E169" s="2" t="s">
        <v>1431</v>
      </c>
      <c r="F169" t="s">
        <v>6139</v>
      </c>
      <c r="G169" s="2">
        <v>5</v>
      </c>
      <c r="H169" s="2" t="str">
        <f>VLOOKUP(E169,customers!$A$1:$I$1001,2,FALSE)</f>
        <v>Tamarah Fero</v>
      </c>
      <c r="I169" s="2" t="str">
        <f t="shared" si="18"/>
        <v>Tamarah</v>
      </c>
      <c r="J169" s="2" t="str">
        <f t="shared" si="19"/>
        <v>Fero</v>
      </c>
      <c r="K169" s="2" t="str">
        <f>IF(VLOOKUP(E169,customers!$A$1:$I$1001,3,FALSE)=0," ",VLOOKUP(E169,customers!$A$1:$I$1001,3,FALSE))</f>
        <v>tfero4n@comsenz.com</v>
      </c>
      <c r="L169" s="2" t="str">
        <f>VLOOKUP(E169,customers!$A$1:$I$1001,6,FALSE)</f>
        <v>Racine</v>
      </c>
      <c r="M169" s="2" t="str">
        <f>VLOOKUP(E169,customers!$A$1:$I$1001,7,FALSE)</f>
        <v>United States</v>
      </c>
      <c r="N169" t="str">
        <f t="shared" si="20"/>
        <v>E</v>
      </c>
      <c r="O169" t="str" cm="1">
        <f t="array" ref="O169">_xlfn.IFS(N169="R","Rob",N169="E","Exc",N169="L","Lib",N169="A","Ara")</f>
        <v>Exc</v>
      </c>
      <c r="P169" t="str" cm="1">
        <f t="array" ref="P169">_xlfn.IFS(O169="Rob","Robusta",O169="Exc","Excelsa",O169="Ara","Arabica",O169="Lib","Liberica")</f>
        <v>Excelsa</v>
      </c>
      <c r="Q169" t="str">
        <f t="shared" si="21"/>
        <v>M</v>
      </c>
      <c r="R169" s="8" t="str">
        <f t="shared" si="22"/>
        <v>0.5</v>
      </c>
      <c r="S169" s="9">
        <f>_xlfn.XLOOKUP(F169,products!$A$2:$A$49,products!$E$2:$E$49,,0,)</f>
        <v>8.25</v>
      </c>
      <c r="T169" s="10">
        <f t="shared" si="23"/>
        <v>41.25</v>
      </c>
      <c r="U169" t="str">
        <f>_xlfn.XLOOKUP(E169,customers!$A$2:$A$1001,customers!$I$2:$I$1001,,0,)</f>
        <v>Yes</v>
      </c>
    </row>
    <row r="170" spans="1:21" x14ac:dyDescent="0.2">
      <c r="A170" s="2" t="s">
        <v>1436</v>
      </c>
      <c r="B170" s="3">
        <v>43484</v>
      </c>
      <c r="C170" s="3" t="str">
        <f t="shared" si="16"/>
        <v>Jan</v>
      </c>
      <c r="D170" s="2">
        <f t="shared" si="17"/>
        <v>2019</v>
      </c>
      <c r="E170" s="2" t="s">
        <v>1437</v>
      </c>
      <c r="F170" t="s">
        <v>6157</v>
      </c>
      <c r="G170" s="2">
        <v>6</v>
      </c>
      <c r="H170" s="2" t="str">
        <f>VLOOKUP(E170,customers!$A$1:$I$1001,2,FALSE)</f>
        <v>Stanislaus Valsler</v>
      </c>
      <c r="I170" s="2" t="str">
        <f t="shared" si="18"/>
        <v>Stanislaus</v>
      </c>
      <c r="J170" s="2" t="str">
        <f t="shared" si="19"/>
        <v>Valsler</v>
      </c>
      <c r="K170" s="2" t="str">
        <f>IF(VLOOKUP(E170,customers!$A$1:$I$1001,3,FALSE)=0," ",VLOOKUP(E170,customers!$A$1:$I$1001,3,FALSE))</f>
        <v xml:space="preserve"> </v>
      </c>
      <c r="L170" s="2" t="str">
        <f>VLOOKUP(E170,customers!$A$1:$I$1001,6,FALSE)</f>
        <v>Castlebridge</v>
      </c>
      <c r="M170" s="2" t="str">
        <f>VLOOKUP(E170,customers!$A$1:$I$1001,7,FALSE)</f>
        <v>Ireland</v>
      </c>
      <c r="N170" t="str">
        <f t="shared" si="20"/>
        <v>A</v>
      </c>
      <c r="O170" t="str" cm="1">
        <f t="array" ref="O170">_xlfn.IFS(N170="R","Rob",N170="E","Exc",N170="L","Lib",N170="A","Ara")</f>
        <v>Ara</v>
      </c>
      <c r="P170" t="str" cm="1">
        <f t="array" ref="P170">_xlfn.IFS(O170="Rob","Robusta",O170="Exc","Excelsa",O170="Ara","Arabica",O170="Lib","Liberica")</f>
        <v>Arabica</v>
      </c>
      <c r="Q170" t="str">
        <f t="shared" si="21"/>
        <v>M</v>
      </c>
      <c r="R170" s="8" t="str">
        <f t="shared" si="22"/>
        <v>0.5</v>
      </c>
      <c r="S170" s="9">
        <f>_xlfn.XLOOKUP(F170,products!$A$2:$A$49,products!$E$2:$E$49,,0,)</f>
        <v>6.75</v>
      </c>
      <c r="T170" s="10">
        <f t="shared" si="23"/>
        <v>40.5</v>
      </c>
      <c r="U170" t="str">
        <f>_xlfn.XLOOKUP(E170,customers!$A$2:$A$1001,customers!$I$2:$I$1001,,0,)</f>
        <v>No</v>
      </c>
    </row>
    <row r="171" spans="1:21" x14ac:dyDescent="0.2">
      <c r="A171" s="2" t="s">
        <v>1441</v>
      </c>
      <c r="B171" s="3">
        <v>44643</v>
      </c>
      <c r="C171" s="3" t="str">
        <f t="shared" si="16"/>
        <v>Mar</v>
      </c>
      <c r="D171" s="2">
        <f t="shared" si="17"/>
        <v>2022</v>
      </c>
      <c r="E171" s="2" t="s">
        <v>1442</v>
      </c>
      <c r="F171" t="s">
        <v>6177</v>
      </c>
      <c r="G171" s="2">
        <v>2</v>
      </c>
      <c r="H171" s="2" t="str">
        <f>VLOOKUP(E171,customers!$A$1:$I$1001,2,FALSE)</f>
        <v>Felita Dauney</v>
      </c>
      <c r="I171" s="2" t="str">
        <f t="shared" si="18"/>
        <v>Felita</v>
      </c>
      <c r="J171" s="2" t="str">
        <f t="shared" si="19"/>
        <v>Dauney</v>
      </c>
      <c r="K171" s="2" t="str">
        <f>IF(VLOOKUP(E171,customers!$A$1:$I$1001,3,FALSE)=0," ",VLOOKUP(E171,customers!$A$1:$I$1001,3,FALSE))</f>
        <v>fdauney4p@sphinn.com</v>
      </c>
      <c r="L171" s="2" t="str">
        <f>VLOOKUP(E171,customers!$A$1:$I$1001,6,FALSE)</f>
        <v>Castlebellingham</v>
      </c>
      <c r="M171" s="2" t="str">
        <f>VLOOKUP(E171,customers!$A$1:$I$1001,7,FALSE)</f>
        <v>Ireland</v>
      </c>
      <c r="N171" t="str">
        <f t="shared" si="20"/>
        <v>R</v>
      </c>
      <c r="O171" t="str" cm="1">
        <f t="array" ref="O171">_xlfn.IFS(N171="R","Rob",N171="E","Exc",N171="L","Lib",N171="A","Ara")</f>
        <v>Rob</v>
      </c>
      <c r="P171" t="str" cm="1">
        <f t="array" ref="P171">_xlfn.IFS(O171="Rob","Robusta",O171="Exc","Excelsa",O171="Ara","Arabica",O171="Lib","Liberica")</f>
        <v>Robusta</v>
      </c>
      <c r="Q171" t="str">
        <f t="shared" si="21"/>
        <v>D</v>
      </c>
      <c r="R171" s="8" t="str">
        <f t="shared" si="22"/>
        <v>1</v>
      </c>
      <c r="S171" s="9">
        <f>_xlfn.XLOOKUP(F171,products!$A$2:$A$49,products!$E$2:$E$49,,0,)</f>
        <v>8.9499999999999993</v>
      </c>
      <c r="T171" s="10">
        <f t="shared" si="23"/>
        <v>17.899999999999999</v>
      </c>
      <c r="U171" t="str">
        <f>_xlfn.XLOOKUP(E171,customers!$A$2:$A$1001,customers!$I$2:$I$1001,,0,)</f>
        <v>No</v>
      </c>
    </row>
    <row r="172" spans="1:21" x14ac:dyDescent="0.2">
      <c r="A172" s="2" t="s">
        <v>1448</v>
      </c>
      <c r="B172" s="3">
        <v>44476</v>
      </c>
      <c r="C172" s="3" t="str">
        <f t="shared" si="16"/>
        <v>Oct</v>
      </c>
      <c r="D172" s="2">
        <f t="shared" si="17"/>
        <v>2021</v>
      </c>
      <c r="E172" s="2" t="s">
        <v>1449</v>
      </c>
      <c r="F172" t="s">
        <v>6148</v>
      </c>
      <c r="G172" s="2">
        <v>2</v>
      </c>
      <c r="H172" s="2" t="str">
        <f>VLOOKUP(E172,customers!$A$1:$I$1001,2,FALSE)</f>
        <v>Serena Earley</v>
      </c>
      <c r="I172" s="2" t="str">
        <f t="shared" si="18"/>
        <v>Serena</v>
      </c>
      <c r="J172" s="2" t="str">
        <f t="shared" si="19"/>
        <v>Earley</v>
      </c>
      <c r="K172" s="2" t="str">
        <f>IF(VLOOKUP(E172,customers!$A$1:$I$1001,3,FALSE)=0," ",VLOOKUP(E172,customers!$A$1:$I$1001,3,FALSE))</f>
        <v>searley4q@youku.com</v>
      </c>
      <c r="L172" s="2" t="str">
        <f>VLOOKUP(E172,customers!$A$1:$I$1001,6,FALSE)</f>
        <v>Craigavon</v>
      </c>
      <c r="M172" s="2" t="str">
        <f>VLOOKUP(E172,customers!$A$1:$I$1001,7,FALSE)</f>
        <v>United Kingdom</v>
      </c>
      <c r="N172" t="str">
        <f t="shared" si="20"/>
        <v>E</v>
      </c>
      <c r="O172" t="str" cm="1">
        <f t="array" ref="O172">_xlfn.IFS(N172="R","Rob",N172="E","Exc",N172="L","Lib",N172="A","Ara")</f>
        <v>Exc</v>
      </c>
      <c r="P172" t="str" cm="1">
        <f t="array" ref="P172">_xlfn.IFS(O172="Rob","Robusta",O172="Exc","Excelsa",O172="Ara","Arabica",O172="Lib","Liberica")</f>
        <v>Excelsa</v>
      </c>
      <c r="Q172" t="str">
        <f t="shared" si="21"/>
        <v>L</v>
      </c>
      <c r="R172" s="8" t="str">
        <f t="shared" si="22"/>
        <v>2.5</v>
      </c>
      <c r="S172" s="9">
        <f>_xlfn.XLOOKUP(F172,products!$A$2:$A$49,products!$E$2:$E$49,,0,)</f>
        <v>34.154999999999994</v>
      </c>
      <c r="T172" s="10">
        <f t="shared" si="23"/>
        <v>68.309999999999988</v>
      </c>
      <c r="U172" t="str">
        <f>_xlfn.XLOOKUP(E172,customers!$A$2:$A$1001,customers!$I$2:$I$1001,,0,)</f>
        <v>No</v>
      </c>
    </row>
    <row r="173" spans="1:21" x14ac:dyDescent="0.2">
      <c r="A173" s="2" t="s">
        <v>1453</v>
      </c>
      <c r="B173" s="3">
        <v>43544</v>
      </c>
      <c r="C173" s="3" t="str">
        <f t="shared" si="16"/>
        <v>Mar</v>
      </c>
      <c r="D173" s="2">
        <f t="shared" si="17"/>
        <v>2019</v>
      </c>
      <c r="E173" s="2" t="s">
        <v>1454</v>
      </c>
      <c r="F173" t="s">
        <v>6166</v>
      </c>
      <c r="G173" s="2">
        <v>2</v>
      </c>
      <c r="H173" s="2" t="str">
        <f>VLOOKUP(E173,customers!$A$1:$I$1001,2,FALSE)</f>
        <v>Minny Chamberlayne</v>
      </c>
      <c r="I173" s="2" t="str">
        <f t="shared" si="18"/>
        <v>Minny</v>
      </c>
      <c r="J173" s="2" t="str">
        <f t="shared" si="19"/>
        <v>Chamberlayne</v>
      </c>
      <c r="K173" s="2" t="str">
        <f>IF(VLOOKUP(E173,customers!$A$1:$I$1001,3,FALSE)=0," ",VLOOKUP(E173,customers!$A$1:$I$1001,3,FALSE))</f>
        <v>mchamberlayne4r@bigcartel.com</v>
      </c>
      <c r="L173" s="2" t="str">
        <f>VLOOKUP(E173,customers!$A$1:$I$1001,6,FALSE)</f>
        <v>Tampa</v>
      </c>
      <c r="M173" s="2" t="str">
        <f>VLOOKUP(E173,customers!$A$1:$I$1001,7,FALSE)</f>
        <v>United States</v>
      </c>
      <c r="N173" t="str">
        <f t="shared" si="20"/>
        <v>E</v>
      </c>
      <c r="O173" t="str" cm="1">
        <f t="array" ref="O173">_xlfn.IFS(N173="R","Rob",N173="E","Exc",N173="L","Lib",N173="A","Ara")</f>
        <v>Exc</v>
      </c>
      <c r="P173" t="str" cm="1">
        <f t="array" ref="P173">_xlfn.IFS(O173="Rob","Robusta",O173="Exc","Excelsa",O173="Ara","Arabica",O173="Lib","Liberica")</f>
        <v>Excelsa</v>
      </c>
      <c r="Q173" t="str">
        <f t="shared" si="21"/>
        <v>M</v>
      </c>
      <c r="R173" s="8" t="str">
        <f t="shared" si="22"/>
        <v>2.5</v>
      </c>
      <c r="S173" s="9">
        <f>_xlfn.XLOOKUP(F173,products!$A$2:$A$49,products!$E$2:$E$49,,0,)</f>
        <v>31.624999999999996</v>
      </c>
      <c r="T173" s="10">
        <f t="shared" si="23"/>
        <v>63.249999999999993</v>
      </c>
      <c r="U173" t="str">
        <f>_xlfn.XLOOKUP(E173,customers!$A$2:$A$1001,customers!$I$2:$I$1001,,0,)</f>
        <v>Yes</v>
      </c>
    </row>
    <row r="174" spans="1:21" x14ac:dyDescent="0.2">
      <c r="A174" s="2" t="s">
        <v>1459</v>
      </c>
      <c r="B174" s="3">
        <v>44545</v>
      </c>
      <c r="C174" s="3" t="str">
        <f t="shared" si="16"/>
        <v>Dec</v>
      </c>
      <c r="D174" s="2">
        <f t="shared" si="17"/>
        <v>2021</v>
      </c>
      <c r="E174" s="2" t="s">
        <v>1460</v>
      </c>
      <c r="F174" t="s">
        <v>6144</v>
      </c>
      <c r="G174" s="2">
        <v>3</v>
      </c>
      <c r="H174" s="2" t="str">
        <f>VLOOKUP(E174,customers!$A$1:$I$1001,2,FALSE)</f>
        <v>Bartholemy Flaherty</v>
      </c>
      <c r="I174" s="2" t="str">
        <f t="shared" si="18"/>
        <v>Bartholemy</v>
      </c>
      <c r="J174" s="2" t="str">
        <f t="shared" si="19"/>
        <v>Flaherty</v>
      </c>
      <c r="K174" s="2" t="str">
        <f>IF(VLOOKUP(E174,customers!$A$1:$I$1001,3,FALSE)=0," ",VLOOKUP(E174,customers!$A$1:$I$1001,3,FALSE))</f>
        <v>bflaherty4s@moonfruit.com</v>
      </c>
      <c r="L174" s="2" t="str">
        <f>VLOOKUP(E174,customers!$A$1:$I$1001,6,FALSE)</f>
        <v>Eadestown</v>
      </c>
      <c r="M174" s="2" t="str">
        <f>VLOOKUP(E174,customers!$A$1:$I$1001,7,FALSE)</f>
        <v>Ireland</v>
      </c>
      <c r="N174" t="str">
        <f t="shared" si="20"/>
        <v>E</v>
      </c>
      <c r="O174" t="str" cm="1">
        <f t="array" ref="O174">_xlfn.IFS(N174="R","Rob",N174="E","Exc",N174="L","Lib",N174="A","Ara")</f>
        <v>Exc</v>
      </c>
      <c r="P174" t="str" cm="1">
        <f t="array" ref="P174">_xlfn.IFS(O174="Rob","Robusta",O174="Exc","Excelsa",O174="Ara","Arabica",O174="Lib","Liberica")</f>
        <v>Excelsa</v>
      </c>
      <c r="Q174" t="str">
        <f t="shared" si="21"/>
        <v>D</v>
      </c>
      <c r="R174" s="8" t="str">
        <f t="shared" si="22"/>
        <v>0.5</v>
      </c>
      <c r="S174" s="9">
        <f>_xlfn.XLOOKUP(F174,products!$A$2:$A$49,products!$E$2:$E$49,,0,)</f>
        <v>7.29</v>
      </c>
      <c r="T174" s="10">
        <f t="shared" si="23"/>
        <v>21.87</v>
      </c>
      <c r="U174" t="str">
        <f>_xlfn.XLOOKUP(E174,customers!$A$2:$A$1001,customers!$I$2:$I$1001,,0,)</f>
        <v>No</v>
      </c>
    </row>
    <row r="175" spans="1:21" x14ac:dyDescent="0.2">
      <c r="A175" s="2" t="s">
        <v>1464</v>
      </c>
      <c r="B175" s="3">
        <v>44720</v>
      </c>
      <c r="C175" s="3" t="str">
        <f t="shared" si="16"/>
        <v>Jun</v>
      </c>
      <c r="D175" s="2">
        <f t="shared" si="17"/>
        <v>2022</v>
      </c>
      <c r="E175" s="2" t="s">
        <v>1465</v>
      </c>
      <c r="F175" t="s">
        <v>6151</v>
      </c>
      <c r="G175" s="2">
        <v>4</v>
      </c>
      <c r="H175" s="2" t="str">
        <f>VLOOKUP(E175,customers!$A$1:$I$1001,2,FALSE)</f>
        <v>Oran Colbeck</v>
      </c>
      <c r="I175" s="2" t="str">
        <f t="shared" si="18"/>
        <v>Oran</v>
      </c>
      <c r="J175" s="2" t="str">
        <f t="shared" si="19"/>
        <v>Colbeck</v>
      </c>
      <c r="K175" s="2" t="str">
        <f>IF(VLOOKUP(E175,customers!$A$1:$I$1001,3,FALSE)=0," ",VLOOKUP(E175,customers!$A$1:$I$1001,3,FALSE))</f>
        <v>ocolbeck4t@sina.com.cn</v>
      </c>
      <c r="L175" s="2" t="str">
        <f>VLOOKUP(E175,customers!$A$1:$I$1001,6,FALSE)</f>
        <v>Montgomery</v>
      </c>
      <c r="M175" s="2" t="str">
        <f>VLOOKUP(E175,customers!$A$1:$I$1001,7,FALSE)</f>
        <v>United States</v>
      </c>
      <c r="N175" t="str">
        <f t="shared" si="20"/>
        <v>R</v>
      </c>
      <c r="O175" t="str" cm="1">
        <f t="array" ref="O175">_xlfn.IFS(N175="R","Rob",N175="E","Exc",N175="L","Lib",N175="A","Ara")</f>
        <v>Rob</v>
      </c>
      <c r="P175" t="str" cm="1">
        <f t="array" ref="P175">_xlfn.IFS(O175="Rob","Robusta",O175="Exc","Excelsa",O175="Ara","Arabica",O175="Lib","Liberica")</f>
        <v>Robusta</v>
      </c>
      <c r="Q175" t="str">
        <f t="shared" si="21"/>
        <v>M</v>
      </c>
      <c r="R175" s="8" t="str">
        <f t="shared" si="22"/>
        <v>2.5</v>
      </c>
      <c r="S175" s="9">
        <f>_xlfn.XLOOKUP(F175,products!$A$2:$A$49,products!$E$2:$E$49,,0,)</f>
        <v>22.884999999999998</v>
      </c>
      <c r="T175" s="10">
        <f t="shared" si="23"/>
        <v>91.539999999999992</v>
      </c>
      <c r="U175" t="str">
        <f>_xlfn.XLOOKUP(E175,customers!$A$2:$A$1001,customers!$I$2:$I$1001,,0,)</f>
        <v>No</v>
      </c>
    </row>
    <row r="176" spans="1:21" x14ac:dyDescent="0.2">
      <c r="A176" s="2" t="s">
        <v>1470</v>
      </c>
      <c r="B176" s="3">
        <v>43813</v>
      </c>
      <c r="C176" s="3" t="str">
        <f t="shared" si="16"/>
        <v>Dec</v>
      </c>
      <c r="D176" s="2">
        <f t="shared" si="17"/>
        <v>2019</v>
      </c>
      <c r="E176" s="2" t="s">
        <v>1471</v>
      </c>
      <c r="F176" t="s">
        <v>6148</v>
      </c>
      <c r="G176" s="2">
        <v>6</v>
      </c>
      <c r="H176" s="2" t="str">
        <f>VLOOKUP(E176,customers!$A$1:$I$1001,2,FALSE)</f>
        <v>Elysee Sketch</v>
      </c>
      <c r="I176" s="2" t="str">
        <f t="shared" si="18"/>
        <v>Elysee</v>
      </c>
      <c r="J176" s="2" t="str">
        <f t="shared" si="19"/>
        <v>Sketch</v>
      </c>
      <c r="K176" s="2" t="str">
        <f>IF(VLOOKUP(E176,customers!$A$1:$I$1001,3,FALSE)=0," ",VLOOKUP(E176,customers!$A$1:$I$1001,3,FALSE))</f>
        <v xml:space="preserve"> </v>
      </c>
      <c r="L176" s="2" t="str">
        <f>VLOOKUP(E176,customers!$A$1:$I$1001,6,FALSE)</f>
        <v>Sparks</v>
      </c>
      <c r="M176" s="2" t="str">
        <f>VLOOKUP(E176,customers!$A$1:$I$1001,7,FALSE)</f>
        <v>United States</v>
      </c>
      <c r="N176" t="str">
        <f t="shared" si="20"/>
        <v>E</v>
      </c>
      <c r="O176" t="str" cm="1">
        <f t="array" ref="O176">_xlfn.IFS(N176="R","Rob",N176="E","Exc",N176="L","Lib",N176="A","Ara")</f>
        <v>Exc</v>
      </c>
      <c r="P176" t="str" cm="1">
        <f t="array" ref="P176">_xlfn.IFS(O176="Rob","Robusta",O176="Exc","Excelsa",O176="Ara","Arabica",O176="Lib","Liberica")</f>
        <v>Excelsa</v>
      </c>
      <c r="Q176" t="str">
        <f t="shared" si="21"/>
        <v>L</v>
      </c>
      <c r="R176" s="8" t="str">
        <f t="shared" si="22"/>
        <v>2.5</v>
      </c>
      <c r="S176" s="9">
        <f>_xlfn.XLOOKUP(F176,products!$A$2:$A$49,products!$E$2:$E$49,,0,)</f>
        <v>34.154999999999994</v>
      </c>
      <c r="T176" s="10">
        <f t="shared" si="23"/>
        <v>204.92999999999995</v>
      </c>
      <c r="U176" t="str">
        <f>_xlfn.XLOOKUP(E176,customers!$A$2:$A$1001,customers!$I$2:$I$1001,,0,)</f>
        <v>Yes</v>
      </c>
    </row>
    <row r="177" spans="1:21" x14ac:dyDescent="0.2">
      <c r="A177" s="2" t="s">
        <v>1475</v>
      </c>
      <c r="B177" s="3">
        <v>44296</v>
      </c>
      <c r="C177" s="3" t="str">
        <f t="shared" si="16"/>
        <v>Apr</v>
      </c>
      <c r="D177" s="2">
        <f t="shared" si="17"/>
        <v>2021</v>
      </c>
      <c r="E177" s="2" t="s">
        <v>1476</v>
      </c>
      <c r="F177" t="s">
        <v>6166</v>
      </c>
      <c r="G177" s="2">
        <v>2</v>
      </c>
      <c r="H177" s="2" t="str">
        <f>VLOOKUP(E177,customers!$A$1:$I$1001,2,FALSE)</f>
        <v>Ethelda Hobbing</v>
      </c>
      <c r="I177" s="2" t="str">
        <f t="shared" si="18"/>
        <v>Ethelda</v>
      </c>
      <c r="J177" s="2" t="str">
        <f t="shared" si="19"/>
        <v>Hobbing</v>
      </c>
      <c r="K177" s="2" t="str">
        <f>IF(VLOOKUP(E177,customers!$A$1:$I$1001,3,FALSE)=0," ",VLOOKUP(E177,customers!$A$1:$I$1001,3,FALSE))</f>
        <v>ehobbing4v@nsw.gov.au</v>
      </c>
      <c r="L177" s="2" t="str">
        <f>VLOOKUP(E177,customers!$A$1:$I$1001,6,FALSE)</f>
        <v>Macon</v>
      </c>
      <c r="M177" s="2" t="str">
        <f>VLOOKUP(E177,customers!$A$1:$I$1001,7,FALSE)</f>
        <v>United States</v>
      </c>
      <c r="N177" t="str">
        <f t="shared" si="20"/>
        <v>E</v>
      </c>
      <c r="O177" t="str" cm="1">
        <f t="array" ref="O177">_xlfn.IFS(N177="R","Rob",N177="E","Exc",N177="L","Lib",N177="A","Ara")</f>
        <v>Exc</v>
      </c>
      <c r="P177" t="str" cm="1">
        <f t="array" ref="P177">_xlfn.IFS(O177="Rob","Robusta",O177="Exc","Excelsa",O177="Ara","Arabica",O177="Lib","Liberica")</f>
        <v>Excelsa</v>
      </c>
      <c r="Q177" t="str">
        <f t="shared" si="21"/>
        <v>M</v>
      </c>
      <c r="R177" s="8" t="str">
        <f t="shared" si="22"/>
        <v>2.5</v>
      </c>
      <c r="S177" s="9">
        <f>_xlfn.XLOOKUP(F177,products!$A$2:$A$49,products!$E$2:$E$49,,0,)</f>
        <v>31.624999999999996</v>
      </c>
      <c r="T177" s="10">
        <f t="shared" si="23"/>
        <v>63.249999999999993</v>
      </c>
      <c r="U177" t="str">
        <f>_xlfn.XLOOKUP(E177,customers!$A$2:$A$1001,customers!$I$2:$I$1001,,0,)</f>
        <v>Yes</v>
      </c>
    </row>
    <row r="178" spans="1:21" x14ac:dyDescent="0.2">
      <c r="A178" s="2" t="s">
        <v>1481</v>
      </c>
      <c r="B178" s="3">
        <v>43900</v>
      </c>
      <c r="C178" s="3" t="str">
        <f t="shared" si="16"/>
        <v>Mar</v>
      </c>
      <c r="D178" s="2">
        <f t="shared" si="17"/>
        <v>2020</v>
      </c>
      <c r="E178" s="2" t="s">
        <v>1482</v>
      </c>
      <c r="F178" t="s">
        <v>6148</v>
      </c>
      <c r="G178" s="2">
        <v>1</v>
      </c>
      <c r="H178" s="2" t="str">
        <f>VLOOKUP(E178,customers!$A$1:$I$1001,2,FALSE)</f>
        <v>Odille Thynne</v>
      </c>
      <c r="I178" s="2" t="str">
        <f t="shared" si="18"/>
        <v>Odille</v>
      </c>
      <c r="J178" s="2" t="str">
        <f t="shared" si="19"/>
        <v>Thynne</v>
      </c>
      <c r="K178" s="2" t="str">
        <f>IF(VLOOKUP(E178,customers!$A$1:$I$1001,3,FALSE)=0," ",VLOOKUP(E178,customers!$A$1:$I$1001,3,FALSE))</f>
        <v>othynne4w@auda.org.au</v>
      </c>
      <c r="L178" s="2" t="str">
        <f>VLOOKUP(E178,customers!$A$1:$I$1001,6,FALSE)</f>
        <v>Whittier</v>
      </c>
      <c r="M178" s="2" t="str">
        <f>VLOOKUP(E178,customers!$A$1:$I$1001,7,FALSE)</f>
        <v>United States</v>
      </c>
      <c r="N178" t="str">
        <f t="shared" si="20"/>
        <v>E</v>
      </c>
      <c r="O178" t="str" cm="1">
        <f t="array" ref="O178">_xlfn.IFS(N178="R","Rob",N178="E","Exc",N178="L","Lib",N178="A","Ara")</f>
        <v>Exc</v>
      </c>
      <c r="P178" t="str" cm="1">
        <f t="array" ref="P178">_xlfn.IFS(O178="Rob","Robusta",O178="Exc","Excelsa",O178="Ara","Arabica",O178="Lib","Liberica")</f>
        <v>Excelsa</v>
      </c>
      <c r="Q178" t="str">
        <f t="shared" si="21"/>
        <v>L</v>
      </c>
      <c r="R178" s="8" t="str">
        <f t="shared" si="22"/>
        <v>2.5</v>
      </c>
      <c r="S178" s="9">
        <f>_xlfn.XLOOKUP(F178,products!$A$2:$A$49,products!$E$2:$E$49,,0,)</f>
        <v>34.154999999999994</v>
      </c>
      <c r="T178" s="10">
        <f t="shared" si="23"/>
        <v>34.154999999999994</v>
      </c>
      <c r="U178" t="str">
        <f>_xlfn.XLOOKUP(E178,customers!$A$2:$A$1001,customers!$I$2:$I$1001,,0,)</f>
        <v>Yes</v>
      </c>
    </row>
    <row r="179" spans="1:21" x14ac:dyDescent="0.2">
      <c r="A179" s="2" t="s">
        <v>1487</v>
      </c>
      <c r="B179" s="3">
        <v>44120</v>
      </c>
      <c r="C179" s="3" t="str">
        <f t="shared" si="16"/>
        <v>Oct</v>
      </c>
      <c r="D179" s="2">
        <f t="shared" si="17"/>
        <v>2020</v>
      </c>
      <c r="E179" s="2" t="s">
        <v>1488</v>
      </c>
      <c r="F179" t="s">
        <v>6142</v>
      </c>
      <c r="G179" s="2">
        <v>4</v>
      </c>
      <c r="H179" s="2" t="str">
        <f>VLOOKUP(E179,customers!$A$1:$I$1001,2,FALSE)</f>
        <v>Emlynne Heining</v>
      </c>
      <c r="I179" s="2" t="str">
        <f t="shared" si="18"/>
        <v>Emlynne</v>
      </c>
      <c r="J179" s="2" t="str">
        <f t="shared" si="19"/>
        <v>Heining</v>
      </c>
      <c r="K179" s="2" t="str">
        <f>IF(VLOOKUP(E179,customers!$A$1:$I$1001,3,FALSE)=0," ",VLOOKUP(E179,customers!$A$1:$I$1001,3,FALSE))</f>
        <v>eheining4x@flickr.com</v>
      </c>
      <c r="L179" s="2" t="str">
        <f>VLOOKUP(E179,customers!$A$1:$I$1001,6,FALSE)</f>
        <v>Johnson City</v>
      </c>
      <c r="M179" s="2" t="str">
        <f>VLOOKUP(E179,customers!$A$1:$I$1001,7,FALSE)</f>
        <v>United States</v>
      </c>
      <c r="N179" t="str">
        <f t="shared" si="20"/>
        <v>R</v>
      </c>
      <c r="O179" t="str" cm="1">
        <f t="array" ref="O179">_xlfn.IFS(N179="R","Rob",N179="E","Exc",N179="L","Lib",N179="A","Ara")</f>
        <v>Rob</v>
      </c>
      <c r="P179" t="str" cm="1">
        <f t="array" ref="P179">_xlfn.IFS(O179="Rob","Robusta",O179="Exc","Excelsa",O179="Ara","Arabica",O179="Lib","Liberica")</f>
        <v>Robusta</v>
      </c>
      <c r="Q179" t="str">
        <f t="shared" si="21"/>
        <v>L</v>
      </c>
      <c r="R179" s="8" t="str">
        <f t="shared" si="22"/>
        <v>2.5</v>
      </c>
      <c r="S179" s="9">
        <f>_xlfn.XLOOKUP(F179,products!$A$2:$A$49,products!$E$2:$E$49,,0,)</f>
        <v>27.484999999999996</v>
      </c>
      <c r="T179" s="10">
        <f t="shared" si="23"/>
        <v>109.93999999999998</v>
      </c>
      <c r="U179" t="str">
        <f>_xlfn.XLOOKUP(E179,customers!$A$2:$A$1001,customers!$I$2:$I$1001,,0,)</f>
        <v>Yes</v>
      </c>
    </row>
    <row r="180" spans="1:21" x14ac:dyDescent="0.2">
      <c r="A180" s="2" t="s">
        <v>1492</v>
      </c>
      <c r="B180" s="3">
        <v>43746</v>
      </c>
      <c r="C180" s="3" t="str">
        <f t="shared" si="16"/>
        <v>Oct</v>
      </c>
      <c r="D180" s="2">
        <f t="shared" si="17"/>
        <v>2019</v>
      </c>
      <c r="E180" s="2" t="s">
        <v>1493</v>
      </c>
      <c r="F180" t="s">
        <v>6140</v>
      </c>
      <c r="G180" s="2">
        <v>2</v>
      </c>
      <c r="H180" s="2" t="str">
        <f>VLOOKUP(E180,customers!$A$1:$I$1001,2,FALSE)</f>
        <v>Katerina Melloi</v>
      </c>
      <c r="I180" s="2" t="str">
        <f t="shared" si="18"/>
        <v>Katerina</v>
      </c>
      <c r="J180" s="2" t="str">
        <f t="shared" si="19"/>
        <v>Melloi</v>
      </c>
      <c r="K180" s="2" t="str">
        <f>IF(VLOOKUP(E180,customers!$A$1:$I$1001,3,FALSE)=0," ",VLOOKUP(E180,customers!$A$1:$I$1001,3,FALSE))</f>
        <v>kmelloi4y@imdb.com</v>
      </c>
      <c r="L180" s="2" t="str">
        <f>VLOOKUP(E180,customers!$A$1:$I$1001,6,FALSE)</f>
        <v>Rochester</v>
      </c>
      <c r="M180" s="2" t="str">
        <f>VLOOKUP(E180,customers!$A$1:$I$1001,7,FALSE)</f>
        <v>United States</v>
      </c>
      <c r="N180" t="str">
        <f t="shared" si="20"/>
        <v>A</v>
      </c>
      <c r="O180" t="str" cm="1">
        <f t="array" ref="O180">_xlfn.IFS(N180="R","Rob",N180="E","Exc",N180="L","Lib",N180="A","Ara")</f>
        <v>Ara</v>
      </c>
      <c r="P180" t="str" cm="1">
        <f t="array" ref="P180">_xlfn.IFS(O180="Rob","Robusta",O180="Exc","Excelsa",O180="Ara","Arabica",O180="Lib","Liberica")</f>
        <v>Arabica</v>
      </c>
      <c r="Q180" t="str">
        <f t="shared" si="21"/>
        <v>L</v>
      </c>
      <c r="R180" s="8" t="str">
        <f t="shared" si="22"/>
        <v>1</v>
      </c>
      <c r="S180" s="9">
        <f>_xlfn.XLOOKUP(F180,products!$A$2:$A$49,products!$E$2:$E$49,,0,)</f>
        <v>12.95</v>
      </c>
      <c r="T180" s="10">
        <f t="shared" si="23"/>
        <v>25.9</v>
      </c>
      <c r="U180" t="str">
        <f>_xlfn.XLOOKUP(E180,customers!$A$2:$A$1001,customers!$I$2:$I$1001,,0,)</f>
        <v>No</v>
      </c>
    </row>
    <row r="181" spans="1:21" x14ac:dyDescent="0.2">
      <c r="A181" s="2" t="s">
        <v>1498</v>
      </c>
      <c r="B181" s="3">
        <v>43830</v>
      </c>
      <c r="C181" s="3" t="str">
        <f t="shared" si="16"/>
        <v>Dec</v>
      </c>
      <c r="D181" s="2">
        <f t="shared" si="17"/>
        <v>2019</v>
      </c>
      <c r="E181" s="2" t="s">
        <v>1499</v>
      </c>
      <c r="F181" t="s">
        <v>6154</v>
      </c>
      <c r="G181" s="2">
        <v>1</v>
      </c>
      <c r="H181" s="2" t="str">
        <f>VLOOKUP(E181,customers!$A$1:$I$1001,2,FALSE)</f>
        <v>Tiffany Scardafield</v>
      </c>
      <c r="I181" s="2" t="str">
        <f t="shared" si="18"/>
        <v>Tiffany</v>
      </c>
      <c r="J181" s="2" t="str">
        <f t="shared" si="19"/>
        <v>Scardafield</v>
      </c>
      <c r="K181" s="2" t="str">
        <f>IF(VLOOKUP(E181,customers!$A$1:$I$1001,3,FALSE)=0," ",VLOOKUP(E181,customers!$A$1:$I$1001,3,FALSE))</f>
        <v xml:space="preserve"> </v>
      </c>
      <c r="L181" s="2" t="str">
        <f>VLOOKUP(E181,customers!$A$1:$I$1001,6,FALSE)</f>
        <v>Portarlington</v>
      </c>
      <c r="M181" s="2" t="str">
        <f>VLOOKUP(E181,customers!$A$1:$I$1001,7,FALSE)</f>
        <v>Ireland</v>
      </c>
      <c r="N181" t="str">
        <f t="shared" si="20"/>
        <v>A</v>
      </c>
      <c r="O181" t="str" cm="1">
        <f t="array" ref="O181">_xlfn.IFS(N181="R","Rob",N181="E","Exc",N181="L","Lib",N181="A","Ara")</f>
        <v>Ara</v>
      </c>
      <c r="P181" t="str" cm="1">
        <f t="array" ref="P181">_xlfn.IFS(O181="Rob","Robusta",O181="Exc","Excelsa",O181="Ara","Arabica",O181="Lib","Liberica")</f>
        <v>Arabica</v>
      </c>
      <c r="Q181" t="str">
        <f t="shared" si="21"/>
        <v>D</v>
      </c>
      <c r="R181" s="8" t="str">
        <f t="shared" si="22"/>
        <v>0.2</v>
      </c>
      <c r="S181" s="9">
        <f>_xlfn.XLOOKUP(F181,products!$A$2:$A$49,products!$E$2:$E$49,,0,)</f>
        <v>2.9849999999999999</v>
      </c>
      <c r="T181" s="10">
        <f t="shared" si="23"/>
        <v>2.9849999999999999</v>
      </c>
      <c r="U181" t="str">
        <f>_xlfn.XLOOKUP(E181,customers!$A$2:$A$1001,customers!$I$2:$I$1001,,0,)</f>
        <v>No</v>
      </c>
    </row>
    <row r="182" spans="1:21" x14ac:dyDescent="0.2">
      <c r="A182" s="2" t="s">
        <v>1503</v>
      </c>
      <c r="B182" s="3">
        <v>43910</v>
      </c>
      <c r="C182" s="3" t="str">
        <f t="shared" si="16"/>
        <v>Mar</v>
      </c>
      <c r="D182" s="2">
        <f t="shared" si="17"/>
        <v>2020</v>
      </c>
      <c r="E182" s="2" t="s">
        <v>1504</v>
      </c>
      <c r="F182" t="s">
        <v>6184</v>
      </c>
      <c r="G182" s="2">
        <v>5</v>
      </c>
      <c r="H182" s="2" t="str">
        <f>VLOOKUP(E182,customers!$A$1:$I$1001,2,FALSE)</f>
        <v>Abrahan Mussen</v>
      </c>
      <c r="I182" s="2" t="str">
        <f t="shared" si="18"/>
        <v>Abrahan</v>
      </c>
      <c r="J182" s="2" t="str">
        <f t="shared" si="19"/>
        <v>Mussen</v>
      </c>
      <c r="K182" s="2" t="str">
        <f>IF(VLOOKUP(E182,customers!$A$1:$I$1001,3,FALSE)=0," ",VLOOKUP(E182,customers!$A$1:$I$1001,3,FALSE))</f>
        <v>amussen50@51.la</v>
      </c>
      <c r="L182" s="2" t="str">
        <f>VLOOKUP(E182,customers!$A$1:$I$1001,6,FALSE)</f>
        <v>Brooklyn</v>
      </c>
      <c r="M182" s="2" t="str">
        <f>VLOOKUP(E182,customers!$A$1:$I$1001,7,FALSE)</f>
        <v>United States</v>
      </c>
      <c r="N182" t="str">
        <f t="shared" si="20"/>
        <v>E</v>
      </c>
      <c r="O182" t="str" cm="1">
        <f t="array" ref="O182">_xlfn.IFS(N182="R","Rob",N182="E","Exc",N182="L","Lib",N182="A","Ara")</f>
        <v>Exc</v>
      </c>
      <c r="P182" t="str" cm="1">
        <f t="array" ref="P182">_xlfn.IFS(O182="Rob","Robusta",O182="Exc","Excelsa",O182="Ara","Arabica",O182="Lib","Liberica")</f>
        <v>Excelsa</v>
      </c>
      <c r="Q182" t="str">
        <f t="shared" si="21"/>
        <v>L</v>
      </c>
      <c r="R182" s="8" t="str">
        <f t="shared" si="22"/>
        <v>0.2</v>
      </c>
      <c r="S182" s="9">
        <f>_xlfn.XLOOKUP(F182,products!$A$2:$A$49,products!$E$2:$E$49,,0,)</f>
        <v>4.4550000000000001</v>
      </c>
      <c r="T182" s="10">
        <f t="shared" si="23"/>
        <v>22.274999999999999</v>
      </c>
      <c r="U182" t="str">
        <f>_xlfn.XLOOKUP(E182,customers!$A$2:$A$1001,customers!$I$2:$I$1001,,0,)</f>
        <v>No</v>
      </c>
    </row>
    <row r="183" spans="1:21" x14ac:dyDescent="0.2">
      <c r="A183" s="2" t="s">
        <v>1503</v>
      </c>
      <c r="B183" s="3">
        <v>43910</v>
      </c>
      <c r="C183" s="3" t="str">
        <f t="shared" si="16"/>
        <v>Mar</v>
      </c>
      <c r="D183" s="2">
        <f t="shared" si="17"/>
        <v>2020</v>
      </c>
      <c r="E183" s="2" t="s">
        <v>1504</v>
      </c>
      <c r="F183" t="s">
        <v>6158</v>
      </c>
      <c r="G183" s="2">
        <v>5</v>
      </c>
      <c r="H183" s="2" t="str">
        <f>VLOOKUP(E183,customers!$A$1:$I$1001,2,FALSE)</f>
        <v>Abrahan Mussen</v>
      </c>
      <c r="I183" s="2" t="str">
        <f t="shared" si="18"/>
        <v>Abrahan</v>
      </c>
      <c r="J183" s="2" t="str">
        <f t="shared" si="19"/>
        <v>Mussen</v>
      </c>
      <c r="K183" s="2" t="str">
        <f>IF(VLOOKUP(E183,customers!$A$1:$I$1001,3,FALSE)=0," ",VLOOKUP(E183,customers!$A$1:$I$1001,3,FALSE))</f>
        <v>amussen50@51.la</v>
      </c>
      <c r="L183" s="2" t="str">
        <f>VLOOKUP(E183,customers!$A$1:$I$1001,6,FALSE)</f>
        <v>Brooklyn</v>
      </c>
      <c r="M183" s="2" t="str">
        <f>VLOOKUP(E183,customers!$A$1:$I$1001,7,FALSE)</f>
        <v>United States</v>
      </c>
      <c r="N183" t="str">
        <f t="shared" si="20"/>
        <v>A</v>
      </c>
      <c r="O183" t="str" cm="1">
        <f t="array" ref="O183">_xlfn.IFS(N183="R","Rob",N183="E","Exc",N183="L","Lib",N183="A","Ara")</f>
        <v>Ara</v>
      </c>
      <c r="P183" t="str" cm="1">
        <f t="array" ref="P183">_xlfn.IFS(O183="Rob","Robusta",O183="Exc","Excelsa",O183="Ara","Arabica",O183="Lib","Liberica")</f>
        <v>Arabica</v>
      </c>
      <c r="Q183" t="str">
        <f t="shared" si="21"/>
        <v>D</v>
      </c>
      <c r="R183" s="8" t="str">
        <f t="shared" si="22"/>
        <v>0.5</v>
      </c>
      <c r="S183" s="9">
        <f>_xlfn.XLOOKUP(F183,products!$A$2:$A$49,products!$E$2:$E$49,,0,)</f>
        <v>5.97</v>
      </c>
      <c r="T183" s="10">
        <f t="shared" si="23"/>
        <v>29.849999999999998</v>
      </c>
      <c r="U183" t="str">
        <f>_xlfn.XLOOKUP(E183,customers!$A$2:$A$1001,customers!$I$2:$I$1001,,0,)</f>
        <v>No</v>
      </c>
    </row>
    <row r="184" spans="1:21" x14ac:dyDescent="0.2">
      <c r="A184" s="2" t="s">
        <v>1514</v>
      </c>
      <c r="B184" s="3">
        <v>44284</v>
      </c>
      <c r="C184" s="3" t="str">
        <f t="shared" si="16"/>
        <v>Mar</v>
      </c>
      <c r="D184" s="2">
        <f t="shared" si="17"/>
        <v>2021</v>
      </c>
      <c r="E184" s="2" t="s">
        <v>1515</v>
      </c>
      <c r="F184" t="s">
        <v>6172</v>
      </c>
      <c r="G184" s="2">
        <v>6</v>
      </c>
      <c r="H184" s="2" t="str">
        <f>VLOOKUP(E184,customers!$A$1:$I$1001,2,FALSE)</f>
        <v>Anny Mundford</v>
      </c>
      <c r="I184" s="2" t="str">
        <f t="shared" si="18"/>
        <v>Anny</v>
      </c>
      <c r="J184" s="2" t="str">
        <f t="shared" si="19"/>
        <v>Mundford</v>
      </c>
      <c r="K184" s="2" t="str">
        <f>IF(VLOOKUP(E184,customers!$A$1:$I$1001,3,FALSE)=0," ",VLOOKUP(E184,customers!$A$1:$I$1001,3,FALSE))</f>
        <v>amundford52@nbcnews.com</v>
      </c>
      <c r="L184" s="2" t="str">
        <f>VLOOKUP(E184,customers!$A$1:$I$1001,6,FALSE)</f>
        <v>Charlottesville</v>
      </c>
      <c r="M184" s="2" t="str">
        <f>VLOOKUP(E184,customers!$A$1:$I$1001,7,FALSE)</f>
        <v>United States</v>
      </c>
      <c r="N184" t="str">
        <f t="shared" si="20"/>
        <v>R</v>
      </c>
      <c r="O184" t="str" cm="1">
        <f t="array" ref="O184">_xlfn.IFS(N184="R","Rob",N184="E","Exc",N184="L","Lib",N184="A","Ara")</f>
        <v>Rob</v>
      </c>
      <c r="P184" t="str" cm="1">
        <f t="array" ref="P184">_xlfn.IFS(O184="Rob","Robusta",O184="Exc","Excelsa",O184="Ara","Arabica",O184="Lib","Liberica")</f>
        <v>Robusta</v>
      </c>
      <c r="Q184" t="str">
        <f t="shared" si="21"/>
        <v>D</v>
      </c>
      <c r="R184" s="8" t="str">
        <f t="shared" si="22"/>
        <v>0.5</v>
      </c>
      <c r="S184" s="9">
        <f>_xlfn.XLOOKUP(F184,products!$A$2:$A$49,products!$E$2:$E$49,,0,)</f>
        <v>5.3699999999999992</v>
      </c>
      <c r="T184" s="10">
        <f t="shared" si="23"/>
        <v>32.22</v>
      </c>
      <c r="U184" t="str">
        <f>_xlfn.XLOOKUP(E184,customers!$A$2:$A$1001,customers!$I$2:$I$1001,,0,)</f>
        <v>No</v>
      </c>
    </row>
    <row r="185" spans="1:21" x14ac:dyDescent="0.2">
      <c r="A185" s="2" t="s">
        <v>1520</v>
      </c>
      <c r="B185" s="3">
        <v>44512</v>
      </c>
      <c r="C185" s="3" t="str">
        <f t="shared" si="16"/>
        <v>Nov</v>
      </c>
      <c r="D185" s="2">
        <f t="shared" si="17"/>
        <v>2021</v>
      </c>
      <c r="E185" s="2" t="s">
        <v>1521</v>
      </c>
      <c r="F185" t="s">
        <v>6156</v>
      </c>
      <c r="G185" s="2">
        <v>2</v>
      </c>
      <c r="H185" s="2" t="str">
        <f>VLOOKUP(E185,customers!$A$1:$I$1001,2,FALSE)</f>
        <v>Tory Walas</v>
      </c>
      <c r="I185" s="2" t="str">
        <f t="shared" si="18"/>
        <v>Tory</v>
      </c>
      <c r="J185" s="2" t="str">
        <f t="shared" si="19"/>
        <v>Walas</v>
      </c>
      <c r="K185" s="2" t="str">
        <f>IF(VLOOKUP(E185,customers!$A$1:$I$1001,3,FALSE)=0," ",VLOOKUP(E185,customers!$A$1:$I$1001,3,FALSE))</f>
        <v>twalas53@google.ca</v>
      </c>
      <c r="L185" s="2" t="str">
        <f>VLOOKUP(E185,customers!$A$1:$I$1001,6,FALSE)</f>
        <v>Garland</v>
      </c>
      <c r="M185" s="2" t="str">
        <f>VLOOKUP(E185,customers!$A$1:$I$1001,7,FALSE)</f>
        <v>United States</v>
      </c>
      <c r="N185" t="str">
        <f t="shared" si="20"/>
        <v>E</v>
      </c>
      <c r="O185" t="str" cm="1">
        <f t="array" ref="O185">_xlfn.IFS(N185="R","Rob",N185="E","Exc",N185="L","Lib",N185="A","Ara")</f>
        <v>Exc</v>
      </c>
      <c r="P185" t="str" cm="1">
        <f t="array" ref="P185">_xlfn.IFS(O185="Rob","Robusta",O185="Exc","Excelsa",O185="Ara","Arabica",O185="Lib","Liberica")</f>
        <v>Excelsa</v>
      </c>
      <c r="Q185" t="str">
        <f t="shared" si="21"/>
        <v>M</v>
      </c>
      <c r="R185" s="8" t="str">
        <f t="shared" si="22"/>
        <v>0.2</v>
      </c>
      <c r="S185" s="9">
        <f>_xlfn.XLOOKUP(F185,products!$A$2:$A$49,products!$E$2:$E$49,,0,)</f>
        <v>4.125</v>
      </c>
      <c r="T185" s="10">
        <f t="shared" si="23"/>
        <v>8.25</v>
      </c>
      <c r="U185" t="str">
        <f>_xlfn.XLOOKUP(E185,customers!$A$2:$A$1001,customers!$I$2:$I$1001,,0,)</f>
        <v>No</v>
      </c>
    </row>
    <row r="186" spans="1:21" x14ac:dyDescent="0.2">
      <c r="A186" s="2" t="s">
        <v>1526</v>
      </c>
      <c r="B186" s="3">
        <v>44397</v>
      </c>
      <c r="C186" s="3" t="str">
        <f t="shared" si="16"/>
        <v>Jul</v>
      </c>
      <c r="D186" s="2">
        <f t="shared" si="17"/>
        <v>2021</v>
      </c>
      <c r="E186" s="2" t="s">
        <v>1527</v>
      </c>
      <c r="F186" t="s">
        <v>6180</v>
      </c>
      <c r="G186" s="2">
        <v>4</v>
      </c>
      <c r="H186" s="2" t="str">
        <f>VLOOKUP(E186,customers!$A$1:$I$1001,2,FALSE)</f>
        <v>Isa Blazewicz</v>
      </c>
      <c r="I186" s="2" t="str">
        <f t="shared" si="18"/>
        <v>Isa</v>
      </c>
      <c r="J186" s="2" t="str">
        <f t="shared" si="19"/>
        <v>Blazewicz</v>
      </c>
      <c r="K186" s="2" t="str">
        <f>IF(VLOOKUP(E186,customers!$A$1:$I$1001,3,FALSE)=0," ",VLOOKUP(E186,customers!$A$1:$I$1001,3,FALSE))</f>
        <v>iblazewicz54@thetimes.co.uk</v>
      </c>
      <c r="L186" s="2" t="str">
        <f>VLOOKUP(E186,customers!$A$1:$I$1001,6,FALSE)</f>
        <v>Minneapolis</v>
      </c>
      <c r="M186" s="2" t="str">
        <f>VLOOKUP(E186,customers!$A$1:$I$1001,7,FALSE)</f>
        <v>United States</v>
      </c>
      <c r="N186" t="str">
        <f t="shared" si="20"/>
        <v>A</v>
      </c>
      <c r="O186" t="str" cm="1">
        <f t="array" ref="O186">_xlfn.IFS(N186="R","Rob",N186="E","Exc",N186="L","Lib",N186="A","Ara")</f>
        <v>Ara</v>
      </c>
      <c r="P186" t="str" cm="1">
        <f t="array" ref="P186">_xlfn.IFS(O186="Rob","Robusta",O186="Exc","Excelsa",O186="Ara","Arabica",O186="Lib","Liberica")</f>
        <v>Arabica</v>
      </c>
      <c r="Q186" t="str">
        <f t="shared" si="21"/>
        <v>L</v>
      </c>
      <c r="R186" s="8" t="str">
        <f t="shared" si="22"/>
        <v>0.5</v>
      </c>
      <c r="S186" s="9">
        <f>_xlfn.XLOOKUP(F186,products!$A$2:$A$49,products!$E$2:$E$49,,0,)</f>
        <v>7.77</v>
      </c>
      <c r="T186" s="10">
        <f t="shared" si="23"/>
        <v>31.08</v>
      </c>
      <c r="U186" t="str">
        <f>_xlfn.XLOOKUP(E186,customers!$A$2:$A$1001,customers!$I$2:$I$1001,,0,)</f>
        <v>No</v>
      </c>
    </row>
    <row r="187" spans="1:21" x14ac:dyDescent="0.2">
      <c r="A187" s="2" t="s">
        <v>1532</v>
      </c>
      <c r="B187" s="3">
        <v>43483</v>
      </c>
      <c r="C187" s="3" t="str">
        <f t="shared" si="16"/>
        <v>Jan</v>
      </c>
      <c r="D187" s="2">
        <f t="shared" si="17"/>
        <v>2019</v>
      </c>
      <c r="E187" s="2" t="s">
        <v>1533</v>
      </c>
      <c r="F187" t="s">
        <v>6144</v>
      </c>
      <c r="G187" s="2">
        <v>5</v>
      </c>
      <c r="H187" s="2" t="str">
        <f>VLOOKUP(E187,customers!$A$1:$I$1001,2,FALSE)</f>
        <v>Angie Rizzetti</v>
      </c>
      <c r="I187" s="2" t="str">
        <f t="shared" si="18"/>
        <v>Angie</v>
      </c>
      <c r="J187" s="2" t="str">
        <f t="shared" si="19"/>
        <v>Rizzetti</v>
      </c>
      <c r="K187" s="2" t="str">
        <f>IF(VLOOKUP(E187,customers!$A$1:$I$1001,3,FALSE)=0," ",VLOOKUP(E187,customers!$A$1:$I$1001,3,FALSE))</f>
        <v>arizzetti55@naver.com</v>
      </c>
      <c r="L187" s="2" t="str">
        <f>VLOOKUP(E187,customers!$A$1:$I$1001,6,FALSE)</f>
        <v>Lansing</v>
      </c>
      <c r="M187" s="2" t="str">
        <f>VLOOKUP(E187,customers!$A$1:$I$1001,7,FALSE)</f>
        <v>United States</v>
      </c>
      <c r="N187" t="str">
        <f t="shared" si="20"/>
        <v>E</v>
      </c>
      <c r="O187" t="str" cm="1">
        <f t="array" ref="O187">_xlfn.IFS(N187="R","Rob",N187="E","Exc",N187="L","Lib",N187="A","Ara")</f>
        <v>Exc</v>
      </c>
      <c r="P187" t="str" cm="1">
        <f t="array" ref="P187">_xlfn.IFS(O187="Rob","Robusta",O187="Exc","Excelsa",O187="Ara","Arabica",O187="Lib","Liberica")</f>
        <v>Excelsa</v>
      </c>
      <c r="Q187" t="str">
        <f t="shared" si="21"/>
        <v>D</v>
      </c>
      <c r="R187" s="8" t="str">
        <f t="shared" si="22"/>
        <v>0.5</v>
      </c>
      <c r="S187" s="9">
        <f>_xlfn.XLOOKUP(F187,products!$A$2:$A$49,products!$E$2:$E$49,,0,)</f>
        <v>7.29</v>
      </c>
      <c r="T187" s="10">
        <f t="shared" si="23"/>
        <v>36.450000000000003</v>
      </c>
      <c r="U187" t="str">
        <f>_xlfn.XLOOKUP(E187,customers!$A$2:$A$1001,customers!$I$2:$I$1001,,0,)</f>
        <v>Yes</v>
      </c>
    </row>
    <row r="188" spans="1:21" x14ac:dyDescent="0.2">
      <c r="A188" s="2" t="s">
        <v>1538</v>
      </c>
      <c r="B188" s="3">
        <v>43684</v>
      </c>
      <c r="C188" s="3" t="str">
        <f t="shared" si="16"/>
        <v>Aug</v>
      </c>
      <c r="D188" s="2">
        <f t="shared" si="17"/>
        <v>2019</v>
      </c>
      <c r="E188" s="2" t="s">
        <v>1539</v>
      </c>
      <c r="F188" t="s">
        <v>6151</v>
      </c>
      <c r="G188" s="2">
        <v>3</v>
      </c>
      <c r="H188" s="2" t="str">
        <f>VLOOKUP(E188,customers!$A$1:$I$1001,2,FALSE)</f>
        <v>Mord Meriet</v>
      </c>
      <c r="I188" s="2" t="str">
        <f t="shared" si="18"/>
        <v>Mord</v>
      </c>
      <c r="J188" s="2" t="str">
        <f t="shared" si="19"/>
        <v>Meriet</v>
      </c>
      <c r="K188" s="2" t="str">
        <f>IF(VLOOKUP(E188,customers!$A$1:$I$1001,3,FALSE)=0," ",VLOOKUP(E188,customers!$A$1:$I$1001,3,FALSE))</f>
        <v>mmeriet56@noaa.gov</v>
      </c>
      <c r="L188" s="2" t="str">
        <f>VLOOKUP(E188,customers!$A$1:$I$1001,6,FALSE)</f>
        <v>Grand Forks</v>
      </c>
      <c r="M188" s="2" t="str">
        <f>VLOOKUP(E188,customers!$A$1:$I$1001,7,FALSE)</f>
        <v>United States</v>
      </c>
      <c r="N188" t="str">
        <f t="shared" si="20"/>
        <v>R</v>
      </c>
      <c r="O188" t="str" cm="1">
        <f t="array" ref="O188">_xlfn.IFS(N188="R","Rob",N188="E","Exc",N188="L","Lib",N188="A","Ara")</f>
        <v>Rob</v>
      </c>
      <c r="P188" t="str" cm="1">
        <f t="array" ref="P188">_xlfn.IFS(O188="Rob","Robusta",O188="Exc","Excelsa",O188="Ara","Arabica",O188="Lib","Liberica")</f>
        <v>Robusta</v>
      </c>
      <c r="Q188" t="str">
        <f t="shared" si="21"/>
        <v>M</v>
      </c>
      <c r="R188" s="8" t="str">
        <f t="shared" si="22"/>
        <v>2.5</v>
      </c>
      <c r="S188" s="9">
        <f>_xlfn.XLOOKUP(F188,products!$A$2:$A$49,products!$E$2:$E$49,,0,)</f>
        <v>22.884999999999998</v>
      </c>
      <c r="T188" s="10">
        <f t="shared" si="23"/>
        <v>68.655000000000001</v>
      </c>
      <c r="U188" t="str">
        <f>_xlfn.XLOOKUP(E188,customers!$A$2:$A$1001,customers!$I$2:$I$1001,,0,)</f>
        <v>No</v>
      </c>
    </row>
    <row r="189" spans="1:21" x14ac:dyDescent="0.2">
      <c r="A189" s="2" t="s">
        <v>1544</v>
      </c>
      <c r="B189" s="3">
        <v>44633</v>
      </c>
      <c r="C189" s="3" t="str">
        <f t="shared" si="16"/>
        <v>Mar</v>
      </c>
      <c r="D189" s="2">
        <f t="shared" si="17"/>
        <v>2022</v>
      </c>
      <c r="E189" s="2" t="s">
        <v>1545</v>
      </c>
      <c r="F189" t="s">
        <v>6160</v>
      </c>
      <c r="G189" s="2">
        <v>5</v>
      </c>
      <c r="H189" s="2" t="str">
        <f>VLOOKUP(E189,customers!$A$1:$I$1001,2,FALSE)</f>
        <v>Lawrence Pratt</v>
      </c>
      <c r="I189" s="2" t="str">
        <f t="shared" si="18"/>
        <v>Lawrence</v>
      </c>
      <c r="J189" s="2" t="str">
        <f t="shared" si="19"/>
        <v>Pratt</v>
      </c>
      <c r="K189" s="2" t="str">
        <f>IF(VLOOKUP(E189,customers!$A$1:$I$1001,3,FALSE)=0," ",VLOOKUP(E189,customers!$A$1:$I$1001,3,FALSE))</f>
        <v>lpratt57@netvibes.com</v>
      </c>
      <c r="L189" s="2" t="str">
        <f>VLOOKUP(E189,customers!$A$1:$I$1001,6,FALSE)</f>
        <v>Anchorage</v>
      </c>
      <c r="M189" s="2" t="str">
        <f>VLOOKUP(E189,customers!$A$1:$I$1001,7,FALSE)</f>
        <v>United States</v>
      </c>
      <c r="N189" t="str">
        <f t="shared" si="20"/>
        <v>L</v>
      </c>
      <c r="O189" t="str" cm="1">
        <f t="array" ref="O189">_xlfn.IFS(N189="R","Rob",N189="E","Exc",N189="L","Lib",N189="A","Ara")</f>
        <v>Lib</v>
      </c>
      <c r="P189" t="str" cm="1">
        <f t="array" ref="P189">_xlfn.IFS(O189="Rob","Robusta",O189="Exc","Excelsa",O189="Ara","Arabica",O189="Lib","Liberica")</f>
        <v>Liberica</v>
      </c>
      <c r="Q189" t="str">
        <f t="shared" si="21"/>
        <v>M</v>
      </c>
      <c r="R189" s="8" t="str">
        <f t="shared" si="22"/>
        <v>0.5</v>
      </c>
      <c r="S189" s="9">
        <f>_xlfn.XLOOKUP(F189,products!$A$2:$A$49,products!$E$2:$E$49,,0,)</f>
        <v>8.73</v>
      </c>
      <c r="T189" s="10">
        <f t="shared" si="23"/>
        <v>43.650000000000006</v>
      </c>
      <c r="U189" t="str">
        <f>_xlfn.XLOOKUP(E189,customers!$A$2:$A$1001,customers!$I$2:$I$1001,,0,)</f>
        <v>Yes</v>
      </c>
    </row>
    <row r="190" spans="1:21" x14ac:dyDescent="0.2">
      <c r="A190" s="2" t="s">
        <v>1549</v>
      </c>
      <c r="B190" s="3">
        <v>44698</v>
      </c>
      <c r="C190" s="3" t="str">
        <f t="shared" si="16"/>
        <v>May</v>
      </c>
      <c r="D190" s="2">
        <f t="shared" si="17"/>
        <v>2022</v>
      </c>
      <c r="E190" s="2" t="s">
        <v>1550</v>
      </c>
      <c r="F190" t="s">
        <v>6184</v>
      </c>
      <c r="G190" s="2">
        <v>1</v>
      </c>
      <c r="H190" s="2" t="str">
        <f>VLOOKUP(E190,customers!$A$1:$I$1001,2,FALSE)</f>
        <v>Astrix Kitchingham</v>
      </c>
      <c r="I190" s="2" t="str">
        <f t="shared" si="18"/>
        <v>Astrix</v>
      </c>
      <c r="J190" s="2" t="str">
        <f t="shared" si="19"/>
        <v>Kitchingham</v>
      </c>
      <c r="K190" s="2" t="str">
        <f>IF(VLOOKUP(E190,customers!$A$1:$I$1001,3,FALSE)=0," ",VLOOKUP(E190,customers!$A$1:$I$1001,3,FALSE))</f>
        <v>akitchingham58@com.com</v>
      </c>
      <c r="L190" s="2" t="str">
        <f>VLOOKUP(E190,customers!$A$1:$I$1001,6,FALSE)</f>
        <v>Oklahoma City</v>
      </c>
      <c r="M190" s="2" t="str">
        <f>VLOOKUP(E190,customers!$A$1:$I$1001,7,FALSE)</f>
        <v>United States</v>
      </c>
      <c r="N190" t="str">
        <f t="shared" si="20"/>
        <v>E</v>
      </c>
      <c r="O190" t="str" cm="1">
        <f t="array" ref="O190">_xlfn.IFS(N190="R","Rob",N190="E","Exc",N190="L","Lib",N190="A","Ara")</f>
        <v>Exc</v>
      </c>
      <c r="P190" t="str" cm="1">
        <f t="array" ref="P190">_xlfn.IFS(O190="Rob","Robusta",O190="Exc","Excelsa",O190="Ara","Arabica",O190="Lib","Liberica")</f>
        <v>Excelsa</v>
      </c>
      <c r="Q190" t="str">
        <f t="shared" si="21"/>
        <v>L</v>
      </c>
      <c r="R190" s="8" t="str">
        <f t="shared" si="22"/>
        <v>0.2</v>
      </c>
      <c r="S190" s="9">
        <f>_xlfn.XLOOKUP(F190,products!$A$2:$A$49,products!$E$2:$E$49,,0,)</f>
        <v>4.4550000000000001</v>
      </c>
      <c r="T190" s="10">
        <f t="shared" si="23"/>
        <v>4.4550000000000001</v>
      </c>
      <c r="U190" t="str">
        <f>_xlfn.XLOOKUP(E190,customers!$A$2:$A$1001,customers!$I$2:$I$1001,,0,)</f>
        <v>Yes</v>
      </c>
    </row>
    <row r="191" spans="1:21" x14ac:dyDescent="0.2">
      <c r="A191" s="2" t="s">
        <v>1555</v>
      </c>
      <c r="B191" s="3">
        <v>43813</v>
      </c>
      <c r="C191" s="3" t="str">
        <f t="shared" si="16"/>
        <v>Dec</v>
      </c>
      <c r="D191" s="2">
        <f t="shared" si="17"/>
        <v>2019</v>
      </c>
      <c r="E191" s="2" t="s">
        <v>1556</v>
      </c>
      <c r="F191" t="s">
        <v>6162</v>
      </c>
      <c r="G191" s="2">
        <v>3</v>
      </c>
      <c r="H191" s="2" t="str">
        <f>VLOOKUP(E191,customers!$A$1:$I$1001,2,FALSE)</f>
        <v>Burnard Bartholin</v>
      </c>
      <c r="I191" s="2" t="str">
        <f t="shared" si="18"/>
        <v>Burnard</v>
      </c>
      <c r="J191" s="2" t="str">
        <f t="shared" si="19"/>
        <v>Bartholin</v>
      </c>
      <c r="K191" s="2" t="str">
        <f>IF(VLOOKUP(E191,customers!$A$1:$I$1001,3,FALSE)=0," ",VLOOKUP(E191,customers!$A$1:$I$1001,3,FALSE))</f>
        <v>bbartholin59@xinhuanet.com</v>
      </c>
      <c r="L191" s="2" t="str">
        <f>VLOOKUP(E191,customers!$A$1:$I$1001,6,FALSE)</f>
        <v>Tulsa</v>
      </c>
      <c r="M191" s="2" t="str">
        <f>VLOOKUP(E191,customers!$A$1:$I$1001,7,FALSE)</f>
        <v>United States</v>
      </c>
      <c r="N191" t="str">
        <f t="shared" si="20"/>
        <v>L</v>
      </c>
      <c r="O191" t="str" cm="1">
        <f t="array" ref="O191">_xlfn.IFS(N191="R","Rob",N191="E","Exc",N191="L","Lib",N191="A","Ara")</f>
        <v>Lib</v>
      </c>
      <c r="P191" t="str" cm="1">
        <f t="array" ref="P191">_xlfn.IFS(O191="Rob","Robusta",O191="Exc","Excelsa",O191="Ara","Arabica",O191="Lib","Liberica")</f>
        <v>Liberica</v>
      </c>
      <c r="Q191" t="str">
        <f t="shared" si="21"/>
        <v>M</v>
      </c>
      <c r="R191" s="8" t="str">
        <f t="shared" si="22"/>
        <v>1</v>
      </c>
      <c r="S191" s="9">
        <f>_xlfn.XLOOKUP(F191,products!$A$2:$A$49,products!$E$2:$E$49,,0,)</f>
        <v>14.55</v>
      </c>
      <c r="T191" s="10">
        <f t="shared" si="23"/>
        <v>43.650000000000006</v>
      </c>
      <c r="U191" t="str">
        <f>_xlfn.XLOOKUP(E191,customers!$A$2:$A$1001,customers!$I$2:$I$1001,,0,)</f>
        <v>Yes</v>
      </c>
    </row>
    <row r="192" spans="1:21" x14ac:dyDescent="0.2">
      <c r="A192" s="2" t="s">
        <v>1561</v>
      </c>
      <c r="B192" s="3">
        <v>43845</v>
      </c>
      <c r="C192" s="3" t="str">
        <f t="shared" si="16"/>
        <v>Jan</v>
      </c>
      <c r="D192" s="2">
        <f t="shared" si="17"/>
        <v>2020</v>
      </c>
      <c r="E192" s="2" t="s">
        <v>1562</v>
      </c>
      <c r="F192" t="s">
        <v>6181</v>
      </c>
      <c r="G192" s="2">
        <v>1</v>
      </c>
      <c r="H192" s="2" t="str">
        <f>VLOOKUP(E192,customers!$A$1:$I$1001,2,FALSE)</f>
        <v>Madelene Prinn</v>
      </c>
      <c r="I192" s="2" t="str">
        <f t="shared" si="18"/>
        <v>Madelene</v>
      </c>
      <c r="J192" s="2" t="str">
        <f t="shared" si="19"/>
        <v>Prinn</v>
      </c>
      <c r="K192" s="2" t="str">
        <f>IF(VLOOKUP(E192,customers!$A$1:$I$1001,3,FALSE)=0," ",VLOOKUP(E192,customers!$A$1:$I$1001,3,FALSE))</f>
        <v>mprinn5a@usa.gov</v>
      </c>
      <c r="L192" s="2" t="str">
        <f>VLOOKUP(E192,customers!$A$1:$I$1001,6,FALSE)</f>
        <v>Detroit</v>
      </c>
      <c r="M192" s="2" t="str">
        <f>VLOOKUP(E192,customers!$A$1:$I$1001,7,FALSE)</f>
        <v>United States</v>
      </c>
      <c r="N192" t="str">
        <f t="shared" si="20"/>
        <v>L</v>
      </c>
      <c r="O192" t="str" cm="1">
        <f t="array" ref="O192">_xlfn.IFS(N192="R","Rob",N192="E","Exc",N192="L","Lib",N192="A","Ara")</f>
        <v>Lib</v>
      </c>
      <c r="P192" t="str" cm="1">
        <f t="array" ref="P192">_xlfn.IFS(O192="Rob","Robusta",O192="Exc","Excelsa",O192="Ara","Arabica",O192="Lib","Liberica")</f>
        <v>Liberica</v>
      </c>
      <c r="Q192" t="str">
        <f t="shared" si="21"/>
        <v>M</v>
      </c>
      <c r="R192" s="8" t="str">
        <f t="shared" si="22"/>
        <v>2.5</v>
      </c>
      <c r="S192" s="9">
        <f>_xlfn.XLOOKUP(F192,products!$A$2:$A$49,products!$E$2:$E$49,,0,)</f>
        <v>33.464999999999996</v>
      </c>
      <c r="T192" s="10">
        <f t="shared" si="23"/>
        <v>33.464999999999996</v>
      </c>
      <c r="U192" t="str">
        <f>_xlfn.XLOOKUP(E192,customers!$A$2:$A$1001,customers!$I$2:$I$1001,,0,)</f>
        <v>Yes</v>
      </c>
    </row>
    <row r="193" spans="1:21" x14ac:dyDescent="0.2">
      <c r="A193" s="2" t="s">
        <v>1567</v>
      </c>
      <c r="B193" s="3">
        <v>43567</v>
      </c>
      <c r="C193" s="3" t="str">
        <f t="shared" si="16"/>
        <v>Apr</v>
      </c>
      <c r="D193" s="2">
        <f t="shared" si="17"/>
        <v>2019</v>
      </c>
      <c r="E193" s="2" t="s">
        <v>1568</v>
      </c>
      <c r="F193" t="s">
        <v>6150</v>
      </c>
      <c r="G193" s="2">
        <v>5</v>
      </c>
      <c r="H193" s="2" t="str">
        <f>VLOOKUP(E193,customers!$A$1:$I$1001,2,FALSE)</f>
        <v>Alisun Baudino</v>
      </c>
      <c r="I193" s="2" t="str">
        <f t="shared" si="18"/>
        <v>Alisun</v>
      </c>
      <c r="J193" s="2" t="str">
        <f t="shared" si="19"/>
        <v>Baudino</v>
      </c>
      <c r="K193" s="2" t="str">
        <f>IF(VLOOKUP(E193,customers!$A$1:$I$1001,3,FALSE)=0," ",VLOOKUP(E193,customers!$A$1:$I$1001,3,FALSE))</f>
        <v>abaudino5b@netvibes.com</v>
      </c>
      <c r="L193" s="2" t="str">
        <f>VLOOKUP(E193,customers!$A$1:$I$1001,6,FALSE)</f>
        <v>Washington</v>
      </c>
      <c r="M193" s="2" t="str">
        <f>VLOOKUP(E193,customers!$A$1:$I$1001,7,FALSE)</f>
        <v>United States</v>
      </c>
      <c r="N193" t="str">
        <f t="shared" si="20"/>
        <v>L</v>
      </c>
      <c r="O193" t="str" cm="1">
        <f t="array" ref="O193">_xlfn.IFS(N193="R","Rob",N193="E","Exc",N193="L","Lib",N193="A","Ara")</f>
        <v>Lib</v>
      </c>
      <c r="P193" t="str" cm="1">
        <f t="array" ref="P193">_xlfn.IFS(O193="Rob","Robusta",O193="Exc","Excelsa",O193="Ara","Arabica",O193="Lib","Liberica")</f>
        <v>Liberica</v>
      </c>
      <c r="Q193" t="str">
        <f t="shared" si="21"/>
        <v>D</v>
      </c>
      <c r="R193" s="8" t="str">
        <f t="shared" si="22"/>
        <v>0.2</v>
      </c>
      <c r="S193" s="9">
        <f>_xlfn.XLOOKUP(F193,products!$A$2:$A$49,products!$E$2:$E$49,,0,)</f>
        <v>3.8849999999999998</v>
      </c>
      <c r="T193" s="10">
        <f t="shared" si="23"/>
        <v>19.424999999999997</v>
      </c>
      <c r="U193" t="str">
        <f>_xlfn.XLOOKUP(E193,customers!$A$2:$A$1001,customers!$I$2:$I$1001,,0,)</f>
        <v>Yes</v>
      </c>
    </row>
    <row r="194" spans="1:21" x14ac:dyDescent="0.2">
      <c r="A194" s="2" t="s">
        <v>1573</v>
      </c>
      <c r="B194" s="3">
        <v>43919</v>
      </c>
      <c r="C194" s="3" t="str">
        <f t="shared" si="16"/>
        <v>Mar</v>
      </c>
      <c r="D194" s="2">
        <f t="shared" si="17"/>
        <v>2020</v>
      </c>
      <c r="E194" s="2" t="s">
        <v>1574</v>
      </c>
      <c r="F194" t="s">
        <v>6183</v>
      </c>
      <c r="G194" s="2">
        <v>6</v>
      </c>
      <c r="H194" s="2" t="str">
        <f>VLOOKUP(E194,customers!$A$1:$I$1001,2,FALSE)</f>
        <v>Philipa Petrushanko</v>
      </c>
      <c r="I194" s="2" t="str">
        <f t="shared" si="18"/>
        <v>Philipa</v>
      </c>
      <c r="J194" s="2" t="str">
        <f t="shared" si="19"/>
        <v>Petrushanko</v>
      </c>
      <c r="K194" s="2" t="str">
        <f>IF(VLOOKUP(E194,customers!$A$1:$I$1001,3,FALSE)=0," ",VLOOKUP(E194,customers!$A$1:$I$1001,3,FALSE))</f>
        <v>ppetrushanko5c@blinklist.com</v>
      </c>
      <c r="L194" s="2" t="str">
        <f>VLOOKUP(E194,customers!$A$1:$I$1001,6,FALSE)</f>
        <v>Nenagh</v>
      </c>
      <c r="M194" s="2" t="str">
        <f>VLOOKUP(E194,customers!$A$1:$I$1001,7,FALSE)</f>
        <v>Ireland</v>
      </c>
      <c r="N194" t="str">
        <f t="shared" si="20"/>
        <v>E</v>
      </c>
      <c r="O194" t="str" cm="1">
        <f t="array" ref="O194">_xlfn.IFS(N194="R","Rob",N194="E","Exc",N194="L","Lib",N194="A","Ara")</f>
        <v>Exc</v>
      </c>
      <c r="P194" t="str" cm="1">
        <f t="array" ref="P194">_xlfn.IFS(O194="Rob","Robusta",O194="Exc","Excelsa",O194="Ara","Arabica",O194="Lib","Liberica")</f>
        <v>Excelsa</v>
      </c>
      <c r="Q194" t="str">
        <f t="shared" si="21"/>
        <v>D</v>
      </c>
      <c r="R194" s="8" t="str">
        <f t="shared" si="22"/>
        <v>1</v>
      </c>
      <c r="S194" s="9">
        <f>_xlfn.XLOOKUP(F194,products!$A$2:$A$49,products!$E$2:$E$49,,0,)</f>
        <v>12.15</v>
      </c>
      <c r="T194" s="10">
        <f t="shared" si="23"/>
        <v>72.900000000000006</v>
      </c>
      <c r="U194" t="str">
        <f>_xlfn.XLOOKUP(E194,customers!$A$2:$A$1001,customers!$I$2:$I$1001,,0,)</f>
        <v>Yes</v>
      </c>
    </row>
    <row r="195" spans="1:21" x14ac:dyDescent="0.2">
      <c r="A195" s="2" t="s">
        <v>1579</v>
      </c>
      <c r="B195" s="3">
        <v>44644</v>
      </c>
      <c r="C195" s="3" t="str">
        <f t="shared" ref="C195:C258" si="24">TEXT(B195,"mmm")</f>
        <v>Mar</v>
      </c>
      <c r="D195" s="2">
        <f t="shared" ref="D195:D258" si="25">YEAR(B195)</f>
        <v>2022</v>
      </c>
      <c r="E195" s="2" t="s">
        <v>1580</v>
      </c>
      <c r="F195" t="s">
        <v>6171</v>
      </c>
      <c r="G195" s="2">
        <v>3</v>
      </c>
      <c r="H195" s="2" t="str">
        <f>VLOOKUP(E195,customers!$A$1:$I$1001,2,FALSE)</f>
        <v>Kimberli Mustchin</v>
      </c>
      <c r="I195" s="2" t="str">
        <f t="shared" ref="I195:I258" si="26">LEFT(H195,FIND(" ",H195,1)-1)</f>
        <v>Kimberli</v>
      </c>
      <c r="J195" s="2" t="str">
        <f t="shared" ref="J195:J258" si="27">RIGHT(H195,LEN(H195)-FIND(" ",H195,1))</f>
        <v>Mustchin</v>
      </c>
      <c r="K195" s="2" t="str">
        <f>IF(VLOOKUP(E195,customers!$A$1:$I$1001,3,FALSE)=0," ",VLOOKUP(E195,customers!$A$1:$I$1001,3,FALSE))</f>
        <v xml:space="preserve"> </v>
      </c>
      <c r="L195" s="2" t="str">
        <f>VLOOKUP(E195,customers!$A$1:$I$1001,6,FALSE)</f>
        <v>Mesa</v>
      </c>
      <c r="M195" s="2" t="str">
        <f>VLOOKUP(E195,customers!$A$1:$I$1001,7,FALSE)</f>
        <v>United States</v>
      </c>
      <c r="N195" t="str">
        <f t="shared" ref="N195:N258" si="28">LEFT(F195,FIND("-",F195,1)-1)</f>
        <v>E</v>
      </c>
      <c r="O195" t="str" cm="1">
        <f t="array" ref="O195">_xlfn.IFS(N195="R","Rob",N195="E","Exc",N195="L","Lib",N195="A","Ara")</f>
        <v>Exc</v>
      </c>
      <c r="P195" t="str" cm="1">
        <f t="array" ref="P195">_xlfn.IFS(O195="Rob","Robusta",O195="Exc","Excelsa",O195="Ara","Arabica",O195="Lib","Liberica")</f>
        <v>Excelsa</v>
      </c>
      <c r="Q195" t="str">
        <f t="shared" ref="Q195:Q258" si="29">MID(F195,FIND("-",F195,1)+1,1)</f>
        <v>L</v>
      </c>
      <c r="R195" s="8" t="str">
        <f t="shared" ref="R195:R258" si="30">MID(F195,FIND("-",F195,FIND("-",F195,1)+1)+1,LEN(F195)-FIND("-",F195,FIND("-",F195,1)+1))</f>
        <v>1</v>
      </c>
      <c r="S195" s="9">
        <f>_xlfn.XLOOKUP(F195,products!$A$2:$A$49,products!$E$2:$E$49,,0,)</f>
        <v>14.85</v>
      </c>
      <c r="T195" s="10">
        <f t="shared" ref="T195:T258" si="31">S195*G195</f>
        <v>44.55</v>
      </c>
      <c r="U195" t="str">
        <f>_xlfn.XLOOKUP(E195,customers!$A$2:$A$1001,customers!$I$2:$I$1001,,0,)</f>
        <v>No</v>
      </c>
    </row>
    <row r="196" spans="1:21" x14ac:dyDescent="0.2">
      <c r="A196" s="2" t="s">
        <v>1584</v>
      </c>
      <c r="B196" s="3">
        <v>44398</v>
      </c>
      <c r="C196" s="3" t="str">
        <f t="shared" si="24"/>
        <v>Jul</v>
      </c>
      <c r="D196" s="2">
        <f t="shared" si="25"/>
        <v>2021</v>
      </c>
      <c r="E196" s="2" t="s">
        <v>1585</v>
      </c>
      <c r="F196" t="s">
        <v>6144</v>
      </c>
      <c r="G196" s="2">
        <v>5</v>
      </c>
      <c r="H196" s="2" t="str">
        <f>VLOOKUP(E196,customers!$A$1:$I$1001,2,FALSE)</f>
        <v>Emlynne Laird</v>
      </c>
      <c r="I196" s="2" t="str">
        <f t="shared" si="26"/>
        <v>Emlynne</v>
      </c>
      <c r="J196" s="2" t="str">
        <f t="shared" si="27"/>
        <v>Laird</v>
      </c>
      <c r="K196" s="2" t="str">
        <f>IF(VLOOKUP(E196,customers!$A$1:$I$1001,3,FALSE)=0," ",VLOOKUP(E196,customers!$A$1:$I$1001,3,FALSE))</f>
        <v>elaird5e@bing.com</v>
      </c>
      <c r="L196" s="2" t="str">
        <f>VLOOKUP(E196,customers!$A$1:$I$1001,6,FALSE)</f>
        <v>Warren</v>
      </c>
      <c r="M196" s="2" t="str">
        <f>VLOOKUP(E196,customers!$A$1:$I$1001,7,FALSE)</f>
        <v>United States</v>
      </c>
      <c r="N196" t="str">
        <f t="shared" si="28"/>
        <v>E</v>
      </c>
      <c r="O196" t="str" cm="1">
        <f t="array" ref="O196">_xlfn.IFS(N196="R","Rob",N196="E","Exc",N196="L","Lib",N196="A","Ara")</f>
        <v>Exc</v>
      </c>
      <c r="P196" t="str" cm="1">
        <f t="array" ref="P196">_xlfn.IFS(O196="Rob","Robusta",O196="Exc","Excelsa",O196="Ara","Arabica",O196="Lib","Liberica")</f>
        <v>Excelsa</v>
      </c>
      <c r="Q196" t="str">
        <f t="shared" si="29"/>
        <v>D</v>
      </c>
      <c r="R196" s="8" t="str">
        <f t="shared" si="30"/>
        <v>0.5</v>
      </c>
      <c r="S196" s="9">
        <f>_xlfn.XLOOKUP(F196,products!$A$2:$A$49,products!$E$2:$E$49,,0,)</f>
        <v>7.29</v>
      </c>
      <c r="T196" s="10">
        <f t="shared" si="31"/>
        <v>36.450000000000003</v>
      </c>
      <c r="U196" t="str">
        <f>_xlfn.XLOOKUP(E196,customers!$A$2:$A$1001,customers!$I$2:$I$1001,,0,)</f>
        <v>No</v>
      </c>
    </row>
    <row r="197" spans="1:21" x14ac:dyDescent="0.2">
      <c r="A197" s="2" t="s">
        <v>1590</v>
      </c>
      <c r="B197" s="3">
        <v>43683</v>
      </c>
      <c r="C197" s="3" t="str">
        <f t="shared" si="24"/>
        <v>Aug</v>
      </c>
      <c r="D197" s="2">
        <f t="shared" si="25"/>
        <v>2019</v>
      </c>
      <c r="E197" s="2" t="s">
        <v>1591</v>
      </c>
      <c r="F197" t="s">
        <v>6140</v>
      </c>
      <c r="G197" s="2">
        <v>3</v>
      </c>
      <c r="H197" s="2" t="str">
        <f>VLOOKUP(E197,customers!$A$1:$I$1001,2,FALSE)</f>
        <v>Marlena Howsden</v>
      </c>
      <c r="I197" s="2" t="str">
        <f t="shared" si="26"/>
        <v>Marlena</v>
      </c>
      <c r="J197" s="2" t="str">
        <f t="shared" si="27"/>
        <v>Howsden</v>
      </c>
      <c r="K197" s="2" t="str">
        <f>IF(VLOOKUP(E197,customers!$A$1:$I$1001,3,FALSE)=0," ",VLOOKUP(E197,customers!$A$1:$I$1001,3,FALSE))</f>
        <v>mhowsden5f@infoseek.co.jp</v>
      </c>
      <c r="L197" s="2" t="str">
        <f>VLOOKUP(E197,customers!$A$1:$I$1001,6,FALSE)</f>
        <v>Memphis</v>
      </c>
      <c r="M197" s="2" t="str">
        <f>VLOOKUP(E197,customers!$A$1:$I$1001,7,FALSE)</f>
        <v>United States</v>
      </c>
      <c r="N197" t="str">
        <f t="shared" si="28"/>
        <v>A</v>
      </c>
      <c r="O197" t="str" cm="1">
        <f t="array" ref="O197">_xlfn.IFS(N197="R","Rob",N197="E","Exc",N197="L","Lib",N197="A","Ara")</f>
        <v>Ara</v>
      </c>
      <c r="P197" t="str" cm="1">
        <f t="array" ref="P197">_xlfn.IFS(O197="Rob","Robusta",O197="Exc","Excelsa",O197="Ara","Arabica",O197="Lib","Liberica")</f>
        <v>Arabica</v>
      </c>
      <c r="Q197" t="str">
        <f t="shared" si="29"/>
        <v>L</v>
      </c>
      <c r="R197" s="8" t="str">
        <f t="shared" si="30"/>
        <v>1</v>
      </c>
      <c r="S197" s="9">
        <f>_xlfn.XLOOKUP(F197,products!$A$2:$A$49,products!$E$2:$E$49,,0,)</f>
        <v>12.95</v>
      </c>
      <c r="T197" s="10">
        <f t="shared" si="31"/>
        <v>38.849999999999994</v>
      </c>
      <c r="U197" t="str">
        <f>_xlfn.XLOOKUP(E197,customers!$A$2:$A$1001,customers!$I$2:$I$1001,,0,)</f>
        <v>No</v>
      </c>
    </row>
    <row r="198" spans="1:21" x14ac:dyDescent="0.2">
      <c r="A198" s="2" t="s">
        <v>1596</v>
      </c>
      <c r="B198" s="3">
        <v>44339</v>
      </c>
      <c r="C198" s="3" t="str">
        <f t="shared" si="24"/>
        <v>May</v>
      </c>
      <c r="D198" s="2">
        <f t="shared" si="25"/>
        <v>2021</v>
      </c>
      <c r="E198" s="2" t="s">
        <v>1597</v>
      </c>
      <c r="F198" t="s">
        <v>6176</v>
      </c>
      <c r="G198" s="2">
        <v>6</v>
      </c>
      <c r="H198" s="2" t="str">
        <f>VLOOKUP(E198,customers!$A$1:$I$1001,2,FALSE)</f>
        <v>Nealson Cuttler</v>
      </c>
      <c r="I198" s="2" t="str">
        <f t="shared" si="26"/>
        <v>Nealson</v>
      </c>
      <c r="J198" s="2" t="str">
        <f t="shared" si="27"/>
        <v>Cuttler</v>
      </c>
      <c r="K198" s="2" t="str">
        <f>IF(VLOOKUP(E198,customers!$A$1:$I$1001,3,FALSE)=0," ",VLOOKUP(E198,customers!$A$1:$I$1001,3,FALSE))</f>
        <v>ncuttler5g@parallels.com</v>
      </c>
      <c r="L198" s="2" t="str">
        <f>VLOOKUP(E198,customers!$A$1:$I$1001,6,FALSE)</f>
        <v>Washington</v>
      </c>
      <c r="M198" s="2" t="str">
        <f>VLOOKUP(E198,customers!$A$1:$I$1001,7,FALSE)</f>
        <v>United States</v>
      </c>
      <c r="N198" t="str">
        <f t="shared" si="28"/>
        <v>E</v>
      </c>
      <c r="O198" t="str" cm="1">
        <f t="array" ref="O198">_xlfn.IFS(N198="R","Rob",N198="E","Exc",N198="L","Lib",N198="A","Ara")</f>
        <v>Exc</v>
      </c>
      <c r="P198" t="str" cm="1">
        <f t="array" ref="P198">_xlfn.IFS(O198="Rob","Robusta",O198="Exc","Excelsa",O198="Ara","Arabica",O198="Lib","Liberica")</f>
        <v>Excelsa</v>
      </c>
      <c r="Q198" t="str">
        <f t="shared" si="29"/>
        <v>L</v>
      </c>
      <c r="R198" s="8" t="str">
        <f t="shared" si="30"/>
        <v>0.5</v>
      </c>
      <c r="S198" s="9">
        <f>_xlfn.XLOOKUP(F198,products!$A$2:$A$49,products!$E$2:$E$49,,0,)</f>
        <v>8.91</v>
      </c>
      <c r="T198" s="10">
        <f t="shared" si="31"/>
        <v>53.46</v>
      </c>
      <c r="U198" t="str">
        <f>_xlfn.XLOOKUP(E198,customers!$A$2:$A$1001,customers!$I$2:$I$1001,,0,)</f>
        <v>No</v>
      </c>
    </row>
    <row r="199" spans="1:21" x14ac:dyDescent="0.2">
      <c r="A199" s="2" t="s">
        <v>1596</v>
      </c>
      <c r="B199" s="3">
        <v>44339</v>
      </c>
      <c r="C199" s="3" t="str">
        <f t="shared" si="24"/>
        <v>May</v>
      </c>
      <c r="D199" s="2">
        <f t="shared" si="25"/>
        <v>2021</v>
      </c>
      <c r="E199" s="2" t="s">
        <v>1597</v>
      </c>
      <c r="F199" t="s">
        <v>6165</v>
      </c>
      <c r="G199" s="2">
        <v>2</v>
      </c>
      <c r="H199" s="2" t="str">
        <f>VLOOKUP(E199,customers!$A$1:$I$1001,2,FALSE)</f>
        <v>Nealson Cuttler</v>
      </c>
      <c r="I199" s="2" t="str">
        <f t="shared" si="26"/>
        <v>Nealson</v>
      </c>
      <c r="J199" s="2" t="str">
        <f t="shared" si="27"/>
        <v>Cuttler</v>
      </c>
      <c r="K199" s="2" t="str">
        <f>IF(VLOOKUP(E199,customers!$A$1:$I$1001,3,FALSE)=0," ",VLOOKUP(E199,customers!$A$1:$I$1001,3,FALSE))</f>
        <v>ncuttler5g@parallels.com</v>
      </c>
      <c r="L199" s="2" t="str">
        <f>VLOOKUP(E199,customers!$A$1:$I$1001,6,FALSE)</f>
        <v>Washington</v>
      </c>
      <c r="M199" s="2" t="str">
        <f>VLOOKUP(E199,customers!$A$1:$I$1001,7,FALSE)</f>
        <v>United States</v>
      </c>
      <c r="N199" t="str">
        <f t="shared" si="28"/>
        <v>L</v>
      </c>
      <c r="O199" t="str" cm="1">
        <f t="array" ref="O199">_xlfn.IFS(N199="R","Rob",N199="E","Exc",N199="L","Lib",N199="A","Ara")</f>
        <v>Lib</v>
      </c>
      <c r="P199" t="str" cm="1">
        <f t="array" ref="P199">_xlfn.IFS(O199="Rob","Robusta",O199="Exc","Excelsa",O199="Ara","Arabica",O199="Lib","Liberica")</f>
        <v>Liberica</v>
      </c>
      <c r="Q199" t="str">
        <f t="shared" si="29"/>
        <v>D</v>
      </c>
      <c r="R199" s="8" t="str">
        <f t="shared" si="30"/>
        <v>2.5</v>
      </c>
      <c r="S199" s="9">
        <f>_xlfn.XLOOKUP(F199,products!$A$2:$A$49,products!$E$2:$E$49,,0,)</f>
        <v>29.784999999999997</v>
      </c>
      <c r="T199" s="10">
        <f t="shared" si="31"/>
        <v>59.569999999999993</v>
      </c>
      <c r="U199" t="str">
        <f>_xlfn.XLOOKUP(E199,customers!$A$2:$A$1001,customers!$I$2:$I$1001,,0,)</f>
        <v>No</v>
      </c>
    </row>
    <row r="200" spans="1:21" x14ac:dyDescent="0.2">
      <c r="A200" s="2" t="s">
        <v>1596</v>
      </c>
      <c r="B200" s="3">
        <v>44339</v>
      </c>
      <c r="C200" s="3" t="str">
        <f t="shared" si="24"/>
        <v>May</v>
      </c>
      <c r="D200" s="2">
        <f t="shared" si="25"/>
        <v>2021</v>
      </c>
      <c r="E200" s="2" t="s">
        <v>1597</v>
      </c>
      <c r="F200" t="s">
        <v>6165</v>
      </c>
      <c r="G200" s="2">
        <v>3</v>
      </c>
      <c r="H200" s="2" t="str">
        <f>VLOOKUP(E200,customers!$A$1:$I$1001,2,FALSE)</f>
        <v>Nealson Cuttler</v>
      </c>
      <c r="I200" s="2" t="str">
        <f t="shared" si="26"/>
        <v>Nealson</v>
      </c>
      <c r="J200" s="2" t="str">
        <f t="shared" si="27"/>
        <v>Cuttler</v>
      </c>
      <c r="K200" s="2" t="str">
        <f>IF(VLOOKUP(E200,customers!$A$1:$I$1001,3,FALSE)=0," ",VLOOKUP(E200,customers!$A$1:$I$1001,3,FALSE))</f>
        <v>ncuttler5g@parallels.com</v>
      </c>
      <c r="L200" s="2" t="str">
        <f>VLOOKUP(E200,customers!$A$1:$I$1001,6,FALSE)</f>
        <v>Washington</v>
      </c>
      <c r="M200" s="2" t="str">
        <f>VLOOKUP(E200,customers!$A$1:$I$1001,7,FALSE)</f>
        <v>United States</v>
      </c>
      <c r="N200" t="str">
        <f t="shared" si="28"/>
        <v>L</v>
      </c>
      <c r="O200" t="str" cm="1">
        <f t="array" ref="O200">_xlfn.IFS(N200="R","Rob",N200="E","Exc",N200="L","Lib",N200="A","Ara")</f>
        <v>Lib</v>
      </c>
      <c r="P200" t="str" cm="1">
        <f t="array" ref="P200">_xlfn.IFS(O200="Rob","Robusta",O200="Exc","Excelsa",O200="Ara","Arabica",O200="Lib","Liberica")</f>
        <v>Liberica</v>
      </c>
      <c r="Q200" t="str">
        <f t="shared" si="29"/>
        <v>D</v>
      </c>
      <c r="R200" s="8" t="str">
        <f t="shared" si="30"/>
        <v>2.5</v>
      </c>
      <c r="S200" s="9">
        <f>_xlfn.XLOOKUP(F200,products!$A$2:$A$49,products!$E$2:$E$49,,0,)</f>
        <v>29.784999999999997</v>
      </c>
      <c r="T200" s="10">
        <f t="shared" si="31"/>
        <v>89.35499999999999</v>
      </c>
      <c r="U200" t="str">
        <f>_xlfn.XLOOKUP(E200,customers!$A$2:$A$1001,customers!$I$2:$I$1001,,0,)</f>
        <v>No</v>
      </c>
    </row>
    <row r="201" spans="1:21" x14ac:dyDescent="0.2">
      <c r="A201" s="2" t="s">
        <v>1596</v>
      </c>
      <c r="B201" s="3">
        <v>44339</v>
      </c>
      <c r="C201" s="3" t="str">
        <f t="shared" si="24"/>
        <v>May</v>
      </c>
      <c r="D201" s="2">
        <f t="shared" si="25"/>
        <v>2021</v>
      </c>
      <c r="E201" s="2" t="s">
        <v>1597</v>
      </c>
      <c r="F201" t="s">
        <v>6161</v>
      </c>
      <c r="G201" s="2">
        <v>4</v>
      </c>
      <c r="H201" s="2" t="str">
        <f>VLOOKUP(E201,customers!$A$1:$I$1001,2,FALSE)</f>
        <v>Nealson Cuttler</v>
      </c>
      <c r="I201" s="2" t="str">
        <f t="shared" si="26"/>
        <v>Nealson</v>
      </c>
      <c r="J201" s="2" t="str">
        <f t="shared" si="27"/>
        <v>Cuttler</v>
      </c>
      <c r="K201" s="2" t="str">
        <f>IF(VLOOKUP(E201,customers!$A$1:$I$1001,3,FALSE)=0," ",VLOOKUP(E201,customers!$A$1:$I$1001,3,FALSE))</f>
        <v>ncuttler5g@parallels.com</v>
      </c>
      <c r="L201" s="2" t="str">
        <f>VLOOKUP(E201,customers!$A$1:$I$1001,6,FALSE)</f>
        <v>Washington</v>
      </c>
      <c r="M201" s="2" t="str">
        <f>VLOOKUP(E201,customers!$A$1:$I$1001,7,FALSE)</f>
        <v>United States</v>
      </c>
      <c r="N201" t="str">
        <f t="shared" si="28"/>
        <v>L</v>
      </c>
      <c r="O201" t="str" cm="1">
        <f t="array" ref="O201">_xlfn.IFS(N201="R","Rob",N201="E","Exc",N201="L","Lib",N201="A","Ara")</f>
        <v>Lib</v>
      </c>
      <c r="P201" t="str" cm="1">
        <f t="array" ref="P201">_xlfn.IFS(O201="Rob","Robusta",O201="Exc","Excelsa",O201="Ara","Arabica",O201="Lib","Liberica")</f>
        <v>Liberica</v>
      </c>
      <c r="Q201" t="str">
        <f t="shared" si="29"/>
        <v>L</v>
      </c>
      <c r="R201" s="8" t="str">
        <f t="shared" si="30"/>
        <v>0.5</v>
      </c>
      <c r="S201" s="9">
        <f>_xlfn.XLOOKUP(F201,products!$A$2:$A$49,products!$E$2:$E$49,,0,)</f>
        <v>9.51</v>
      </c>
      <c r="T201" s="10">
        <f t="shared" si="31"/>
        <v>38.04</v>
      </c>
      <c r="U201" t="str">
        <f>_xlfn.XLOOKUP(E201,customers!$A$2:$A$1001,customers!$I$2:$I$1001,,0,)</f>
        <v>No</v>
      </c>
    </row>
    <row r="202" spans="1:21" x14ac:dyDescent="0.2">
      <c r="A202" s="2" t="s">
        <v>1596</v>
      </c>
      <c r="B202" s="3">
        <v>44339</v>
      </c>
      <c r="C202" s="3" t="str">
        <f t="shared" si="24"/>
        <v>May</v>
      </c>
      <c r="D202" s="2">
        <f t="shared" si="25"/>
        <v>2021</v>
      </c>
      <c r="E202" s="2" t="s">
        <v>1597</v>
      </c>
      <c r="F202" t="s">
        <v>6141</v>
      </c>
      <c r="G202" s="2">
        <v>3</v>
      </c>
      <c r="H202" s="2" t="str">
        <f>VLOOKUP(E202,customers!$A$1:$I$1001,2,FALSE)</f>
        <v>Nealson Cuttler</v>
      </c>
      <c r="I202" s="2" t="str">
        <f t="shared" si="26"/>
        <v>Nealson</v>
      </c>
      <c r="J202" s="2" t="str">
        <f t="shared" si="27"/>
        <v>Cuttler</v>
      </c>
      <c r="K202" s="2" t="str">
        <f>IF(VLOOKUP(E202,customers!$A$1:$I$1001,3,FALSE)=0," ",VLOOKUP(E202,customers!$A$1:$I$1001,3,FALSE))</f>
        <v>ncuttler5g@parallels.com</v>
      </c>
      <c r="L202" s="2" t="str">
        <f>VLOOKUP(E202,customers!$A$1:$I$1001,6,FALSE)</f>
        <v>Washington</v>
      </c>
      <c r="M202" s="2" t="str">
        <f>VLOOKUP(E202,customers!$A$1:$I$1001,7,FALSE)</f>
        <v>United States</v>
      </c>
      <c r="N202" t="str">
        <f t="shared" si="28"/>
        <v>E</v>
      </c>
      <c r="O202" t="str" cm="1">
        <f t="array" ref="O202">_xlfn.IFS(N202="R","Rob",N202="E","Exc",N202="L","Lib",N202="A","Ara")</f>
        <v>Exc</v>
      </c>
      <c r="P202" t="str" cm="1">
        <f t="array" ref="P202">_xlfn.IFS(O202="Rob","Robusta",O202="Exc","Excelsa",O202="Ara","Arabica",O202="Lib","Liberica")</f>
        <v>Excelsa</v>
      </c>
      <c r="Q202" t="str">
        <f t="shared" si="29"/>
        <v>M</v>
      </c>
      <c r="R202" s="8" t="str">
        <f t="shared" si="30"/>
        <v>1</v>
      </c>
      <c r="S202" s="9">
        <f>_xlfn.XLOOKUP(F202,products!$A$2:$A$49,products!$E$2:$E$49,,0,)</f>
        <v>13.75</v>
      </c>
      <c r="T202" s="10">
        <f t="shared" si="31"/>
        <v>41.25</v>
      </c>
      <c r="U202" t="str">
        <f>_xlfn.XLOOKUP(E202,customers!$A$2:$A$1001,customers!$I$2:$I$1001,,0,)</f>
        <v>No</v>
      </c>
    </row>
    <row r="203" spans="1:21" x14ac:dyDescent="0.2">
      <c r="A203" s="2" t="s">
        <v>1621</v>
      </c>
      <c r="B203" s="3">
        <v>44294</v>
      </c>
      <c r="C203" s="3" t="str">
        <f t="shared" si="24"/>
        <v>Apr</v>
      </c>
      <c r="D203" s="2">
        <f t="shared" si="25"/>
        <v>2021</v>
      </c>
      <c r="E203" s="2" t="s">
        <v>1622</v>
      </c>
      <c r="F203" t="s">
        <v>6161</v>
      </c>
      <c r="G203" s="2">
        <v>6</v>
      </c>
      <c r="H203" s="2" t="str">
        <f>VLOOKUP(E203,customers!$A$1:$I$1001,2,FALSE)</f>
        <v>Adriana Lazarus</v>
      </c>
      <c r="I203" s="2" t="str">
        <f t="shared" si="26"/>
        <v>Adriana</v>
      </c>
      <c r="J203" s="2" t="str">
        <f t="shared" si="27"/>
        <v>Lazarus</v>
      </c>
      <c r="K203" s="2" t="str">
        <f>IF(VLOOKUP(E203,customers!$A$1:$I$1001,3,FALSE)=0," ",VLOOKUP(E203,customers!$A$1:$I$1001,3,FALSE))</f>
        <v xml:space="preserve"> </v>
      </c>
      <c r="L203" s="2" t="str">
        <f>VLOOKUP(E203,customers!$A$1:$I$1001,6,FALSE)</f>
        <v>Ogden</v>
      </c>
      <c r="M203" s="2" t="str">
        <f>VLOOKUP(E203,customers!$A$1:$I$1001,7,FALSE)</f>
        <v>United States</v>
      </c>
      <c r="N203" t="str">
        <f t="shared" si="28"/>
        <v>L</v>
      </c>
      <c r="O203" t="str" cm="1">
        <f t="array" ref="O203">_xlfn.IFS(N203="R","Rob",N203="E","Exc",N203="L","Lib",N203="A","Ara")</f>
        <v>Lib</v>
      </c>
      <c r="P203" t="str" cm="1">
        <f t="array" ref="P203">_xlfn.IFS(O203="Rob","Robusta",O203="Exc","Excelsa",O203="Ara","Arabica",O203="Lib","Liberica")</f>
        <v>Liberica</v>
      </c>
      <c r="Q203" t="str">
        <f t="shared" si="29"/>
        <v>L</v>
      </c>
      <c r="R203" s="8" t="str">
        <f t="shared" si="30"/>
        <v>0.5</v>
      </c>
      <c r="S203" s="9">
        <f>_xlfn.XLOOKUP(F203,products!$A$2:$A$49,products!$E$2:$E$49,,0,)</f>
        <v>9.51</v>
      </c>
      <c r="T203" s="10">
        <f t="shared" si="31"/>
        <v>57.06</v>
      </c>
      <c r="U203" t="str">
        <f>_xlfn.XLOOKUP(E203,customers!$A$2:$A$1001,customers!$I$2:$I$1001,,0,)</f>
        <v>No</v>
      </c>
    </row>
    <row r="204" spans="1:21" x14ac:dyDescent="0.2">
      <c r="A204" s="2" t="s">
        <v>1626</v>
      </c>
      <c r="B204" s="3">
        <v>44486</v>
      </c>
      <c r="C204" s="3" t="str">
        <f t="shared" si="24"/>
        <v>Oct</v>
      </c>
      <c r="D204" s="2">
        <f t="shared" si="25"/>
        <v>2021</v>
      </c>
      <c r="E204" s="2" t="s">
        <v>1627</v>
      </c>
      <c r="F204" t="s">
        <v>6165</v>
      </c>
      <c r="G204" s="2">
        <v>6</v>
      </c>
      <c r="H204" s="2" t="str">
        <f>VLOOKUP(E204,customers!$A$1:$I$1001,2,FALSE)</f>
        <v>Tallie felip</v>
      </c>
      <c r="I204" s="2" t="str">
        <f t="shared" si="26"/>
        <v>Tallie</v>
      </c>
      <c r="J204" s="2" t="str">
        <f t="shared" si="27"/>
        <v>felip</v>
      </c>
      <c r="K204" s="2" t="str">
        <f>IF(VLOOKUP(E204,customers!$A$1:$I$1001,3,FALSE)=0," ",VLOOKUP(E204,customers!$A$1:$I$1001,3,FALSE))</f>
        <v>tfelip5m@typepad.com</v>
      </c>
      <c r="L204" s="2" t="str">
        <f>VLOOKUP(E204,customers!$A$1:$I$1001,6,FALSE)</f>
        <v>Albany</v>
      </c>
      <c r="M204" s="2" t="str">
        <f>VLOOKUP(E204,customers!$A$1:$I$1001,7,FALSE)</f>
        <v>United States</v>
      </c>
      <c r="N204" t="str">
        <f t="shared" si="28"/>
        <v>L</v>
      </c>
      <c r="O204" t="str" cm="1">
        <f t="array" ref="O204">_xlfn.IFS(N204="R","Rob",N204="E","Exc",N204="L","Lib",N204="A","Ara")</f>
        <v>Lib</v>
      </c>
      <c r="P204" t="str" cm="1">
        <f t="array" ref="P204">_xlfn.IFS(O204="Rob","Robusta",O204="Exc","Excelsa",O204="Ara","Arabica",O204="Lib","Liberica")</f>
        <v>Liberica</v>
      </c>
      <c r="Q204" t="str">
        <f t="shared" si="29"/>
        <v>D</v>
      </c>
      <c r="R204" s="8" t="str">
        <f t="shared" si="30"/>
        <v>2.5</v>
      </c>
      <c r="S204" s="9">
        <f>_xlfn.XLOOKUP(F204,products!$A$2:$A$49,products!$E$2:$E$49,,0,)</f>
        <v>29.784999999999997</v>
      </c>
      <c r="T204" s="10">
        <f t="shared" si="31"/>
        <v>178.70999999999998</v>
      </c>
      <c r="U204" t="str">
        <f>_xlfn.XLOOKUP(E204,customers!$A$2:$A$1001,customers!$I$2:$I$1001,,0,)</f>
        <v>Yes</v>
      </c>
    </row>
    <row r="205" spans="1:21" x14ac:dyDescent="0.2">
      <c r="A205" s="2" t="s">
        <v>1632</v>
      </c>
      <c r="B205" s="3">
        <v>44608</v>
      </c>
      <c r="C205" s="3" t="str">
        <f t="shared" si="24"/>
        <v>Feb</v>
      </c>
      <c r="D205" s="2">
        <f t="shared" si="25"/>
        <v>2022</v>
      </c>
      <c r="E205" s="2" t="s">
        <v>1633</v>
      </c>
      <c r="F205" t="s">
        <v>6145</v>
      </c>
      <c r="G205" s="2">
        <v>1</v>
      </c>
      <c r="H205" s="2" t="str">
        <f>VLOOKUP(E205,customers!$A$1:$I$1001,2,FALSE)</f>
        <v>Vanna Le - Count</v>
      </c>
      <c r="I205" s="2" t="str">
        <f t="shared" si="26"/>
        <v>Vanna</v>
      </c>
      <c r="J205" s="2" t="str">
        <f t="shared" si="27"/>
        <v>Le - Count</v>
      </c>
      <c r="K205" s="2" t="str">
        <f>IF(VLOOKUP(E205,customers!$A$1:$I$1001,3,FALSE)=0," ",VLOOKUP(E205,customers!$A$1:$I$1001,3,FALSE))</f>
        <v>vle5n@disqus.com</v>
      </c>
      <c r="L205" s="2" t="str">
        <f>VLOOKUP(E205,customers!$A$1:$I$1001,6,FALSE)</f>
        <v>Spartanburg</v>
      </c>
      <c r="M205" s="2" t="str">
        <f>VLOOKUP(E205,customers!$A$1:$I$1001,7,FALSE)</f>
        <v>United States</v>
      </c>
      <c r="N205" t="str">
        <f t="shared" si="28"/>
        <v>L</v>
      </c>
      <c r="O205" t="str" cm="1">
        <f t="array" ref="O205">_xlfn.IFS(N205="R","Rob",N205="E","Exc",N205="L","Lib",N205="A","Ara")</f>
        <v>Lib</v>
      </c>
      <c r="P205" t="str" cm="1">
        <f t="array" ref="P205">_xlfn.IFS(O205="Rob","Robusta",O205="Exc","Excelsa",O205="Ara","Arabica",O205="Lib","Liberica")</f>
        <v>Liberica</v>
      </c>
      <c r="Q205" t="str">
        <f t="shared" si="29"/>
        <v>L</v>
      </c>
      <c r="R205" s="8" t="str">
        <f t="shared" si="30"/>
        <v>0.2</v>
      </c>
      <c r="S205" s="9">
        <f>_xlfn.XLOOKUP(F205,products!$A$2:$A$49,products!$E$2:$E$49,,0,)</f>
        <v>4.7549999999999999</v>
      </c>
      <c r="T205" s="10">
        <f t="shared" si="31"/>
        <v>4.7549999999999999</v>
      </c>
      <c r="U205" t="str">
        <f>_xlfn.XLOOKUP(E205,customers!$A$2:$A$1001,customers!$I$2:$I$1001,,0,)</f>
        <v>No</v>
      </c>
    </row>
    <row r="206" spans="1:21" x14ac:dyDescent="0.2">
      <c r="A206" s="2" t="s">
        <v>1638</v>
      </c>
      <c r="B206" s="3">
        <v>44027</v>
      </c>
      <c r="C206" s="3" t="str">
        <f t="shared" si="24"/>
        <v>Jul</v>
      </c>
      <c r="D206" s="2">
        <f t="shared" si="25"/>
        <v>2020</v>
      </c>
      <c r="E206" s="2" t="s">
        <v>1639</v>
      </c>
      <c r="F206" t="s">
        <v>6141</v>
      </c>
      <c r="G206" s="2">
        <v>6</v>
      </c>
      <c r="H206" s="2" t="str">
        <f>VLOOKUP(E206,customers!$A$1:$I$1001,2,FALSE)</f>
        <v>Sarette Ducarel</v>
      </c>
      <c r="I206" s="2" t="str">
        <f t="shared" si="26"/>
        <v>Sarette</v>
      </c>
      <c r="J206" s="2" t="str">
        <f t="shared" si="27"/>
        <v>Ducarel</v>
      </c>
      <c r="K206" s="2" t="str">
        <f>IF(VLOOKUP(E206,customers!$A$1:$I$1001,3,FALSE)=0," ",VLOOKUP(E206,customers!$A$1:$I$1001,3,FALSE))</f>
        <v xml:space="preserve"> </v>
      </c>
      <c r="L206" s="2" t="str">
        <f>VLOOKUP(E206,customers!$A$1:$I$1001,6,FALSE)</f>
        <v>Staten Island</v>
      </c>
      <c r="M206" s="2" t="str">
        <f>VLOOKUP(E206,customers!$A$1:$I$1001,7,FALSE)</f>
        <v>United States</v>
      </c>
      <c r="N206" t="str">
        <f t="shared" si="28"/>
        <v>E</v>
      </c>
      <c r="O206" t="str" cm="1">
        <f t="array" ref="O206">_xlfn.IFS(N206="R","Rob",N206="E","Exc",N206="L","Lib",N206="A","Ara")</f>
        <v>Exc</v>
      </c>
      <c r="P206" t="str" cm="1">
        <f t="array" ref="P206">_xlfn.IFS(O206="Rob","Robusta",O206="Exc","Excelsa",O206="Ara","Arabica",O206="Lib","Liberica")</f>
        <v>Excelsa</v>
      </c>
      <c r="Q206" t="str">
        <f t="shared" si="29"/>
        <v>M</v>
      </c>
      <c r="R206" s="8" t="str">
        <f t="shared" si="30"/>
        <v>1</v>
      </c>
      <c r="S206" s="9">
        <f>_xlfn.XLOOKUP(F206,products!$A$2:$A$49,products!$E$2:$E$49,,0,)</f>
        <v>13.75</v>
      </c>
      <c r="T206" s="10">
        <f t="shared" si="31"/>
        <v>82.5</v>
      </c>
      <c r="U206" t="str">
        <f>_xlfn.XLOOKUP(E206,customers!$A$2:$A$1001,customers!$I$2:$I$1001,,0,)</f>
        <v>No</v>
      </c>
    </row>
    <row r="207" spans="1:21" x14ac:dyDescent="0.2">
      <c r="A207" s="2" t="s">
        <v>1643</v>
      </c>
      <c r="B207" s="3">
        <v>43883</v>
      </c>
      <c r="C207" s="3" t="str">
        <f t="shared" si="24"/>
        <v>Feb</v>
      </c>
      <c r="D207" s="2">
        <f t="shared" si="25"/>
        <v>2020</v>
      </c>
      <c r="E207" s="2" t="s">
        <v>1644</v>
      </c>
      <c r="F207" t="s">
        <v>6163</v>
      </c>
      <c r="G207" s="2">
        <v>3</v>
      </c>
      <c r="H207" s="2" t="str">
        <f>VLOOKUP(E207,customers!$A$1:$I$1001,2,FALSE)</f>
        <v>Kendra Glison</v>
      </c>
      <c r="I207" s="2" t="str">
        <f t="shared" si="26"/>
        <v>Kendra</v>
      </c>
      <c r="J207" s="2" t="str">
        <f t="shared" si="27"/>
        <v>Glison</v>
      </c>
      <c r="K207" s="2" t="str">
        <f>IF(VLOOKUP(E207,customers!$A$1:$I$1001,3,FALSE)=0," ",VLOOKUP(E207,customers!$A$1:$I$1001,3,FALSE))</f>
        <v xml:space="preserve"> </v>
      </c>
      <c r="L207" s="2" t="str">
        <f>VLOOKUP(E207,customers!$A$1:$I$1001,6,FALSE)</f>
        <v>Washington</v>
      </c>
      <c r="M207" s="2" t="str">
        <f>VLOOKUP(E207,customers!$A$1:$I$1001,7,FALSE)</f>
        <v>United States</v>
      </c>
      <c r="N207" t="str">
        <f t="shared" si="28"/>
        <v>R</v>
      </c>
      <c r="O207" t="str" cm="1">
        <f t="array" ref="O207">_xlfn.IFS(N207="R","Rob",N207="E","Exc",N207="L","Lib",N207="A","Ara")</f>
        <v>Rob</v>
      </c>
      <c r="P207" t="str" cm="1">
        <f t="array" ref="P207">_xlfn.IFS(O207="Rob","Robusta",O207="Exc","Excelsa",O207="Ara","Arabica",O207="Lib","Liberica")</f>
        <v>Robusta</v>
      </c>
      <c r="Q207" t="str">
        <f t="shared" si="29"/>
        <v>D</v>
      </c>
      <c r="R207" s="8" t="str">
        <f t="shared" si="30"/>
        <v>0.2</v>
      </c>
      <c r="S207" s="9">
        <f>_xlfn.XLOOKUP(F207,products!$A$2:$A$49,products!$E$2:$E$49,,0,)</f>
        <v>2.6849999999999996</v>
      </c>
      <c r="T207" s="10">
        <f t="shared" si="31"/>
        <v>8.0549999999999997</v>
      </c>
      <c r="U207" t="str">
        <f>_xlfn.XLOOKUP(E207,customers!$A$2:$A$1001,customers!$I$2:$I$1001,,0,)</f>
        <v>Yes</v>
      </c>
    </row>
    <row r="208" spans="1:21" x14ac:dyDescent="0.2">
      <c r="A208" s="2" t="s">
        <v>1648</v>
      </c>
      <c r="B208" s="3">
        <v>44211</v>
      </c>
      <c r="C208" s="3" t="str">
        <f t="shared" si="24"/>
        <v>Jan</v>
      </c>
      <c r="D208" s="2">
        <f t="shared" si="25"/>
        <v>2021</v>
      </c>
      <c r="E208" s="2" t="s">
        <v>1649</v>
      </c>
      <c r="F208" t="s">
        <v>6155</v>
      </c>
      <c r="G208" s="2">
        <v>2</v>
      </c>
      <c r="H208" s="2" t="str">
        <f>VLOOKUP(E208,customers!$A$1:$I$1001,2,FALSE)</f>
        <v>Nertie Poolman</v>
      </c>
      <c r="I208" s="2" t="str">
        <f t="shared" si="26"/>
        <v>Nertie</v>
      </c>
      <c r="J208" s="2" t="str">
        <f t="shared" si="27"/>
        <v>Poolman</v>
      </c>
      <c r="K208" s="2" t="str">
        <f>IF(VLOOKUP(E208,customers!$A$1:$I$1001,3,FALSE)=0," ",VLOOKUP(E208,customers!$A$1:$I$1001,3,FALSE))</f>
        <v>npoolman5q@howstuffworks.com</v>
      </c>
      <c r="L208" s="2" t="str">
        <f>VLOOKUP(E208,customers!$A$1:$I$1001,6,FALSE)</f>
        <v>Charlotte</v>
      </c>
      <c r="M208" s="2" t="str">
        <f>VLOOKUP(E208,customers!$A$1:$I$1001,7,FALSE)</f>
        <v>United States</v>
      </c>
      <c r="N208" t="str">
        <f t="shared" si="28"/>
        <v>A</v>
      </c>
      <c r="O208" t="str" cm="1">
        <f t="array" ref="O208">_xlfn.IFS(N208="R","Rob",N208="E","Exc",N208="L","Lib",N208="A","Ara")</f>
        <v>Ara</v>
      </c>
      <c r="P208" t="str" cm="1">
        <f t="array" ref="P208">_xlfn.IFS(O208="Rob","Robusta",O208="Exc","Excelsa",O208="Ara","Arabica",O208="Lib","Liberica")</f>
        <v>Arabica</v>
      </c>
      <c r="Q208" t="str">
        <f t="shared" si="29"/>
        <v>M</v>
      </c>
      <c r="R208" s="8" t="str">
        <f t="shared" si="30"/>
        <v>1</v>
      </c>
      <c r="S208" s="9">
        <f>_xlfn.XLOOKUP(F208,products!$A$2:$A$49,products!$E$2:$E$49,,0,)</f>
        <v>11.25</v>
      </c>
      <c r="T208" s="10">
        <f t="shared" si="31"/>
        <v>22.5</v>
      </c>
      <c r="U208" t="str">
        <f>_xlfn.XLOOKUP(E208,customers!$A$2:$A$1001,customers!$I$2:$I$1001,,0,)</f>
        <v>No</v>
      </c>
    </row>
    <row r="209" spans="1:21" x14ac:dyDescent="0.2">
      <c r="A209" s="2" t="s">
        <v>1653</v>
      </c>
      <c r="B209" s="3">
        <v>44207</v>
      </c>
      <c r="C209" s="3" t="str">
        <f t="shared" si="24"/>
        <v>Jan</v>
      </c>
      <c r="D209" s="2">
        <f t="shared" si="25"/>
        <v>2021</v>
      </c>
      <c r="E209" s="2" t="s">
        <v>1654</v>
      </c>
      <c r="F209" t="s">
        <v>6157</v>
      </c>
      <c r="G209" s="2">
        <v>6</v>
      </c>
      <c r="H209" s="2" t="str">
        <f>VLOOKUP(E209,customers!$A$1:$I$1001,2,FALSE)</f>
        <v>Orbadiah Duny</v>
      </c>
      <c r="I209" s="2" t="str">
        <f t="shared" si="26"/>
        <v>Orbadiah</v>
      </c>
      <c r="J209" s="2" t="str">
        <f t="shared" si="27"/>
        <v>Duny</v>
      </c>
      <c r="K209" s="2" t="str">
        <f>IF(VLOOKUP(E209,customers!$A$1:$I$1001,3,FALSE)=0," ",VLOOKUP(E209,customers!$A$1:$I$1001,3,FALSE))</f>
        <v>oduny5r@constantcontact.com</v>
      </c>
      <c r="L209" s="2" t="str">
        <f>VLOOKUP(E209,customers!$A$1:$I$1001,6,FALSE)</f>
        <v>Lubbock</v>
      </c>
      <c r="M209" s="2" t="str">
        <f>VLOOKUP(E209,customers!$A$1:$I$1001,7,FALSE)</f>
        <v>United States</v>
      </c>
      <c r="N209" t="str">
        <f t="shared" si="28"/>
        <v>A</v>
      </c>
      <c r="O209" t="str" cm="1">
        <f t="array" ref="O209">_xlfn.IFS(N209="R","Rob",N209="E","Exc",N209="L","Lib",N209="A","Ara")</f>
        <v>Ara</v>
      </c>
      <c r="P209" t="str" cm="1">
        <f t="array" ref="P209">_xlfn.IFS(O209="Rob","Robusta",O209="Exc","Excelsa",O209="Ara","Arabica",O209="Lib","Liberica")</f>
        <v>Arabica</v>
      </c>
      <c r="Q209" t="str">
        <f t="shared" si="29"/>
        <v>M</v>
      </c>
      <c r="R209" s="8" t="str">
        <f t="shared" si="30"/>
        <v>0.5</v>
      </c>
      <c r="S209" s="9">
        <f>_xlfn.XLOOKUP(F209,products!$A$2:$A$49,products!$E$2:$E$49,,0,)</f>
        <v>6.75</v>
      </c>
      <c r="T209" s="10">
        <f t="shared" si="31"/>
        <v>40.5</v>
      </c>
      <c r="U209" t="str">
        <f>_xlfn.XLOOKUP(E209,customers!$A$2:$A$1001,customers!$I$2:$I$1001,,0,)</f>
        <v>Yes</v>
      </c>
    </row>
    <row r="210" spans="1:21" x14ac:dyDescent="0.2">
      <c r="A210" s="2" t="s">
        <v>1659</v>
      </c>
      <c r="B210" s="3">
        <v>44659</v>
      </c>
      <c r="C210" s="3" t="str">
        <f t="shared" si="24"/>
        <v>Apr</v>
      </c>
      <c r="D210" s="2">
        <f t="shared" si="25"/>
        <v>2022</v>
      </c>
      <c r="E210" s="2" t="s">
        <v>1660</v>
      </c>
      <c r="F210" t="s">
        <v>6144</v>
      </c>
      <c r="G210" s="2">
        <v>4</v>
      </c>
      <c r="H210" s="2" t="str">
        <f>VLOOKUP(E210,customers!$A$1:$I$1001,2,FALSE)</f>
        <v>Constance Halfhide</v>
      </c>
      <c r="I210" s="2" t="str">
        <f t="shared" si="26"/>
        <v>Constance</v>
      </c>
      <c r="J210" s="2" t="str">
        <f t="shared" si="27"/>
        <v>Halfhide</v>
      </c>
      <c r="K210" s="2" t="str">
        <f>IF(VLOOKUP(E210,customers!$A$1:$I$1001,3,FALSE)=0," ",VLOOKUP(E210,customers!$A$1:$I$1001,3,FALSE))</f>
        <v>chalfhide5s@google.ru</v>
      </c>
      <c r="L210" s="2" t="str">
        <f>VLOOKUP(E210,customers!$A$1:$I$1001,6,FALSE)</f>
        <v>Fermoy</v>
      </c>
      <c r="M210" s="2" t="str">
        <f>VLOOKUP(E210,customers!$A$1:$I$1001,7,FALSE)</f>
        <v>Ireland</v>
      </c>
      <c r="N210" t="str">
        <f t="shared" si="28"/>
        <v>E</v>
      </c>
      <c r="O210" t="str" cm="1">
        <f t="array" ref="O210">_xlfn.IFS(N210="R","Rob",N210="E","Exc",N210="L","Lib",N210="A","Ara")</f>
        <v>Exc</v>
      </c>
      <c r="P210" t="str" cm="1">
        <f t="array" ref="P210">_xlfn.IFS(O210="Rob","Robusta",O210="Exc","Excelsa",O210="Ara","Arabica",O210="Lib","Liberica")</f>
        <v>Excelsa</v>
      </c>
      <c r="Q210" t="str">
        <f t="shared" si="29"/>
        <v>D</v>
      </c>
      <c r="R210" s="8" t="str">
        <f t="shared" si="30"/>
        <v>0.5</v>
      </c>
      <c r="S210" s="9">
        <f>_xlfn.XLOOKUP(F210,products!$A$2:$A$49,products!$E$2:$E$49,,0,)</f>
        <v>7.29</v>
      </c>
      <c r="T210" s="10">
        <f t="shared" si="31"/>
        <v>29.16</v>
      </c>
      <c r="U210" t="str">
        <f>_xlfn.XLOOKUP(E210,customers!$A$2:$A$1001,customers!$I$2:$I$1001,,0,)</f>
        <v>Yes</v>
      </c>
    </row>
    <row r="211" spans="1:21" x14ac:dyDescent="0.2">
      <c r="A211" s="2" t="s">
        <v>1665</v>
      </c>
      <c r="B211" s="3">
        <v>44105</v>
      </c>
      <c r="C211" s="3" t="str">
        <f t="shared" si="24"/>
        <v>Oct</v>
      </c>
      <c r="D211" s="2">
        <f t="shared" si="25"/>
        <v>2020</v>
      </c>
      <c r="E211" s="2" t="s">
        <v>1666</v>
      </c>
      <c r="F211" t="s">
        <v>6157</v>
      </c>
      <c r="G211" s="2">
        <v>1</v>
      </c>
      <c r="H211" s="2" t="str">
        <f>VLOOKUP(E211,customers!$A$1:$I$1001,2,FALSE)</f>
        <v>Fransisco Malecky</v>
      </c>
      <c r="I211" s="2" t="str">
        <f t="shared" si="26"/>
        <v>Fransisco</v>
      </c>
      <c r="J211" s="2" t="str">
        <f t="shared" si="27"/>
        <v>Malecky</v>
      </c>
      <c r="K211" s="2" t="str">
        <f>IF(VLOOKUP(E211,customers!$A$1:$I$1001,3,FALSE)=0," ",VLOOKUP(E211,customers!$A$1:$I$1001,3,FALSE))</f>
        <v>fmalecky5t@list-manage.com</v>
      </c>
      <c r="L211" s="2" t="str">
        <f>VLOOKUP(E211,customers!$A$1:$I$1001,6,FALSE)</f>
        <v>Whitwell</v>
      </c>
      <c r="M211" s="2" t="str">
        <f>VLOOKUP(E211,customers!$A$1:$I$1001,7,FALSE)</f>
        <v>United Kingdom</v>
      </c>
      <c r="N211" t="str">
        <f t="shared" si="28"/>
        <v>A</v>
      </c>
      <c r="O211" t="str" cm="1">
        <f t="array" ref="O211">_xlfn.IFS(N211="R","Rob",N211="E","Exc",N211="L","Lib",N211="A","Ara")</f>
        <v>Ara</v>
      </c>
      <c r="P211" t="str" cm="1">
        <f t="array" ref="P211">_xlfn.IFS(O211="Rob","Robusta",O211="Exc","Excelsa",O211="Ara","Arabica",O211="Lib","Liberica")</f>
        <v>Arabica</v>
      </c>
      <c r="Q211" t="str">
        <f t="shared" si="29"/>
        <v>M</v>
      </c>
      <c r="R211" s="8" t="str">
        <f t="shared" si="30"/>
        <v>0.5</v>
      </c>
      <c r="S211" s="9">
        <f>_xlfn.XLOOKUP(F211,products!$A$2:$A$49,products!$E$2:$E$49,,0,)</f>
        <v>6.75</v>
      </c>
      <c r="T211" s="10">
        <f t="shared" si="31"/>
        <v>6.75</v>
      </c>
      <c r="U211" t="str">
        <f>_xlfn.XLOOKUP(E211,customers!$A$2:$A$1001,customers!$I$2:$I$1001,,0,)</f>
        <v>No</v>
      </c>
    </row>
    <row r="212" spans="1:21" x14ac:dyDescent="0.2">
      <c r="A212" s="2" t="s">
        <v>1671</v>
      </c>
      <c r="B212" s="3">
        <v>43766</v>
      </c>
      <c r="C212" s="3" t="str">
        <f t="shared" si="24"/>
        <v>Oct</v>
      </c>
      <c r="D212" s="2">
        <f t="shared" si="25"/>
        <v>2019</v>
      </c>
      <c r="E212" s="2" t="s">
        <v>1672</v>
      </c>
      <c r="F212" t="s">
        <v>6143</v>
      </c>
      <c r="G212" s="2">
        <v>4</v>
      </c>
      <c r="H212" s="2" t="str">
        <f>VLOOKUP(E212,customers!$A$1:$I$1001,2,FALSE)</f>
        <v>Anselma Attwater</v>
      </c>
      <c r="I212" s="2" t="str">
        <f t="shared" si="26"/>
        <v>Anselma</v>
      </c>
      <c r="J212" s="2" t="str">
        <f t="shared" si="27"/>
        <v>Attwater</v>
      </c>
      <c r="K212" s="2" t="str">
        <f>IF(VLOOKUP(E212,customers!$A$1:$I$1001,3,FALSE)=0," ",VLOOKUP(E212,customers!$A$1:$I$1001,3,FALSE))</f>
        <v>aattwater5u@wikia.com</v>
      </c>
      <c r="L212" s="2" t="str">
        <f>VLOOKUP(E212,customers!$A$1:$I$1001,6,FALSE)</f>
        <v>Charlottesville</v>
      </c>
      <c r="M212" s="2" t="str">
        <f>VLOOKUP(E212,customers!$A$1:$I$1001,7,FALSE)</f>
        <v>United States</v>
      </c>
      <c r="N212" t="str">
        <f t="shared" si="28"/>
        <v>L</v>
      </c>
      <c r="O212" t="str" cm="1">
        <f t="array" ref="O212">_xlfn.IFS(N212="R","Rob",N212="E","Exc",N212="L","Lib",N212="A","Ara")</f>
        <v>Lib</v>
      </c>
      <c r="P212" t="str" cm="1">
        <f t="array" ref="P212">_xlfn.IFS(O212="Rob","Robusta",O212="Exc","Excelsa",O212="Ara","Arabica",O212="Lib","Liberica")</f>
        <v>Liberica</v>
      </c>
      <c r="Q212" t="str">
        <f t="shared" si="29"/>
        <v>D</v>
      </c>
      <c r="R212" s="8" t="str">
        <f t="shared" si="30"/>
        <v>1</v>
      </c>
      <c r="S212" s="9">
        <f>_xlfn.XLOOKUP(F212,products!$A$2:$A$49,products!$E$2:$E$49,,0,)</f>
        <v>12.95</v>
      </c>
      <c r="T212" s="10">
        <f t="shared" si="31"/>
        <v>51.8</v>
      </c>
      <c r="U212" t="str">
        <f>_xlfn.XLOOKUP(E212,customers!$A$2:$A$1001,customers!$I$2:$I$1001,,0,)</f>
        <v>Yes</v>
      </c>
    </row>
    <row r="213" spans="1:21" x14ac:dyDescent="0.2">
      <c r="A213" s="2" t="s">
        <v>1677</v>
      </c>
      <c r="B213" s="3">
        <v>44283</v>
      </c>
      <c r="C213" s="3" t="str">
        <f t="shared" si="24"/>
        <v>Mar</v>
      </c>
      <c r="D213" s="2">
        <f t="shared" si="25"/>
        <v>2021</v>
      </c>
      <c r="E213" s="2" t="s">
        <v>1678</v>
      </c>
      <c r="F213" t="s">
        <v>6176</v>
      </c>
      <c r="G213" s="2">
        <v>6</v>
      </c>
      <c r="H213" s="2" t="str">
        <f>VLOOKUP(E213,customers!$A$1:$I$1001,2,FALSE)</f>
        <v>Minette Whellans</v>
      </c>
      <c r="I213" s="2" t="str">
        <f t="shared" si="26"/>
        <v>Minette</v>
      </c>
      <c r="J213" s="2" t="str">
        <f t="shared" si="27"/>
        <v>Whellans</v>
      </c>
      <c r="K213" s="2" t="str">
        <f>IF(VLOOKUP(E213,customers!$A$1:$I$1001,3,FALSE)=0," ",VLOOKUP(E213,customers!$A$1:$I$1001,3,FALSE))</f>
        <v>mwhellans5v@mapquest.com</v>
      </c>
      <c r="L213" s="2" t="str">
        <f>VLOOKUP(E213,customers!$A$1:$I$1001,6,FALSE)</f>
        <v>New York City</v>
      </c>
      <c r="M213" s="2" t="str">
        <f>VLOOKUP(E213,customers!$A$1:$I$1001,7,FALSE)</f>
        <v>United States</v>
      </c>
      <c r="N213" t="str">
        <f t="shared" si="28"/>
        <v>E</v>
      </c>
      <c r="O213" t="str" cm="1">
        <f t="array" ref="O213">_xlfn.IFS(N213="R","Rob",N213="E","Exc",N213="L","Lib",N213="A","Ara")</f>
        <v>Exc</v>
      </c>
      <c r="P213" t="str" cm="1">
        <f t="array" ref="P213">_xlfn.IFS(O213="Rob","Robusta",O213="Exc","Excelsa",O213="Ara","Arabica",O213="Lib","Liberica")</f>
        <v>Excelsa</v>
      </c>
      <c r="Q213" t="str">
        <f t="shared" si="29"/>
        <v>L</v>
      </c>
      <c r="R213" s="8" t="str">
        <f t="shared" si="30"/>
        <v>0.5</v>
      </c>
      <c r="S213" s="9">
        <f>_xlfn.XLOOKUP(F213,products!$A$2:$A$49,products!$E$2:$E$49,,0,)</f>
        <v>8.91</v>
      </c>
      <c r="T213" s="10">
        <f t="shared" si="31"/>
        <v>53.46</v>
      </c>
      <c r="U213" t="str">
        <f>_xlfn.XLOOKUP(E213,customers!$A$2:$A$1001,customers!$I$2:$I$1001,,0,)</f>
        <v>No</v>
      </c>
    </row>
    <row r="214" spans="1:21" x14ac:dyDescent="0.2">
      <c r="A214" s="2" t="s">
        <v>1682</v>
      </c>
      <c r="B214" s="3">
        <v>43921</v>
      </c>
      <c r="C214" s="3" t="str">
        <f t="shared" si="24"/>
        <v>Mar</v>
      </c>
      <c r="D214" s="2">
        <f t="shared" si="25"/>
        <v>2020</v>
      </c>
      <c r="E214" s="2" t="s">
        <v>1683</v>
      </c>
      <c r="F214" t="s">
        <v>6153</v>
      </c>
      <c r="G214" s="2">
        <v>4</v>
      </c>
      <c r="H214" s="2" t="str">
        <f>VLOOKUP(E214,customers!$A$1:$I$1001,2,FALSE)</f>
        <v>Dael Camilletti</v>
      </c>
      <c r="I214" s="2" t="str">
        <f t="shared" si="26"/>
        <v>Dael</v>
      </c>
      <c r="J214" s="2" t="str">
        <f t="shared" si="27"/>
        <v>Camilletti</v>
      </c>
      <c r="K214" s="2" t="str">
        <f>IF(VLOOKUP(E214,customers!$A$1:$I$1001,3,FALSE)=0," ",VLOOKUP(E214,customers!$A$1:$I$1001,3,FALSE))</f>
        <v>dcamilletti5w@businesswire.com</v>
      </c>
      <c r="L214" s="2" t="str">
        <f>VLOOKUP(E214,customers!$A$1:$I$1001,6,FALSE)</f>
        <v>Roanoke</v>
      </c>
      <c r="M214" s="2" t="str">
        <f>VLOOKUP(E214,customers!$A$1:$I$1001,7,FALSE)</f>
        <v>United States</v>
      </c>
      <c r="N214" t="str">
        <f t="shared" si="28"/>
        <v>E</v>
      </c>
      <c r="O214" t="str" cm="1">
        <f t="array" ref="O214">_xlfn.IFS(N214="R","Rob",N214="E","Exc",N214="L","Lib",N214="A","Ara")</f>
        <v>Exc</v>
      </c>
      <c r="P214" t="str" cm="1">
        <f t="array" ref="P214">_xlfn.IFS(O214="Rob","Robusta",O214="Exc","Excelsa",O214="Ara","Arabica",O214="Lib","Liberica")</f>
        <v>Excelsa</v>
      </c>
      <c r="Q214" t="str">
        <f t="shared" si="29"/>
        <v>D</v>
      </c>
      <c r="R214" s="8" t="str">
        <f t="shared" si="30"/>
        <v>0.2</v>
      </c>
      <c r="S214" s="9">
        <f>_xlfn.XLOOKUP(F214,products!$A$2:$A$49,products!$E$2:$E$49,,0,)</f>
        <v>3.645</v>
      </c>
      <c r="T214" s="10">
        <f t="shared" si="31"/>
        <v>14.58</v>
      </c>
      <c r="U214" t="str">
        <f>_xlfn.XLOOKUP(E214,customers!$A$2:$A$1001,customers!$I$2:$I$1001,,0,)</f>
        <v>Yes</v>
      </c>
    </row>
    <row r="215" spans="1:21" x14ac:dyDescent="0.2">
      <c r="A215" s="2" t="s">
        <v>1688</v>
      </c>
      <c r="B215" s="3">
        <v>44646</v>
      </c>
      <c r="C215" s="3" t="str">
        <f t="shared" si="24"/>
        <v>Mar</v>
      </c>
      <c r="D215" s="2">
        <f t="shared" si="25"/>
        <v>2022</v>
      </c>
      <c r="E215" s="2" t="s">
        <v>1689</v>
      </c>
      <c r="F215" t="s">
        <v>6149</v>
      </c>
      <c r="G215" s="2">
        <v>1</v>
      </c>
      <c r="H215" s="2" t="str">
        <f>VLOOKUP(E215,customers!$A$1:$I$1001,2,FALSE)</f>
        <v>Emiline Galgey</v>
      </c>
      <c r="I215" s="2" t="str">
        <f t="shared" si="26"/>
        <v>Emiline</v>
      </c>
      <c r="J215" s="2" t="str">
        <f t="shared" si="27"/>
        <v>Galgey</v>
      </c>
      <c r="K215" s="2" t="str">
        <f>IF(VLOOKUP(E215,customers!$A$1:$I$1001,3,FALSE)=0," ",VLOOKUP(E215,customers!$A$1:$I$1001,3,FALSE))</f>
        <v>egalgey5x@wufoo.com</v>
      </c>
      <c r="L215" s="2" t="str">
        <f>VLOOKUP(E215,customers!$A$1:$I$1001,6,FALSE)</f>
        <v>New York City</v>
      </c>
      <c r="M215" s="2" t="str">
        <f>VLOOKUP(E215,customers!$A$1:$I$1001,7,FALSE)</f>
        <v>United States</v>
      </c>
      <c r="N215" t="str">
        <f t="shared" si="28"/>
        <v>R</v>
      </c>
      <c r="O215" t="str" cm="1">
        <f t="array" ref="O215">_xlfn.IFS(N215="R","Rob",N215="E","Exc",N215="L","Lib",N215="A","Ara")</f>
        <v>Rob</v>
      </c>
      <c r="P215" t="str" cm="1">
        <f t="array" ref="P215">_xlfn.IFS(O215="Rob","Robusta",O215="Exc","Excelsa",O215="Ara","Arabica",O215="Lib","Liberica")</f>
        <v>Robusta</v>
      </c>
      <c r="Q215" t="str">
        <f t="shared" si="29"/>
        <v>D</v>
      </c>
      <c r="R215" s="8" t="str">
        <f t="shared" si="30"/>
        <v>2.5</v>
      </c>
      <c r="S215" s="9">
        <f>_xlfn.XLOOKUP(F215,products!$A$2:$A$49,products!$E$2:$E$49,,0,)</f>
        <v>20.584999999999997</v>
      </c>
      <c r="T215" s="10">
        <f t="shared" si="31"/>
        <v>20.584999999999997</v>
      </c>
      <c r="U215" t="str">
        <f>_xlfn.XLOOKUP(E215,customers!$A$2:$A$1001,customers!$I$2:$I$1001,,0,)</f>
        <v>No</v>
      </c>
    </row>
    <row r="216" spans="1:21" x14ac:dyDescent="0.2">
      <c r="A216" s="2" t="s">
        <v>1694</v>
      </c>
      <c r="B216" s="3">
        <v>43775</v>
      </c>
      <c r="C216" s="3" t="str">
        <f t="shared" si="24"/>
        <v>Nov</v>
      </c>
      <c r="D216" s="2">
        <f t="shared" si="25"/>
        <v>2019</v>
      </c>
      <c r="E216" s="2" t="s">
        <v>1695</v>
      </c>
      <c r="F216" t="s">
        <v>6170</v>
      </c>
      <c r="G216" s="2">
        <v>2</v>
      </c>
      <c r="H216" s="2" t="str">
        <f>VLOOKUP(E216,customers!$A$1:$I$1001,2,FALSE)</f>
        <v>Murdock Hame</v>
      </c>
      <c r="I216" s="2" t="str">
        <f t="shared" si="26"/>
        <v>Murdock</v>
      </c>
      <c r="J216" s="2" t="str">
        <f t="shared" si="27"/>
        <v>Hame</v>
      </c>
      <c r="K216" s="2" t="str">
        <f>IF(VLOOKUP(E216,customers!$A$1:$I$1001,3,FALSE)=0," ",VLOOKUP(E216,customers!$A$1:$I$1001,3,FALSE))</f>
        <v>mhame5y@newsvine.com</v>
      </c>
      <c r="L216" s="2" t="str">
        <f>VLOOKUP(E216,customers!$A$1:$I$1001,6,FALSE)</f>
        <v>Balally</v>
      </c>
      <c r="M216" s="2" t="str">
        <f>VLOOKUP(E216,customers!$A$1:$I$1001,7,FALSE)</f>
        <v>Ireland</v>
      </c>
      <c r="N216" t="str">
        <f t="shared" si="28"/>
        <v>L</v>
      </c>
      <c r="O216" t="str" cm="1">
        <f t="array" ref="O216">_xlfn.IFS(N216="R","Rob",N216="E","Exc",N216="L","Lib",N216="A","Ara")</f>
        <v>Lib</v>
      </c>
      <c r="P216" t="str" cm="1">
        <f t="array" ref="P216">_xlfn.IFS(O216="Rob","Robusta",O216="Exc","Excelsa",O216="Ara","Arabica",O216="Lib","Liberica")</f>
        <v>Liberica</v>
      </c>
      <c r="Q216" t="str">
        <f t="shared" si="29"/>
        <v>L</v>
      </c>
      <c r="R216" s="8" t="str">
        <f t="shared" si="30"/>
        <v>1</v>
      </c>
      <c r="S216" s="9">
        <f>_xlfn.XLOOKUP(F216,products!$A$2:$A$49,products!$E$2:$E$49,,0,)</f>
        <v>15.85</v>
      </c>
      <c r="T216" s="10">
        <f t="shared" si="31"/>
        <v>31.7</v>
      </c>
      <c r="U216" t="str">
        <f>_xlfn.XLOOKUP(E216,customers!$A$2:$A$1001,customers!$I$2:$I$1001,,0,)</f>
        <v>No</v>
      </c>
    </row>
    <row r="217" spans="1:21" x14ac:dyDescent="0.2">
      <c r="A217" s="2" t="s">
        <v>1701</v>
      </c>
      <c r="B217" s="3">
        <v>43829</v>
      </c>
      <c r="C217" s="3" t="str">
        <f t="shared" si="24"/>
        <v>Dec</v>
      </c>
      <c r="D217" s="2">
        <f t="shared" si="25"/>
        <v>2019</v>
      </c>
      <c r="E217" s="2" t="s">
        <v>1702</v>
      </c>
      <c r="F217" t="s">
        <v>6150</v>
      </c>
      <c r="G217" s="2">
        <v>6</v>
      </c>
      <c r="H217" s="2" t="str">
        <f>VLOOKUP(E217,customers!$A$1:$I$1001,2,FALSE)</f>
        <v>Ilka Gurnee</v>
      </c>
      <c r="I217" s="2" t="str">
        <f t="shared" si="26"/>
        <v>Ilka</v>
      </c>
      <c r="J217" s="2" t="str">
        <f t="shared" si="27"/>
        <v>Gurnee</v>
      </c>
      <c r="K217" s="2" t="str">
        <f>IF(VLOOKUP(E217,customers!$A$1:$I$1001,3,FALSE)=0," ",VLOOKUP(E217,customers!$A$1:$I$1001,3,FALSE))</f>
        <v>igurnee5z@usnews.com</v>
      </c>
      <c r="L217" s="2" t="str">
        <f>VLOOKUP(E217,customers!$A$1:$I$1001,6,FALSE)</f>
        <v>Salt Lake City</v>
      </c>
      <c r="M217" s="2" t="str">
        <f>VLOOKUP(E217,customers!$A$1:$I$1001,7,FALSE)</f>
        <v>United States</v>
      </c>
      <c r="N217" t="str">
        <f t="shared" si="28"/>
        <v>L</v>
      </c>
      <c r="O217" t="str" cm="1">
        <f t="array" ref="O217">_xlfn.IFS(N217="R","Rob",N217="E","Exc",N217="L","Lib",N217="A","Ara")</f>
        <v>Lib</v>
      </c>
      <c r="P217" t="str" cm="1">
        <f t="array" ref="P217">_xlfn.IFS(O217="Rob","Robusta",O217="Exc","Excelsa",O217="Ara","Arabica",O217="Lib","Liberica")</f>
        <v>Liberica</v>
      </c>
      <c r="Q217" t="str">
        <f t="shared" si="29"/>
        <v>D</v>
      </c>
      <c r="R217" s="8" t="str">
        <f t="shared" si="30"/>
        <v>0.2</v>
      </c>
      <c r="S217" s="9">
        <f>_xlfn.XLOOKUP(F217,products!$A$2:$A$49,products!$E$2:$E$49,,0,)</f>
        <v>3.8849999999999998</v>
      </c>
      <c r="T217" s="10">
        <f t="shared" si="31"/>
        <v>23.31</v>
      </c>
      <c r="U217" t="str">
        <f>_xlfn.XLOOKUP(E217,customers!$A$2:$A$1001,customers!$I$2:$I$1001,,0,)</f>
        <v>No</v>
      </c>
    </row>
    <row r="218" spans="1:21" x14ac:dyDescent="0.2">
      <c r="A218" s="2" t="s">
        <v>1707</v>
      </c>
      <c r="B218" s="3">
        <v>44470</v>
      </c>
      <c r="C218" s="3" t="str">
        <f t="shared" si="24"/>
        <v>Oct</v>
      </c>
      <c r="D218" s="2">
        <f t="shared" si="25"/>
        <v>2021</v>
      </c>
      <c r="E218" s="2" t="s">
        <v>1708</v>
      </c>
      <c r="F218" t="s">
        <v>6162</v>
      </c>
      <c r="G218" s="2">
        <v>4</v>
      </c>
      <c r="H218" s="2" t="str">
        <f>VLOOKUP(E218,customers!$A$1:$I$1001,2,FALSE)</f>
        <v>Alfy Snowding</v>
      </c>
      <c r="I218" s="2" t="str">
        <f t="shared" si="26"/>
        <v>Alfy</v>
      </c>
      <c r="J218" s="2" t="str">
        <f t="shared" si="27"/>
        <v>Snowding</v>
      </c>
      <c r="K218" s="2" t="str">
        <f>IF(VLOOKUP(E218,customers!$A$1:$I$1001,3,FALSE)=0," ",VLOOKUP(E218,customers!$A$1:$I$1001,3,FALSE))</f>
        <v>asnowding60@comsenz.com</v>
      </c>
      <c r="L218" s="2" t="str">
        <f>VLOOKUP(E218,customers!$A$1:$I$1001,6,FALSE)</f>
        <v>Toledo</v>
      </c>
      <c r="M218" s="2" t="str">
        <f>VLOOKUP(E218,customers!$A$1:$I$1001,7,FALSE)</f>
        <v>United States</v>
      </c>
      <c r="N218" t="str">
        <f t="shared" si="28"/>
        <v>L</v>
      </c>
      <c r="O218" t="str" cm="1">
        <f t="array" ref="O218">_xlfn.IFS(N218="R","Rob",N218="E","Exc",N218="L","Lib",N218="A","Ara")</f>
        <v>Lib</v>
      </c>
      <c r="P218" t="str" cm="1">
        <f t="array" ref="P218">_xlfn.IFS(O218="Rob","Robusta",O218="Exc","Excelsa",O218="Ara","Arabica",O218="Lib","Liberica")</f>
        <v>Liberica</v>
      </c>
      <c r="Q218" t="str">
        <f t="shared" si="29"/>
        <v>M</v>
      </c>
      <c r="R218" s="8" t="str">
        <f t="shared" si="30"/>
        <v>1</v>
      </c>
      <c r="S218" s="9">
        <f>_xlfn.XLOOKUP(F218,products!$A$2:$A$49,products!$E$2:$E$49,,0,)</f>
        <v>14.55</v>
      </c>
      <c r="T218" s="10">
        <f t="shared" si="31"/>
        <v>58.2</v>
      </c>
      <c r="U218" t="str">
        <f>_xlfn.XLOOKUP(E218,customers!$A$2:$A$1001,customers!$I$2:$I$1001,,0,)</f>
        <v>Yes</v>
      </c>
    </row>
    <row r="219" spans="1:21" x14ac:dyDescent="0.2">
      <c r="A219" s="2" t="s">
        <v>1713</v>
      </c>
      <c r="B219" s="3">
        <v>44174</v>
      </c>
      <c r="C219" s="3" t="str">
        <f t="shared" si="24"/>
        <v>Dec</v>
      </c>
      <c r="D219" s="2">
        <f t="shared" si="25"/>
        <v>2020</v>
      </c>
      <c r="E219" s="2" t="s">
        <v>1714</v>
      </c>
      <c r="F219" t="s">
        <v>6176</v>
      </c>
      <c r="G219" s="2">
        <v>4</v>
      </c>
      <c r="H219" s="2" t="str">
        <f>VLOOKUP(E219,customers!$A$1:$I$1001,2,FALSE)</f>
        <v>Godfry Poinsett</v>
      </c>
      <c r="I219" s="2" t="str">
        <f t="shared" si="26"/>
        <v>Godfry</v>
      </c>
      <c r="J219" s="2" t="str">
        <f t="shared" si="27"/>
        <v>Poinsett</v>
      </c>
      <c r="K219" s="2" t="str">
        <f>IF(VLOOKUP(E219,customers!$A$1:$I$1001,3,FALSE)=0," ",VLOOKUP(E219,customers!$A$1:$I$1001,3,FALSE))</f>
        <v>gpoinsett61@berkeley.edu</v>
      </c>
      <c r="L219" s="2" t="str">
        <f>VLOOKUP(E219,customers!$A$1:$I$1001,6,FALSE)</f>
        <v>Pasadena</v>
      </c>
      <c r="M219" s="2" t="str">
        <f>VLOOKUP(E219,customers!$A$1:$I$1001,7,FALSE)</f>
        <v>United States</v>
      </c>
      <c r="N219" t="str">
        <f t="shared" si="28"/>
        <v>E</v>
      </c>
      <c r="O219" t="str" cm="1">
        <f t="array" ref="O219">_xlfn.IFS(N219="R","Rob",N219="E","Exc",N219="L","Lib",N219="A","Ara")</f>
        <v>Exc</v>
      </c>
      <c r="P219" t="str" cm="1">
        <f t="array" ref="P219">_xlfn.IFS(O219="Rob","Robusta",O219="Exc","Excelsa",O219="Ara","Arabica",O219="Lib","Liberica")</f>
        <v>Excelsa</v>
      </c>
      <c r="Q219" t="str">
        <f t="shared" si="29"/>
        <v>L</v>
      </c>
      <c r="R219" s="8" t="str">
        <f t="shared" si="30"/>
        <v>0.5</v>
      </c>
      <c r="S219" s="9">
        <f>_xlfn.XLOOKUP(F219,products!$A$2:$A$49,products!$E$2:$E$49,,0,)</f>
        <v>8.91</v>
      </c>
      <c r="T219" s="10">
        <f t="shared" si="31"/>
        <v>35.64</v>
      </c>
      <c r="U219" t="str">
        <f>_xlfn.XLOOKUP(E219,customers!$A$2:$A$1001,customers!$I$2:$I$1001,,0,)</f>
        <v>No</v>
      </c>
    </row>
    <row r="220" spans="1:21" x14ac:dyDescent="0.2">
      <c r="A220" s="2" t="s">
        <v>1719</v>
      </c>
      <c r="B220" s="3">
        <v>44317</v>
      </c>
      <c r="C220" s="3" t="str">
        <f t="shared" si="24"/>
        <v>May</v>
      </c>
      <c r="D220" s="2">
        <f t="shared" si="25"/>
        <v>2021</v>
      </c>
      <c r="E220" s="2" t="s">
        <v>1720</v>
      </c>
      <c r="F220" t="s">
        <v>6155</v>
      </c>
      <c r="G220" s="2">
        <v>5</v>
      </c>
      <c r="H220" s="2" t="str">
        <f>VLOOKUP(E220,customers!$A$1:$I$1001,2,FALSE)</f>
        <v>Rem Furman</v>
      </c>
      <c r="I220" s="2" t="str">
        <f t="shared" si="26"/>
        <v>Rem</v>
      </c>
      <c r="J220" s="2" t="str">
        <f t="shared" si="27"/>
        <v>Furman</v>
      </c>
      <c r="K220" s="2" t="str">
        <f>IF(VLOOKUP(E220,customers!$A$1:$I$1001,3,FALSE)=0," ",VLOOKUP(E220,customers!$A$1:$I$1001,3,FALSE))</f>
        <v>rfurman62@t.co</v>
      </c>
      <c r="L220" s="2" t="str">
        <f>VLOOKUP(E220,customers!$A$1:$I$1001,6,FALSE)</f>
        <v>Kinsale</v>
      </c>
      <c r="M220" s="2" t="str">
        <f>VLOOKUP(E220,customers!$A$1:$I$1001,7,FALSE)</f>
        <v>Ireland</v>
      </c>
      <c r="N220" t="str">
        <f t="shared" si="28"/>
        <v>A</v>
      </c>
      <c r="O220" t="str" cm="1">
        <f t="array" ref="O220">_xlfn.IFS(N220="R","Rob",N220="E","Exc",N220="L","Lib",N220="A","Ara")</f>
        <v>Ara</v>
      </c>
      <c r="P220" t="str" cm="1">
        <f t="array" ref="P220">_xlfn.IFS(O220="Rob","Robusta",O220="Exc","Excelsa",O220="Ara","Arabica",O220="Lib","Liberica")</f>
        <v>Arabica</v>
      </c>
      <c r="Q220" t="str">
        <f t="shared" si="29"/>
        <v>M</v>
      </c>
      <c r="R220" s="8" t="str">
        <f t="shared" si="30"/>
        <v>1</v>
      </c>
      <c r="S220" s="9">
        <f>_xlfn.XLOOKUP(F220,products!$A$2:$A$49,products!$E$2:$E$49,,0,)</f>
        <v>11.25</v>
      </c>
      <c r="T220" s="10">
        <f t="shared" si="31"/>
        <v>56.25</v>
      </c>
      <c r="U220" t="str">
        <f>_xlfn.XLOOKUP(E220,customers!$A$2:$A$1001,customers!$I$2:$I$1001,,0,)</f>
        <v>Yes</v>
      </c>
    </row>
    <row r="221" spans="1:21" x14ac:dyDescent="0.2">
      <c r="A221" s="2" t="s">
        <v>1725</v>
      </c>
      <c r="B221" s="3">
        <v>44777</v>
      </c>
      <c r="C221" s="3" t="str">
        <f t="shared" si="24"/>
        <v>Aug</v>
      </c>
      <c r="D221" s="2">
        <f t="shared" si="25"/>
        <v>2022</v>
      </c>
      <c r="E221" s="2" t="s">
        <v>1726</v>
      </c>
      <c r="F221" t="s">
        <v>6178</v>
      </c>
      <c r="G221" s="2">
        <v>3</v>
      </c>
      <c r="H221" s="2" t="str">
        <f>VLOOKUP(E221,customers!$A$1:$I$1001,2,FALSE)</f>
        <v>Charis Crosier</v>
      </c>
      <c r="I221" s="2" t="str">
        <f t="shared" si="26"/>
        <v>Charis</v>
      </c>
      <c r="J221" s="2" t="str">
        <f t="shared" si="27"/>
        <v>Crosier</v>
      </c>
      <c r="K221" s="2" t="str">
        <f>IF(VLOOKUP(E221,customers!$A$1:$I$1001,3,FALSE)=0," ",VLOOKUP(E221,customers!$A$1:$I$1001,3,FALSE))</f>
        <v>ccrosier63@xrea.com</v>
      </c>
      <c r="L221" s="2" t="str">
        <f>VLOOKUP(E221,customers!$A$1:$I$1001,6,FALSE)</f>
        <v>Lees Summit</v>
      </c>
      <c r="M221" s="2" t="str">
        <f>VLOOKUP(E221,customers!$A$1:$I$1001,7,FALSE)</f>
        <v>United States</v>
      </c>
      <c r="N221" t="str">
        <f t="shared" si="28"/>
        <v>R</v>
      </c>
      <c r="O221" t="str" cm="1">
        <f t="array" ref="O221">_xlfn.IFS(N221="R","Rob",N221="E","Exc",N221="L","Lib",N221="A","Ara")</f>
        <v>Rob</v>
      </c>
      <c r="P221" t="str" cm="1">
        <f t="array" ref="P221">_xlfn.IFS(O221="Rob","Robusta",O221="Exc","Excelsa",O221="Ara","Arabica",O221="Lib","Liberica")</f>
        <v>Robusta</v>
      </c>
      <c r="Q221" t="str">
        <f t="shared" si="29"/>
        <v>L</v>
      </c>
      <c r="R221" s="8" t="str">
        <f t="shared" si="30"/>
        <v>0.2</v>
      </c>
      <c r="S221" s="9">
        <f>_xlfn.XLOOKUP(F221,products!$A$2:$A$49,products!$E$2:$E$49,,0,)</f>
        <v>3.5849999999999995</v>
      </c>
      <c r="T221" s="10">
        <f t="shared" si="31"/>
        <v>10.754999999999999</v>
      </c>
      <c r="U221" t="str">
        <f>_xlfn.XLOOKUP(E221,customers!$A$2:$A$1001,customers!$I$2:$I$1001,,0,)</f>
        <v>No</v>
      </c>
    </row>
    <row r="222" spans="1:21" x14ac:dyDescent="0.2">
      <c r="A222" s="2" t="s">
        <v>1725</v>
      </c>
      <c r="B222" s="3">
        <v>44777</v>
      </c>
      <c r="C222" s="3" t="str">
        <f t="shared" si="24"/>
        <v>Aug</v>
      </c>
      <c r="D222" s="2">
        <f t="shared" si="25"/>
        <v>2022</v>
      </c>
      <c r="E222" s="2" t="s">
        <v>1726</v>
      </c>
      <c r="F222" t="s">
        <v>6174</v>
      </c>
      <c r="G222" s="2">
        <v>5</v>
      </c>
      <c r="H222" s="2" t="str">
        <f>VLOOKUP(E222,customers!$A$1:$I$1001,2,FALSE)</f>
        <v>Charis Crosier</v>
      </c>
      <c r="I222" s="2" t="str">
        <f t="shared" si="26"/>
        <v>Charis</v>
      </c>
      <c r="J222" s="2" t="str">
        <f t="shared" si="27"/>
        <v>Crosier</v>
      </c>
      <c r="K222" s="2" t="str">
        <f>IF(VLOOKUP(E222,customers!$A$1:$I$1001,3,FALSE)=0," ",VLOOKUP(E222,customers!$A$1:$I$1001,3,FALSE))</f>
        <v>ccrosier63@xrea.com</v>
      </c>
      <c r="L222" s="2" t="str">
        <f>VLOOKUP(E222,customers!$A$1:$I$1001,6,FALSE)</f>
        <v>Lees Summit</v>
      </c>
      <c r="M222" s="2" t="str">
        <f>VLOOKUP(E222,customers!$A$1:$I$1001,7,FALSE)</f>
        <v>United States</v>
      </c>
      <c r="N222" t="str">
        <f t="shared" si="28"/>
        <v>R</v>
      </c>
      <c r="O222" t="str" cm="1">
        <f t="array" ref="O222">_xlfn.IFS(N222="R","Rob",N222="E","Exc",N222="L","Lib",N222="A","Ara")</f>
        <v>Rob</v>
      </c>
      <c r="P222" t="str" cm="1">
        <f t="array" ref="P222">_xlfn.IFS(O222="Rob","Robusta",O222="Exc","Excelsa",O222="Ara","Arabica",O222="Lib","Liberica")</f>
        <v>Robusta</v>
      </c>
      <c r="Q222" t="str">
        <f t="shared" si="29"/>
        <v>M</v>
      </c>
      <c r="R222" s="8" t="str">
        <f t="shared" si="30"/>
        <v>0.2</v>
      </c>
      <c r="S222" s="9">
        <f>_xlfn.XLOOKUP(F222,products!$A$2:$A$49,products!$E$2:$E$49,,0,)</f>
        <v>2.9849999999999999</v>
      </c>
      <c r="T222" s="10">
        <f t="shared" si="31"/>
        <v>14.924999999999999</v>
      </c>
      <c r="U222" t="str">
        <f>_xlfn.XLOOKUP(E222,customers!$A$2:$A$1001,customers!$I$2:$I$1001,,0,)</f>
        <v>No</v>
      </c>
    </row>
    <row r="223" spans="1:21" x14ac:dyDescent="0.2">
      <c r="A223" s="2" t="s">
        <v>1736</v>
      </c>
      <c r="B223" s="3">
        <v>44513</v>
      </c>
      <c r="C223" s="3" t="str">
        <f t="shared" si="24"/>
        <v>Nov</v>
      </c>
      <c r="D223" s="2">
        <f t="shared" si="25"/>
        <v>2021</v>
      </c>
      <c r="E223" s="2" t="s">
        <v>1737</v>
      </c>
      <c r="F223" t="s">
        <v>6140</v>
      </c>
      <c r="G223" s="2">
        <v>6</v>
      </c>
      <c r="H223" s="2" t="str">
        <f>VLOOKUP(E223,customers!$A$1:$I$1001,2,FALSE)</f>
        <v>Lenka Rushmer</v>
      </c>
      <c r="I223" s="2" t="str">
        <f t="shared" si="26"/>
        <v>Lenka</v>
      </c>
      <c r="J223" s="2" t="str">
        <f t="shared" si="27"/>
        <v>Rushmer</v>
      </c>
      <c r="K223" s="2" t="str">
        <f>IF(VLOOKUP(E223,customers!$A$1:$I$1001,3,FALSE)=0," ",VLOOKUP(E223,customers!$A$1:$I$1001,3,FALSE))</f>
        <v>lrushmer65@europa.eu</v>
      </c>
      <c r="L223" s="2" t="str">
        <f>VLOOKUP(E223,customers!$A$1:$I$1001,6,FALSE)</f>
        <v>Irvine</v>
      </c>
      <c r="M223" s="2" t="str">
        <f>VLOOKUP(E223,customers!$A$1:$I$1001,7,FALSE)</f>
        <v>United States</v>
      </c>
      <c r="N223" t="str">
        <f t="shared" si="28"/>
        <v>A</v>
      </c>
      <c r="O223" t="str" cm="1">
        <f t="array" ref="O223">_xlfn.IFS(N223="R","Rob",N223="E","Exc",N223="L","Lib",N223="A","Ara")</f>
        <v>Ara</v>
      </c>
      <c r="P223" t="str" cm="1">
        <f t="array" ref="P223">_xlfn.IFS(O223="Rob","Robusta",O223="Exc","Excelsa",O223="Ara","Arabica",O223="Lib","Liberica")</f>
        <v>Arabica</v>
      </c>
      <c r="Q223" t="str">
        <f t="shared" si="29"/>
        <v>L</v>
      </c>
      <c r="R223" s="8" t="str">
        <f t="shared" si="30"/>
        <v>1</v>
      </c>
      <c r="S223" s="9">
        <f>_xlfn.XLOOKUP(F223,products!$A$2:$A$49,products!$E$2:$E$49,,0,)</f>
        <v>12.95</v>
      </c>
      <c r="T223" s="10">
        <f t="shared" si="31"/>
        <v>77.699999999999989</v>
      </c>
      <c r="U223" t="str">
        <f>_xlfn.XLOOKUP(E223,customers!$A$2:$A$1001,customers!$I$2:$I$1001,,0,)</f>
        <v>Yes</v>
      </c>
    </row>
    <row r="224" spans="1:21" x14ac:dyDescent="0.2">
      <c r="A224" s="2" t="s">
        <v>1742</v>
      </c>
      <c r="B224" s="3">
        <v>44090</v>
      </c>
      <c r="C224" s="3" t="str">
        <f t="shared" si="24"/>
        <v>Sep</v>
      </c>
      <c r="D224" s="2">
        <f t="shared" si="25"/>
        <v>2020</v>
      </c>
      <c r="E224" s="2" t="s">
        <v>1743</v>
      </c>
      <c r="F224" t="s">
        <v>6169</v>
      </c>
      <c r="G224" s="2">
        <v>3</v>
      </c>
      <c r="H224" s="2" t="str">
        <f>VLOOKUP(E224,customers!$A$1:$I$1001,2,FALSE)</f>
        <v>Waneta Edinborough</v>
      </c>
      <c r="I224" s="2" t="str">
        <f t="shared" si="26"/>
        <v>Waneta</v>
      </c>
      <c r="J224" s="2" t="str">
        <f t="shared" si="27"/>
        <v>Edinborough</v>
      </c>
      <c r="K224" s="2" t="str">
        <f>IF(VLOOKUP(E224,customers!$A$1:$I$1001,3,FALSE)=0," ",VLOOKUP(E224,customers!$A$1:$I$1001,3,FALSE))</f>
        <v>wedinborough66@github.io</v>
      </c>
      <c r="L224" s="2" t="str">
        <f>VLOOKUP(E224,customers!$A$1:$I$1001,6,FALSE)</f>
        <v>Hicksville</v>
      </c>
      <c r="M224" s="2" t="str">
        <f>VLOOKUP(E224,customers!$A$1:$I$1001,7,FALSE)</f>
        <v>United States</v>
      </c>
      <c r="N224" t="str">
        <f t="shared" si="28"/>
        <v>L</v>
      </c>
      <c r="O224" t="str" cm="1">
        <f t="array" ref="O224">_xlfn.IFS(N224="R","Rob",N224="E","Exc",N224="L","Lib",N224="A","Ara")</f>
        <v>Lib</v>
      </c>
      <c r="P224" t="str" cm="1">
        <f t="array" ref="P224">_xlfn.IFS(O224="Rob","Robusta",O224="Exc","Excelsa",O224="Ara","Arabica",O224="Lib","Liberica")</f>
        <v>Liberica</v>
      </c>
      <c r="Q224" t="str">
        <f t="shared" si="29"/>
        <v>D</v>
      </c>
      <c r="R224" s="8" t="str">
        <f t="shared" si="30"/>
        <v>0.5</v>
      </c>
      <c r="S224" s="9">
        <f>_xlfn.XLOOKUP(F224,products!$A$2:$A$49,products!$E$2:$E$49,,0,)</f>
        <v>7.77</v>
      </c>
      <c r="T224" s="10">
        <f t="shared" si="31"/>
        <v>23.31</v>
      </c>
      <c r="U224" t="str">
        <f>_xlfn.XLOOKUP(E224,customers!$A$2:$A$1001,customers!$I$2:$I$1001,,0,)</f>
        <v>No</v>
      </c>
    </row>
    <row r="225" spans="1:21" x14ac:dyDescent="0.2">
      <c r="A225" s="2" t="s">
        <v>1748</v>
      </c>
      <c r="B225" s="3">
        <v>44109</v>
      </c>
      <c r="C225" s="3" t="str">
        <f t="shared" si="24"/>
        <v>Oct</v>
      </c>
      <c r="D225" s="2">
        <f t="shared" si="25"/>
        <v>2020</v>
      </c>
      <c r="E225" s="2" t="s">
        <v>1749</v>
      </c>
      <c r="F225" t="s">
        <v>6171</v>
      </c>
      <c r="G225" s="2">
        <v>4</v>
      </c>
      <c r="H225" s="2" t="str">
        <f>VLOOKUP(E225,customers!$A$1:$I$1001,2,FALSE)</f>
        <v>Bobbe Piggott</v>
      </c>
      <c r="I225" s="2" t="str">
        <f t="shared" si="26"/>
        <v>Bobbe</v>
      </c>
      <c r="J225" s="2" t="str">
        <f t="shared" si="27"/>
        <v>Piggott</v>
      </c>
      <c r="K225" s="2" t="str">
        <f>IF(VLOOKUP(E225,customers!$A$1:$I$1001,3,FALSE)=0," ",VLOOKUP(E225,customers!$A$1:$I$1001,3,FALSE))</f>
        <v xml:space="preserve"> </v>
      </c>
      <c r="L225" s="2" t="str">
        <f>VLOOKUP(E225,customers!$A$1:$I$1001,6,FALSE)</f>
        <v>Washington</v>
      </c>
      <c r="M225" s="2" t="str">
        <f>VLOOKUP(E225,customers!$A$1:$I$1001,7,FALSE)</f>
        <v>United States</v>
      </c>
      <c r="N225" t="str">
        <f t="shared" si="28"/>
        <v>E</v>
      </c>
      <c r="O225" t="str" cm="1">
        <f t="array" ref="O225">_xlfn.IFS(N225="R","Rob",N225="E","Exc",N225="L","Lib",N225="A","Ara")</f>
        <v>Exc</v>
      </c>
      <c r="P225" t="str" cm="1">
        <f t="array" ref="P225">_xlfn.IFS(O225="Rob","Robusta",O225="Exc","Excelsa",O225="Ara","Arabica",O225="Lib","Liberica")</f>
        <v>Excelsa</v>
      </c>
      <c r="Q225" t="str">
        <f t="shared" si="29"/>
        <v>L</v>
      </c>
      <c r="R225" s="8" t="str">
        <f t="shared" si="30"/>
        <v>1</v>
      </c>
      <c r="S225" s="9">
        <f>_xlfn.XLOOKUP(F225,products!$A$2:$A$49,products!$E$2:$E$49,,0,)</f>
        <v>14.85</v>
      </c>
      <c r="T225" s="10">
        <f t="shared" si="31"/>
        <v>59.4</v>
      </c>
      <c r="U225" t="str">
        <f>_xlfn.XLOOKUP(E225,customers!$A$2:$A$1001,customers!$I$2:$I$1001,,0,)</f>
        <v>Yes</v>
      </c>
    </row>
    <row r="226" spans="1:21" x14ac:dyDescent="0.2">
      <c r="A226" s="2" t="s">
        <v>1753</v>
      </c>
      <c r="B226" s="3">
        <v>43836</v>
      </c>
      <c r="C226" s="3" t="str">
        <f t="shared" si="24"/>
        <v>Jan</v>
      </c>
      <c r="D226" s="2">
        <f t="shared" si="25"/>
        <v>2020</v>
      </c>
      <c r="E226" s="2" t="s">
        <v>1754</v>
      </c>
      <c r="F226" t="s">
        <v>6165</v>
      </c>
      <c r="G226" s="2">
        <v>4</v>
      </c>
      <c r="H226" s="2" t="str">
        <f>VLOOKUP(E226,customers!$A$1:$I$1001,2,FALSE)</f>
        <v>Ketty Bromehead</v>
      </c>
      <c r="I226" s="2" t="str">
        <f t="shared" si="26"/>
        <v>Ketty</v>
      </c>
      <c r="J226" s="2" t="str">
        <f t="shared" si="27"/>
        <v>Bromehead</v>
      </c>
      <c r="K226" s="2" t="str">
        <f>IF(VLOOKUP(E226,customers!$A$1:$I$1001,3,FALSE)=0," ",VLOOKUP(E226,customers!$A$1:$I$1001,3,FALSE))</f>
        <v>kbromehead68@un.org</v>
      </c>
      <c r="L226" s="2" t="str">
        <f>VLOOKUP(E226,customers!$A$1:$I$1001,6,FALSE)</f>
        <v>New York City</v>
      </c>
      <c r="M226" s="2" t="str">
        <f>VLOOKUP(E226,customers!$A$1:$I$1001,7,FALSE)</f>
        <v>United States</v>
      </c>
      <c r="N226" t="str">
        <f t="shared" si="28"/>
        <v>L</v>
      </c>
      <c r="O226" t="str" cm="1">
        <f t="array" ref="O226">_xlfn.IFS(N226="R","Rob",N226="E","Exc",N226="L","Lib",N226="A","Ara")</f>
        <v>Lib</v>
      </c>
      <c r="P226" t="str" cm="1">
        <f t="array" ref="P226">_xlfn.IFS(O226="Rob","Robusta",O226="Exc","Excelsa",O226="Ara","Arabica",O226="Lib","Liberica")</f>
        <v>Liberica</v>
      </c>
      <c r="Q226" t="str">
        <f t="shared" si="29"/>
        <v>D</v>
      </c>
      <c r="R226" s="8" t="str">
        <f t="shared" si="30"/>
        <v>2.5</v>
      </c>
      <c r="S226" s="9">
        <f>_xlfn.XLOOKUP(F226,products!$A$2:$A$49,products!$E$2:$E$49,,0,)</f>
        <v>29.784999999999997</v>
      </c>
      <c r="T226" s="10">
        <f t="shared" si="31"/>
        <v>119.13999999999999</v>
      </c>
      <c r="U226" t="str">
        <f>_xlfn.XLOOKUP(E226,customers!$A$2:$A$1001,customers!$I$2:$I$1001,,0,)</f>
        <v>Yes</v>
      </c>
    </row>
    <row r="227" spans="1:21" x14ac:dyDescent="0.2">
      <c r="A227" s="2" t="s">
        <v>1759</v>
      </c>
      <c r="B227" s="3">
        <v>44337</v>
      </c>
      <c r="C227" s="3" t="str">
        <f t="shared" si="24"/>
        <v>May</v>
      </c>
      <c r="D227" s="2">
        <f t="shared" si="25"/>
        <v>2021</v>
      </c>
      <c r="E227" s="2" t="s">
        <v>1760</v>
      </c>
      <c r="F227" t="s">
        <v>6178</v>
      </c>
      <c r="G227" s="2">
        <v>4</v>
      </c>
      <c r="H227" s="2" t="str">
        <f>VLOOKUP(E227,customers!$A$1:$I$1001,2,FALSE)</f>
        <v>Elsbeth Westerman</v>
      </c>
      <c r="I227" s="2" t="str">
        <f t="shared" si="26"/>
        <v>Elsbeth</v>
      </c>
      <c r="J227" s="2" t="str">
        <f t="shared" si="27"/>
        <v>Westerman</v>
      </c>
      <c r="K227" s="2" t="str">
        <f>IF(VLOOKUP(E227,customers!$A$1:$I$1001,3,FALSE)=0," ",VLOOKUP(E227,customers!$A$1:$I$1001,3,FALSE))</f>
        <v>ewesterman69@si.edu</v>
      </c>
      <c r="L227" s="2" t="str">
        <f>VLOOKUP(E227,customers!$A$1:$I$1001,6,FALSE)</f>
        <v>Newmarket on Fergus</v>
      </c>
      <c r="M227" s="2" t="str">
        <f>VLOOKUP(E227,customers!$A$1:$I$1001,7,FALSE)</f>
        <v>Ireland</v>
      </c>
      <c r="N227" t="str">
        <f t="shared" si="28"/>
        <v>R</v>
      </c>
      <c r="O227" t="str" cm="1">
        <f t="array" ref="O227">_xlfn.IFS(N227="R","Rob",N227="E","Exc",N227="L","Lib",N227="A","Ara")</f>
        <v>Rob</v>
      </c>
      <c r="P227" t="str" cm="1">
        <f t="array" ref="P227">_xlfn.IFS(O227="Rob","Robusta",O227="Exc","Excelsa",O227="Ara","Arabica",O227="Lib","Liberica")</f>
        <v>Robusta</v>
      </c>
      <c r="Q227" t="str">
        <f t="shared" si="29"/>
        <v>L</v>
      </c>
      <c r="R227" s="8" t="str">
        <f t="shared" si="30"/>
        <v>0.2</v>
      </c>
      <c r="S227" s="9">
        <f>_xlfn.XLOOKUP(F227,products!$A$2:$A$49,products!$E$2:$E$49,,0,)</f>
        <v>3.5849999999999995</v>
      </c>
      <c r="T227" s="10">
        <f t="shared" si="31"/>
        <v>14.339999999999998</v>
      </c>
      <c r="U227" t="str">
        <f>_xlfn.XLOOKUP(E227,customers!$A$2:$A$1001,customers!$I$2:$I$1001,,0,)</f>
        <v>No</v>
      </c>
    </row>
    <row r="228" spans="1:21" x14ac:dyDescent="0.2">
      <c r="A228" s="2" t="s">
        <v>1765</v>
      </c>
      <c r="B228" s="3">
        <v>43887</v>
      </c>
      <c r="C228" s="3" t="str">
        <f t="shared" si="24"/>
        <v>Feb</v>
      </c>
      <c r="D228" s="2">
        <f t="shared" si="25"/>
        <v>2020</v>
      </c>
      <c r="E228" s="2" t="s">
        <v>1766</v>
      </c>
      <c r="F228" t="s">
        <v>6175</v>
      </c>
      <c r="G228" s="2">
        <v>5</v>
      </c>
      <c r="H228" s="2" t="str">
        <f>VLOOKUP(E228,customers!$A$1:$I$1001,2,FALSE)</f>
        <v>Anabelle Hutchens</v>
      </c>
      <c r="I228" s="2" t="str">
        <f t="shared" si="26"/>
        <v>Anabelle</v>
      </c>
      <c r="J228" s="2" t="str">
        <f t="shared" si="27"/>
        <v>Hutchens</v>
      </c>
      <c r="K228" s="2" t="str">
        <f>IF(VLOOKUP(E228,customers!$A$1:$I$1001,3,FALSE)=0," ",VLOOKUP(E228,customers!$A$1:$I$1001,3,FALSE))</f>
        <v>ahutchens6a@amazonaws.com</v>
      </c>
      <c r="L228" s="2" t="str">
        <f>VLOOKUP(E228,customers!$A$1:$I$1001,6,FALSE)</f>
        <v>Shawnee Mission</v>
      </c>
      <c r="M228" s="2" t="str">
        <f>VLOOKUP(E228,customers!$A$1:$I$1001,7,FALSE)</f>
        <v>United States</v>
      </c>
      <c r="N228" t="str">
        <f t="shared" si="28"/>
        <v>A</v>
      </c>
      <c r="O228" t="str" cm="1">
        <f t="array" ref="O228">_xlfn.IFS(N228="R","Rob",N228="E","Exc",N228="L","Lib",N228="A","Ara")</f>
        <v>Ara</v>
      </c>
      <c r="P228" t="str" cm="1">
        <f t="array" ref="P228">_xlfn.IFS(O228="Rob","Robusta",O228="Exc","Excelsa",O228="Ara","Arabica",O228="Lib","Liberica")</f>
        <v>Arabica</v>
      </c>
      <c r="Q228" t="str">
        <f t="shared" si="29"/>
        <v>M</v>
      </c>
      <c r="R228" s="8" t="str">
        <f t="shared" si="30"/>
        <v>2.5</v>
      </c>
      <c r="S228" s="9">
        <f>_xlfn.XLOOKUP(F228,products!$A$2:$A$49,products!$E$2:$E$49,,0,)</f>
        <v>25.874999999999996</v>
      </c>
      <c r="T228" s="10">
        <f t="shared" si="31"/>
        <v>129.37499999999997</v>
      </c>
      <c r="U228" t="str">
        <f>_xlfn.XLOOKUP(E228,customers!$A$2:$A$1001,customers!$I$2:$I$1001,,0,)</f>
        <v>No</v>
      </c>
    </row>
    <row r="229" spans="1:21" x14ac:dyDescent="0.2">
      <c r="A229" s="2" t="s">
        <v>1771</v>
      </c>
      <c r="B229" s="3">
        <v>43880</v>
      </c>
      <c r="C229" s="3" t="str">
        <f t="shared" si="24"/>
        <v>Feb</v>
      </c>
      <c r="D229" s="2">
        <f t="shared" si="25"/>
        <v>2020</v>
      </c>
      <c r="E229" s="2" t="s">
        <v>1772</v>
      </c>
      <c r="F229" t="s">
        <v>6163</v>
      </c>
      <c r="G229" s="2">
        <v>6</v>
      </c>
      <c r="H229" s="2" t="str">
        <f>VLOOKUP(E229,customers!$A$1:$I$1001,2,FALSE)</f>
        <v>Noak Wyvill</v>
      </c>
      <c r="I229" s="2" t="str">
        <f t="shared" si="26"/>
        <v>Noak</v>
      </c>
      <c r="J229" s="2" t="str">
        <f t="shared" si="27"/>
        <v>Wyvill</v>
      </c>
      <c r="K229" s="2" t="str">
        <f>IF(VLOOKUP(E229,customers!$A$1:$I$1001,3,FALSE)=0," ",VLOOKUP(E229,customers!$A$1:$I$1001,3,FALSE))</f>
        <v>nwyvill6b@naver.com</v>
      </c>
      <c r="L229" s="2" t="str">
        <f>VLOOKUP(E229,customers!$A$1:$I$1001,6,FALSE)</f>
        <v>Edinburgh</v>
      </c>
      <c r="M229" s="2" t="str">
        <f>VLOOKUP(E229,customers!$A$1:$I$1001,7,FALSE)</f>
        <v>United Kingdom</v>
      </c>
      <c r="N229" t="str">
        <f t="shared" si="28"/>
        <v>R</v>
      </c>
      <c r="O229" t="str" cm="1">
        <f t="array" ref="O229">_xlfn.IFS(N229="R","Rob",N229="E","Exc",N229="L","Lib",N229="A","Ara")</f>
        <v>Rob</v>
      </c>
      <c r="P229" t="str" cm="1">
        <f t="array" ref="P229">_xlfn.IFS(O229="Rob","Robusta",O229="Exc","Excelsa",O229="Ara","Arabica",O229="Lib","Liberica")</f>
        <v>Robusta</v>
      </c>
      <c r="Q229" t="str">
        <f t="shared" si="29"/>
        <v>D</v>
      </c>
      <c r="R229" s="8" t="str">
        <f t="shared" si="30"/>
        <v>0.2</v>
      </c>
      <c r="S229" s="9">
        <f>_xlfn.XLOOKUP(F229,products!$A$2:$A$49,products!$E$2:$E$49,,0,)</f>
        <v>2.6849999999999996</v>
      </c>
      <c r="T229" s="10">
        <f t="shared" si="31"/>
        <v>16.11</v>
      </c>
      <c r="U229" t="str">
        <f>_xlfn.XLOOKUP(E229,customers!$A$2:$A$1001,customers!$I$2:$I$1001,,0,)</f>
        <v>Yes</v>
      </c>
    </row>
    <row r="230" spans="1:21" x14ac:dyDescent="0.2">
      <c r="A230" s="2" t="s">
        <v>1777</v>
      </c>
      <c r="B230" s="3">
        <v>44376</v>
      </c>
      <c r="C230" s="3" t="str">
        <f t="shared" si="24"/>
        <v>Jun</v>
      </c>
      <c r="D230" s="2">
        <f t="shared" si="25"/>
        <v>2021</v>
      </c>
      <c r="E230" s="2" t="s">
        <v>1778</v>
      </c>
      <c r="F230" t="s">
        <v>6178</v>
      </c>
      <c r="G230" s="2">
        <v>5</v>
      </c>
      <c r="H230" s="2" t="str">
        <f>VLOOKUP(E230,customers!$A$1:$I$1001,2,FALSE)</f>
        <v>Beltran Mathon</v>
      </c>
      <c r="I230" s="2" t="str">
        <f t="shared" si="26"/>
        <v>Beltran</v>
      </c>
      <c r="J230" s="2" t="str">
        <f t="shared" si="27"/>
        <v>Mathon</v>
      </c>
      <c r="K230" s="2" t="str">
        <f>IF(VLOOKUP(E230,customers!$A$1:$I$1001,3,FALSE)=0," ",VLOOKUP(E230,customers!$A$1:$I$1001,3,FALSE))</f>
        <v>bmathon6c@barnesandnoble.com</v>
      </c>
      <c r="L230" s="2" t="str">
        <f>VLOOKUP(E230,customers!$A$1:$I$1001,6,FALSE)</f>
        <v>Sacramento</v>
      </c>
      <c r="M230" s="2" t="str">
        <f>VLOOKUP(E230,customers!$A$1:$I$1001,7,FALSE)</f>
        <v>United States</v>
      </c>
      <c r="N230" t="str">
        <f t="shared" si="28"/>
        <v>R</v>
      </c>
      <c r="O230" t="str" cm="1">
        <f t="array" ref="O230">_xlfn.IFS(N230="R","Rob",N230="E","Exc",N230="L","Lib",N230="A","Ara")</f>
        <v>Rob</v>
      </c>
      <c r="P230" t="str" cm="1">
        <f t="array" ref="P230">_xlfn.IFS(O230="Rob","Robusta",O230="Exc","Excelsa",O230="Ara","Arabica",O230="Lib","Liberica")</f>
        <v>Robusta</v>
      </c>
      <c r="Q230" t="str">
        <f t="shared" si="29"/>
        <v>L</v>
      </c>
      <c r="R230" s="8" t="str">
        <f t="shared" si="30"/>
        <v>0.2</v>
      </c>
      <c r="S230" s="9">
        <f>_xlfn.XLOOKUP(F230,products!$A$2:$A$49,products!$E$2:$E$49,,0,)</f>
        <v>3.5849999999999995</v>
      </c>
      <c r="T230" s="10">
        <f t="shared" si="31"/>
        <v>17.924999999999997</v>
      </c>
      <c r="U230" t="str">
        <f>_xlfn.XLOOKUP(E230,customers!$A$2:$A$1001,customers!$I$2:$I$1001,,0,)</f>
        <v>No</v>
      </c>
    </row>
    <row r="231" spans="1:21" x14ac:dyDescent="0.2">
      <c r="A231" s="2" t="s">
        <v>1783</v>
      </c>
      <c r="B231" s="3">
        <v>44282</v>
      </c>
      <c r="C231" s="3" t="str">
        <f t="shared" si="24"/>
        <v>Mar</v>
      </c>
      <c r="D231" s="2">
        <f t="shared" si="25"/>
        <v>2021</v>
      </c>
      <c r="E231" s="2" t="s">
        <v>1784</v>
      </c>
      <c r="F231" t="s">
        <v>6159</v>
      </c>
      <c r="G231" s="2">
        <v>2</v>
      </c>
      <c r="H231" s="2" t="str">
        <f>VLOOKUP(E231,customers!$A$1:$I$1001,2,FALSE)</f>
        <v>Kristos Streight</v>
      </c>
      <c r="I231" s="2" t="str">
        <f t="shared" si="26"/>
        <v>Kristos</v>
      </c>
      <c r="J231" s="2" t="str">
        <f t="shared" si="27"/>
        <v>Streight</v>
      </c>
      <c r="K231" s="2" t="str">
        <f>IF(VLOOKUP(E231,customers!$A$1:$I$1001,3,FALSE)=0," ",VLOOKUP(E231,customers!$A$1:$I$1001,3,FALSE))</f>
        <v>kstreight6d@about.com</v>
      </c>
      <c r="L231" s="2" t="str">
        <f>VLOOKUP(E231,customers!$A$1:$I$1001,6,FALSE)</f>
        <v>Wilkes Barre</v>
      </c>
      <c r="M231" s="2" t="str">
        <f>VLOOKUP(E231,customers!$A$1:$I$1001,7,FALSE)</f>
        <v>United States</v>
      </c>
      <c r="N231" t="str">
        <f t="shared" si="28"/>
        <v>L</v>
      </c>
      <c r="O231" t="str" cm="1">
        <f t="array" ref="O231">_xlfn.IFS(N231="R","Rob",N231="E","Exc",N231="L","Lib",N231="A","Ara")</f>
        <v>Lib</v>
      </c>
      <c r="P231" t="str" cm="1">
        <f t="array" ref="P231">_xlfn.IFS(O231="Rob","Robusta",O231="Exc","Excelsa",O231="Ara","Arabica",O231="Lib","Liberica")</f>
        <v>Liberica</v>
      </c>
      <c r="Q231" t="str">
        <f t="shared" si="29"/>
        <v>M</v>
      </c>
      <c r="R231" s="8" t="str">
        <f t="shared" si="30"/>
        <v>0.2</v>
      </c>
      <c r="S231" s="9">
        <f>_xlfn.XLOOKUP(F231,products!$A$2:$A$49,products!$E$2:$E$49,,0,)</f>
        <v>4.3650000000000002</v>
      </c>
      <c r="T231" s="10">
        <f t="shared" si="31"/>
        <v>8.73</v>
      </c>
      <c r="U231" t="str">
        <f>_xlfn.XLOOKUP(E231,customers!$A$2:$A$1001,customers!$I$2:$I$1001,,0,)</f>
        <v>No</v>
      </c>
    </row>
    <row r="232" spans="1:21" x14ac:dyDescent="0.2">
      <c r="A232" s="2" t="s">
        <v>1789</v>
      </c>
      <c r="B232" s="3">
        <v>44496</v>
      </c>
      <c r="C232" s="3" t="str">
        <f t="shared" si="24"/>
        <v>Oct</v>
      </c>
      <c r="D232" s="2">
        <f t="shared" si="25"/>
        <v>2021</v>
      </c>
      <c r="E232" s="2" t="s">
        <v>1790</v>
      </c>
      <c r="F232" t="s">
        <v>6175</v>
      </c>
      <c r="G232" s="2">
        <v>2</v>
      </c>
      <c r="H232" s="2" t="str">
        <f>VLOOKUP(E232,customers!$A$1:$I$1001,2,FALSE)</f>
        <v>Portie Cutchie</v>
      </c>
      <c r="I232" s="2" t="str">
        <f t="shared" si="26"/>
        <v>Portie</v>
      </c>
      <c r="J232" s="2" t="str">
        <f t="shared" si="27"/>
        <v>Cutchie</v>
      </c>
      <c r="K232" s="2" t="str">
        <f>IF(VLOOKUP(E232,customers!$A$1:$I$1001,3,FALSE)=0," ",VLOOKUP(E232,customers!$A$1:$I$1001,3,FALSE))</f>
        <v>pcutchie6e@globo.com</v>
      </c>
      <c r="L232" s="2" t="str">
        <f>VLOOKUP(E232,customers!$A$1:$I$1001,6,FALSE)</f>
        <v>Greensboro</v>
      </c>
      <c r="M232" s="2" t="str">
        <f>VLOOKUP(E232,customers!$A$1:$I$1001,7,FALSE)</f>
        <v>United States</v>
      </c>
      <c r="N232" t="str">
        <f t="shared" si="28"/>
        <v>A</v>
      </c>
      <c r="O232" t="str" cm="1">
        <f t="array" ref="O232">_xlfn.IFS(N232="R","Rob",N232="E","Exc",N232="L","Lib",N232="A","Ara")</f>
        <v>Ara</v>
      </c>
      <c r="P232" t="str" cm="1">
        <f t="array" ref="P232">_xlfn.IFS(O232="Rob","Robusta",O232="Exc","Excelsa",O232="Ara","Arabica",O232="Lib","Liberica")</f>
        <v>Arabica</v>
      </c>
      <c r="Q232" t="str">
        <f t="shared" si="29"/>
        <v>M</v>
      </c>
      <c r="R232" s="8" t="str">
        <f t="shared" si="30"/>
        <v>2.5</v>
      </c>
      <c r="S232" s="9">
        <f>_xlfn.XLOOKUP(F232,products!$A$2:$A$49,products!$E$2:$E$49,,0,)</f>
        <v>25.874999999999996</v>
      </c>
      <c r="T232" s="10">
        <f t="shared" si="31"/>
        <v>51.749999999999993</v>
      </c>
      <c r="U232" t="str">
        <f>_xlfn.XLOOKUP(E232,customers!$A$2:$A$1001,customers!$I$2:$I$1001,,0,)</f>
        <v>No</v>
      </c>
    </row>
    <row r="233" spans="1:21" x14ac:dyDescent="0.2">
      <c r="A233" s="2" t="s">
        <v>1795</v>
      </c>
      <c r="B233" s="3">
        <v>43628</v>
      </c>
      <c r="C233" s="3" t="str">
        <f t="shared" si="24"/>
        <v>Jun</v>
      </c>
      <c r="D233" s="2">
        <f t="shared" si="25"/>
        <v>2019</v>
      </c>
      <c r="E233" s="2" t="s">
        <v>1796</v>
      </c>
      <c r="F233" t="s">
        <v>6159</v>
      </c>
      <c r="G233" s="2">
        <v>2</v>
      </c>
      <c r="H233" s="2" t="str">
        <f>VLOOKUP(E233,customers!$A$1:$I$1001,2,FALSE)</f>
        <v>Sinclare Edsell</v>
      </c>
      <c r="I233" s="2" t="str">
        <f t="shared" si="26"/>
        <v>Sinclare</v>
      </c>
      <c r="J233" s="2" t="str">
        <f t="shared" si="27"/>
        <v>Edsell</v>
      </c>
      <c r="K233" s="2" t="str">
        <f>IF(VLOOKUP(E233,customers!$A$1:$I$1001,3,FALSE)=0," ",VLOOKUP(E233,customers!$A$1:$I$1001,3,FALSE))</f>
        <v xml:space="preserve"> </v>
      </c>
      <c r="L233" s="2" t="str">
        <f>VLOOKUP(E233,customers!$A$1:$I$1001,6,FALSE)</f>
        <v>Newark</v>
      </c>
      <c r="M233" s="2" t="str">
        <f>VLOOKUP(E233,customers!$A$1:$I$1001,7,FALSE)</f>
        <v>United States</v>
      </c>
      <c r="N233" t="str">
        <f t="shared" si="28"/>
        <v>L</v>
      </c>
      <c r="O233" t="str" cm="1">
        <f t="array" ref="O233">_xlfn.IFS(N233="R","Rob",N233="E","Exc",N233="L","Lib",N233="A","Ara")</f>
        <v>Lib</v>
      </c>
      <c r="P233" t="str" cm="1">
        <f t="array" ref="P233">_xlfn.IFS(O233="Rob","Robusta",O233="Exc","Excelsa",O233="Ara","Arabica",O233="Lib","Liberica")</f>
        <v>Liberica</v>
      </c>
      <c r="Q233" t="str">
        <f t="shared" si="29"/>
        <v>M</v>
      </c>
      <c r="R233" s="8" t="str">
        <f t="shared" si="30"/>
        <v>0.2</v>
      </c>
      <c r="S233" s="9">
        <f>_xlfn.XLOOKUP(F233,products!$A$2:$A$49,products!$E$2:$E$49,,0,)</f>
        <v>4.3650000000000002</v>
      </c>
      <c r="T233" s="10">
        <f t="shared" si="31"/>
        <v>8.73</v>
      </c>
      <c r="U233" t="str">
        <f>_xlfn.XLOOKUP(E233,customers!$A$2:$A$1001,customers!$I$2:$I$1001,,0,)</f>
        <v>Yes</v>
      </c>
    </row>
    <row r="234" spans="1:21" x14ac:dyDescent="0.2">
      <c r="A234" s="2" t="s">
        <v>1800</v>
      </c>
      <c r="B234" s="3">
        <v>44010</v>
      </c>
      <c r="C234" s="3" t="str">
        <f t="shared" si="24"/>
        <v>Jun</v>
      </c>
      <c r="D234" s="2">
        <f t="shared" si="25"/>
        <v>2020</v>
      </c>
      <c r="E234" s="2" t="s">
        <v>1801</v>
      </c>
      <c r="F234" t="s">
        <v>6145</v>
      </c>
      <c r="G234" s="2">
        <v>5</v>
      </c>
      <c r="H234" s="2" t="str">
        <f>VLOOKUP(E234,customers!$A$1:$I$1001,2,FALSE)</f>
        <v>Conny Gheraldi</v>
      </c>
      <c r="I234" s="2" t="str">
        <f t="shared" si="26"/>
        <v>Conny</v>
      </c>
      <c r="J234" s="2" t="str">
        <f t="shared" si="27"/>
        <v>Gheraldi</v>
      </c>
      <c r="K234" s="2" t="str">
        <f>IF(VLOOKUP(E234,customers!$A$1:$I$1001,3,FALSE)=0," ",VLOOKUP(E234,customers!$A$1:$I$1001,3,FALSE))</f>
        <v>cgheraldi6g@opera.com</v>
      </c>
      <c r="L234" s="2" t="str">
        <f>VLOOKUP(E234,customers!$A$1:$I$1001,6,FALSE)</f>
        <v>Kinloch</v>
      </c>
      <c r="M234" s="2" t="str">
        <f>VLOOKUP(E234,customers!$A$1:$I$1001,7,FALSE)</f>
        <v>United Kingdom</v>
      </c>
      <c r="N234" t="str">
        <f t="shared" si="28"/>
        <v>L</v>
      </c>
      <c r="O234" t="str" cm="1">
        <f t="array" ref="O234">_xlfn.IFS(N234="R","Rob",N234="E","Exc",N234="L","Lib",N234="A","Ara")</f>
        <v>Lib</v>
      </c>
      <c r="P234" t="str" cm="1">
        <f t="array" ref="P234">_xlfn.IFS(O234="Rob","Robusta",O234="Exc","Excelsa",O234="Ara","Arabica",O234="Lib","Liberica")</f>
        <v>Liberica</v>
      </c>
      <c r="Q234" t="str">
        <f t="shared" si="29"/>
        <v>L</v>
      </c>
      <c r="R234" s="8" t="str">
        <f t="shared" si="30"/>
        <v>0.2</v>
      </c>
      <c r="S234" s="9">
        <f>_xlfn.XLOOKUP(F234,products!$A$2:$A$49,products!$E$2:$E$49,,0,)</f>
        <v>4.7549999999999999</v>
      </c>
      <c r="T234" s="10">
        <f t="shared" si="31"/>
        <v>23.774999999999999</v>
      </c>
      <c r="U234" t="str">
        <f>_xlfn.XLOOKUP(E234,customers!$A$2:$A$1001,customers!$I$2:$I$1001,,0,)</f>
        <v>No</v>
      </c>
    </row>
    <row r="235" spans="1:21" x14ac:dyDescent="0.2">
      <c r="A235" s="2" t="s">
        <v>1806</v>
      </c>
      <c r="B235" s="3">
        <v>44278</v>
      </c>
      <c r="C235" s="3" t="str">
        <f t="shared" si="24"/>
        <v>Mar</v>
      </c>
      <c r="D235" s="2">
        <f t="shared" si="25"/>
        <v>2021</v>
      </c>
      <c r="E235" s="2" t="s">
        <v>1807</v>
      </c>
      <c r="F235" t="s">
        <v>6156</v>
      </c>
      <c r="G235" s="2">
        <v>5</v>
      </c>
      <c r="H235" s="2" t="str">
        <f>VLOOKUP(E235,customers!$A$1:$I$1001,2,FALSE)</f>
        <v>Beryle Kenwell</v>
      </c>
      <c r="I235" s="2" t="str">
        <f t="shared" si="26"/>
        <v>Beryle</v>
      </c>
      <c r="J235" s="2" t="str">
        <f t="shared" si="27"/>
        <v>Kenwell</v>
      </c>
      <c r="K235" s="2" t="str">
        <f>IF(VLOOKUP(E235,customers!$A$1:$I$1001,3,FALSE)=0," ",VLOOKUP(E235,customers!$A$1:$I$1001,3,FALSE))</f>
        <v>bkenwell6h@over-blog.com</v>
      </c>
      <c r="L235" s="2" t="str">
        <f>VLOOKUP(E235,customers!$A$1:$I$1001,6,FALSE)</f>
        <v>Honolulu</v>
      </c>
      <c r="M235" s="2" t="str">
        <f>VLOOKUP(E235,customers!$A$1:$I$1001,7,FALSE)</f>
        <v>United States</v>
      </c>
      <c r="N235" t="str">
        <f t="shared" si="28"/>
        <v>E</v>
      </c>
      <c r="O235" t="str" cm="1">
        <f t="array" ref="O235">_xlfn.IFS(N235="R","Rob",N235="E","Exc",N235="L","Lib",N235="A","Ara")</f>
        <v>Exc</v>
      </c>
      <c r="P235" t="str" cm="1">
        <f t="array" ref="P235">_xlfn.IFS(O235="Rob","Robusta",O235="Exc","Excelsa",O235="Ara","Arabica",O235="Lib","Liberica")</f>
        <v>Excelsa</v>
      </c>
      <c r="Q235" t="str">
        <f t="shared" si="29"/>
        <v>M</v>
      </c>
      <c r="R235" s="8" t="str">
        <f t="shared" si="30"/>
        <v>0.2</v>
      </c>
      <c r="S235" s="9">
        <f>_xlfn.XLOOKUP(F235,products!$A$2:$A$49,products!$E$2:$E$49,,0,)</f>
        <v>4.125</v>
      </c>
      <c r="T235" s="10">
        <f t="shared" si="31"/>
        <v>20.625</v>
      </c>
      <c r="U235" t="str">
        <f>_xlfn.XLOOKUP(E235,customers!$A$2:$A$1001,customers!$I$2:$I$1001,,0,)</f>
        <v>No</v>
      </c>
    </row>
    <row r="236" spans="1:21" x14ac:dyDescent="0.2">
      <c r="A236" s="2" t="s">
        <v>1812</v>
      </c>
      <c r="B236" s="3">
        <v>44602</v>
      </c>
      <c r="C236" s="3" t="str">
        <f t="shared" si="24"/>
        <v>Feb</v>
      </c>
      <c r="D236" s="2">
        <f t="shared" si="25"/>
        <v>2022</v>
      </c>
      <c r="E236" s="2" t="s">
        <v>1813</v>
      </c>
      <c r="F236" t="s">
        <v>6164</v>
      </c>
      <c r="G236" s="2">
        <v>1</v>
      </c>
      <c r="H236" s="2" t="str">
        <f>VLOOKUP(E236,customers!$A$1:$I$1001,2,FALSE)</f>
        <v>Tomas Sutty</v>
      </c>
      <c r="I236" s="2" t="str">
        <f t="shared" si="26"/>
        <v>Tomas</v>
      </c>
      <c r="J236" s="2" t="str">
        <f t="shared" si="27"/>
        <v>Sutty</v>
      </c>
      <c r="K236" s="2" t="str">
        <f>IF(VLOOKUP(E236,customers!$A$1:$I$1001,3,FALSE)=0," ",VLOOKUP(E236,customers!$A$1:$I$1001,3,FALSE))</f>
        <v>tsutty6i@google.es</v>
      </c>
      <c r="L236" s="2" t="str">
        <f>VLOOKUP(E236,customers!$A$1:$I$1001,6,FALSE)</f>
        <v>New York City</v>
      </c>
      <c r="M236" s="2" t="str">
        <f>VLOOKUP(E236,customers!$A$1:$I$1001,7,FALSE)</f>
        <v>United States</v>
      </c>
      <c r="N236" t="str">
        <f t="shared" si="28"/>
        <v>L</v>
      </c>
      <c r="O236" t="str" cm="1">
        <f t="array" ref="O236">_xlfn.IFS(N236="R","Rob",N236="E","Exc",N236="L","Lib",N236="A","Ara")</f>
        <v>Lib</v>
      </c>
      <c r="P236" t="str" cm="1">
        <f t="array" ref="P236">_xlfn.IFS(O236="Rob","Robusta",O236="Exc","Excelsa",O236="Ara","Arabica",O236="Lib","Liberica")</f>
        <v>Liberica</v>
      </c>
      <c r="Q236" t="str">
        <f t="shared" si="29"/>
        <v>L</v>
      </c>
      <c r="R236" s="8" t="str">
        <f t="shared" si="30"/>
        <v>2.5</v>
      </c>
      <c r="S236" s="9">
        <f>_xlfn.XLOOKUP(F236,products!$A$2:$A$49,products!$E$2:$E$49,,0,)</f>
        <v>36.454999999999998</v>
      </c>
      <c r="T236" s="10">
        <f t="shared" si="31"/>
        <v>36.454999999999998</v>
      </c>
      <c r="U236" t="str">
        <f>_xlfn.XLOOKUP(E236,customers!$A$2:$A$1001,customers!$I$2:$I$1001,,0,)</f>
        <v>No</v>
      </c>
    </row>
    <row r="237" spans="1:21" x14ac:dyDescent="0.2">
      <c r="A237" s="2" t="s">
        <v>1818</v>
      </c>
      <c r="B237" s="3">
        <v>43571</v>
      </c>
      <c r="C237" s="3" t="str">
        <f t="shared" si="24"/>
        <v>Apr</v>
      </c>
      <c r="D237" s="2">
        <f t="shared" si="25"/>
        <v>2019</v>
      </c>
      <c r="E237" s="2" t="s">
        <v>1819</v>
      </c>
      <c r="F237" t="s">
        <v>6164</v>
      </c>
      <c r="G237" s="2">
        <v>5</v>
      </c>
      <c r="H237" s="2" t="str">
        <f>VLOOKUP(E237,customers!$A$1:$I$1001,2,FALSE)</f>
        <v>Samuele Ales0</v>
      </c>
      <c r="I237" s="2" t="str">
        <f t="shared" si="26"/>
        <v>Samuele</v>
      </c>
      <c r="J237" s="2" t="str">
        <f t="shared" si="27"/>
        <v>Ales0</v>
      </c>
      <c r="K237" s="2" t="str">
        <f>IF(VLOOKUP(E237,customers!$A$1:$I$1001,3,FALSE)=0," ",VLOOKUP(E237,customers!$A$1:$I$1001,3,FALSE))</f>
        <v xml:space="preserve"> </v>
      </c>
      <c r="L237" s="2" t="str">
        <f>VLOOKUP(E237,customers!$A$1:$I$1001,6,FALSE)</f>
        <v>Ballinroad</v>
      </c>
      <c r="M237" s="2" t="str">
        <f>VLOOKUP(E237,customers!$A$1:$I$1001,7,FALSE)</f>
        <v>Ireland</v>
      </c>
      <c r="N237" t="str">
        <f t="shared" si="28"/>
        <v>L</v>
      </c>
      <c r="O237" t="str" cm="1">
        <f t="array" ref="O237">_xlfn.IFS(N237="R","Rob",N237="E","Exc",N237="L","Lib",N237="A","Ara")</f>
        <v>Lib</v>
      </c>
      <c r="P237" t="str" cm="1">
        <f t="array" ref="P237">_xlfn.IFS(O237="Rob","Robusta",O237="Exc","Excelsa",O237="Ara","Arabica",O237="Lib","Liberica")</f>
        <v>Liberica</v>
      </c>
      <c r="Q237" t="str">
        <f t="shared" si="29"/>
        <v>L</v>
      </c>
      <c r="R237" s="8" t="str">
        <f t="shared" si="30"/>
        <v>2.5</v>
      </c>
      <c r="S237" s="9">
        <f>_xlfn.XLOOKUP(F237,products!$A$2:$A$49,products!$E$2:$E$49,,0,)</f>
        <v>36.454999999999998</v>
      </c>
      <c r="T237" s="10">
        <f t="shared" si="31"/>
        <v>182.27499999999998</v>
      </c>
      <c r="U237" t="str">
        <f>_xlfn.XLOOKUP(E237,customers!$A$2:$A$1001,customers!$I$2:$I$1001,,0,)</f>
        <v>No</v>
      </c>
    </row>
    <row r="238" spans="1:21" x14ac:dyDescent="0.2">
      <c r="A238" s="2" t="s">
        <v>1822</v>
      </c>
      <c r="B238" s="3">
        <v>43873</v>
      </c>
      <c r="C238" s="3" t="str">
        <f t="shared" si="24"/>
        <v>Feb</v>
      </c>
      <c r="D238" s="2">
        <f t="shared" si="25"/>
        <v>2020</v>
      </c>
      <c r="E238" s="2" t="s">
        <v>1823</v>
      </c>
      <c r="F238" t="s">
        <v>6165</v>
      </c>
      <c r="G238" s="2">
        <v>3</v>
      </c>
      <c r="H238" s="2" t="str">
        <f>VLOOKUP(E238,customers!$A$1:$I$1001,2,FALSE)</f>
        <v>Carlie Harce</v>
      </c>
      <c r="I238" s="2" t="str">
        <f t="shared" si="26"/>
        <v>Carlie</v>
      </c>
      <c r="J238" s="2" t="str">
        <f t="shared" si="27"/>
        <v>Harce</v>
      </c>
      <c r="K238" s="2" t="str">
        <f>IF(VLOOKUP(E238,customers!$A$1:$I$1001,3,FALSE)=0," ",VLOOKUP(E238,customers!$A$1:$I$1001,3,FALSE))</f>
        <v>charce6k@cafepress.com</v>
      </c>
      <c r="L238" s="2" t="str">
        <f>VLOOKUP(E238,customers!$A$1:$I$1001,6,FALSE)</f>
        <v>D煤n Laoghaire</v>
      </c>
      <c r="M238" s="2" t="str">
        <f>VLOOKUP(E238,customers!$A$1:$I$1001,7,FALSE)</f>
        <v>Ireland</v>
      </c>
      <c r="N238" t="str">
        <f t="shared" si="28"/>
        <v>L</v>
      </c>
      <c r="O238" t="str" cm="1">
        <f t="array" ref="O238">_xlfn.IFS(N238="R","Rob",N238="E","Exc",N238="L","Lib",N238="A","Ara")</f>
        <v>Lib</v>
      </c>
      <c r="P238" t="str" cm="1">
        <f t="array" ref="P238">_xlfn.IFS(O238="Rob","Robusta",O238="Exc","Excelsa",O238="Ara","Arabica",O238="Lib","Liberica")</f>
        <v>Liberica</v>
      </c>
      <c r="Q238" t="str">
        <f t="shared" si="29"/>
        <v>D</v>
      </c>
      <c r="R238" s="8" t="str">
        <f t="shared" si="30"/>
        <v>2.5</v>
      </c>
      <c r="S238" s="9">
        <f>_xlfn.XLOOKUP(F238,products!$A$2:$A$49,products!$E$2:$E$49,,0,)</f>
        <v>29.784999999999997</v>
      </c>
      <c r="T238" s="10">
        <f t="shared" si="31"/>
        <v>89.35499999999999</v>
      </c>
      <c r="U238" t="str">
        <f>_xlfn.XLOOKUP(E238,customers!$A$2:$A$1001,customers!$I$2:$I$1001,,0,)</f>
        <v>No</v>
      </c>
    </row>
    <row r="239" spans="1:21" x14ac:dyDescent="0.2">
      <c r="A239" s="2" t="s">
        <v>1828</v>
      </c>
      <c r="B239" s="3">
        <v>44563</v>
      </c>
      <c r="C239" s="3" t="str">
        <f t="shared" si="24"/>
        <v>Jan</v>
      </c>
      <c r="D239" s="2">
        <f t="shared" si="25"/>
        <v>2022</v>
      </c>
      <c r="E239" s="2" t="s">
        <v>1829</v>
      </c>
      <c r="F239" t="s">
        <v>6178</v>
      </c>
      <c r="G239" s="2">
        <v>1</v>
      </c>
      <c r="H239" s="2" t="str">
        <f>VLOOKUP(E239,customers!$A$1:$I$1001,2,FALSE)</f>
        <v>Craggy Bril</v>
      </c>
      <c r="I239" s="2" t="str">
        <f t="shared" si="26"/>
        <v>Craggy</v>
      </c>
      <c r="J239" s="2" t="str">
        <f t="shared" si="27"/>
        <v>Bril</v>
      </c>
      <c r="K239" s="2" t="str">
        <f>IF(VLOOKUP(E239,customers!$A$1:$I$1001,3,FALSE)=0," ",VLOOKUP(E239,customers!$A$1:$I$1001,3,FALSE))</f>
        <v xml:space="preserve"> </v>
      </c>
      <c r="L239" s="2" t="str">
        <f>VLOOKUP(E239,customers!$A$1:$I$1001,6,FALSE)</f>
        <v>Cincinnati</v>
      </c>
      <c r="M239" s="2" t="str">
        <f>VLOOKUP(E239,customers!$A$1:$I$1001,7,FALSE)</f>
        <v>United States</v>
      </c>
      <c r="N239" t="str">
        <f t="shared" si="28"/>
        <v>R</v>
      </c>
      <c r="O239" t="str" cm="1">
        <f t="array" ref="O239">_xlfn.IFS(N239="R","Rob",N239="E","Exc",N239="L","Lib",N239="A","Ara")</f>
        <v>Rob</v>
      </c>
      <c r="P239" t="str" cm="1">
        <f t="array" ref="P239">_xlfn.IFS(O239="Rob","Robusta",O239="Exc","Excelsa",O239="Ara","Arabica",O239="Lib","Liberica")</f>
        <v>Robusta</v>
      </c>
      <c r="Q239" t="str">
        <f t="shared" si="29"/>
        <v>L</v>
      </c>
      <c r="R239" s="8" t="str">
        <f t="shared" si="30"/>
        <v>0.2</v>
      </c>
      <c r="S239" s="9">
        <f>_xlfn.XLOOKUP(F239,products!$A$2:$A$49,products!$E$2:$E$49,,0,)</f>
        <v>3.5849999999999995</v>
      </c>
      <c r="T239" s="10">
        <f t="shared" si="31"/>
        <v>3.5849999999999995</v>
      </c>
      <c r="U239" t="str">
        <f>_xlfn.XLOOKUP(E239,customers!$A$2:$A$1001,customers!$I$2:$I$1001,,0,)</f>
        <v>Yes</v>
      </c>
    </row>
    <row r="240" spans="1:21" x14ac:dyDescent="0.2">
      <c r="A240" s="2" t="s">
        <v>1833</v>
      </c>
      <c r="B240" s="3">
        <v>44172</v>
      </c>
      <c r="C240" s="3" t="str">
        <f t="shared" si="24"/>
        <v>Dec</v>
      </c>
      <c r="D240" s="2">
        <f t="shared" si="25"/>
        <v>2020</v>
      </c>
      <c r="E240" s="2" t="s">
        <v>1834</v>
      </c>
      <c r="F240" t="s">
        <v>6151</v>
      </c>
      <c r="G240" s="2">
        <v>2</v>
      </c>
      <c r="H240" s="2" t="str">
        <f>VLOOKUP(E240,customers!$A$1:$I$1001,2,FALSE)</f>
        <v>Friederike Drysdale</v>
      </c>
      <c r="I240" s="2" t="str">
        <f t="shared" si="26"/>
        <v>Friederike</v>
      </c>
      <c r="J240" s="2" t="str">
        <f t="shared" si="27"/>
        <v>Drysdale</v>
      </c>
      <c r="K240" s="2" t="str">
        <f>IF(VLOOKUP(E240,customers!$A$1:$I$1001,3,FALSE)=0," ",VLOOKUP(E240,customers!$A$1:$I$1001,3,FALSE))</f>
        <v>fdrysdale6m@symantec.com</v>
      </c>
      <c r="L240" s="2" t="str">
        <f>VLOOKUP(E240,customers!$A$1:$I$1001,6,FALSE)</f>
        <v>Midland</v>
      </c>
      <c r="M240" s="2" t="str">
        <f>VLOOKUP(E240,customers!$A$1:$I$1001,7,FALSE)</f>
        <v>United States</v>
      </c>
      <c r="N240" t="str">
        <f t="shared" si="28"/>
        <v>R</v>
      </c>
      <c r="O240" t="str" cm="1">
        <f t="array" ref="O240">_xlfn.IFS(N240="R","Rob",N240="E","Exc",N240="L","Lib",N240="A","Ara")</f>
        <v>Rob</v>
      </c>
      <c r="P240" t="str" cm="1">
        <f t="array" ref="P240">_xlfn.IFS(O240="Rob","Robusta",O240="Exc","Excelsa",O240="Ara","Arabica",O240="Lib","Liberica")</f>
        <v>Robusta</v>
      </c>
      <c r="Q240" t="str">
        <f t="shared" si="29"/>
        <v>M</v>
      </c>
      <c r="R240" s="8" t="str">
        <f t="shared" si="30"/>
        <v>2.5</v>
      </c>
      <c r="S240" s="9">
        <f>_xlfn.XLOOKUP(F240,products!$A$2:$A$49,products!$E$2:$E$49,,0,)</f>
        <v>22.884999999999998</v>
      </c>
      <c r="T240" s="10">
        <f t="shared" si="31"/>
        <v>45.769999999999996</v>
      </c>
      <c r="U240" t="str">
        <f>_xlfn.XLOOKUP(E240,customers!$A$2:$A$1001,customers!$I$2:$I$1001,,0,)</f>
        <v>Yes</v>
      </c>
    </row>
    <row r="241" spans="1:21" x14ac:dyDescent="0.2">
      <c r="A241" s="2" t="s">
        <v>1839</v>
      </c>
      <c r="B241" s="3">
        <v>43881</v>
      </c>
      <c r="C241" s="3" t="str">
        <f t="shared" si="24"/>
        <v>Feb</v>
      </c>
      <c r="D241" s="2">
        <f t="shared" si="25"/>
        <v>2020</v>
      </c>
      <c r="E241" s="2" t="s">
        <v>1840</v>
      </c>
      <c r="F241" t="s">
        <v>6171</v>
      </c>
      <c r="G241" s="2">
        <v>4</v>
      </c>
      <c r="H241" s="2" t="str">
        <f>VLOOKUP(E241,customers!$A$1:$I$1001,2,FALSE)</f>
        <v>Devon Magowan</v>
      </c>
      <c r="I241" s="2" t="str">
        <f t="shared" si="26"/>
        <v>Devon</v>
      </c>
      <c r="J241" s="2" t="str">
        <f t="shared" si="27"/>
        <v>Magowan</v>
      </c>
      <c r="K241" s="2" t="str">
        <f>IF(VLOOKUP(E241,customers!$A$1:$I$1001,3,FALSE)=0," ",VLOOKUP(E241,customers!$A$1:$I$1001,3,FALSE))</f>
        <v>dmagowan6n@fc2.com</v>
      </c>
      <c r="L241" s="2" t="str">
        <f>VLOOKUP(E241,customers!$A$1:$I$1001,6,FALSE)</f>
        <v>Cheyenne</v>
      </c>
      <c r="M241" s="2" t="str">
        <f>VLOOKUP(E241,customers!$A$1:$I$1001,7,FALSE)</f>
        <v>United States</v>
      </c>
      <c r="N241" t="str">
        <f t="shared" si="28"/>
        <v>E</v>
      </c>
      <c r="O241" t="str" cm="1">
        <f t="array" ref="O241">_xlfn.IFS(N241="R","Rob",N241="E","Exc",N241="L","Lib",N241="A","Ara")</f>
        <v>Exc</v>
      </c>
      <c r="P241" t="str" cm="1">
        <f t="array" ref="P241">_xlfn.IFS(O241="Rob","Robusta",O241="Exc","Excelsa",O241="Ara","Arabica",O241="Lib","Liberica")</f>
        <v>Excelsa</v>
      </c>
      <c r="Q241" t="str">
        <f t="shared" si="29"/>
        <v>L</v>
      </c>
      <c r="R241" s="8" t="str">
        <f t="shared" si="30"/>
        <v>1</v>
      </c>
      <c r="S241" s="9">
        <f>_xlfn.XLOOKUP(F241,products!$A$2:$A$49,products!$E$2:$E$49,,0,)</f>
        <v>14.85</v>
      </c>
      <c r="T241" s="10">
        <f t="shared" si="31"/>
        <v>59.4</v>
      </c>
      <c r="U241" t="str">
        <f>_xlfn.XLOOKUP(E241,customers!$A$2:$A$1001,customers!$I$2:$I$1001,,0,)</f>
        <v>No</v>
      </c>
    </row>
    <row r="242" spans="1:21" x14ac:dyDescent="0.2">
      <c r="A242" s="2" t="s">
        <v>1845</v>
      </c>
      <c r="B242" s="3">
        <v>43993</v>
      </c>
      <c r="C242" s="3" t="str">
        <f t="shared" si="24"/>
        <v>Jun</v>
      </c>
      <c r="D242" s="2">
        <f t="shared" si="25"/>
        <v>2020</v>
      </c>
      <c r="E242" s="2" t="s">
        <v>1846</v>
      </c>
      <c r="F242" t="s">
        <v>6175</v>
      </c>
      <c r="G242" s="2">
        <v>6</v>
      </c>
      <c r="H242" s="2" t="str">
        <f>VLOOKUP(E242,customers!$A$1:$I$1001,2,FALSE)</f>
        <v>Codi Littrell</v>
      </c>
      <c r="I242" s="2" t="str">
        <f t="shared" si="26"/>
        <v>Codi</v>
      </c>
      <c r="J242" s="2" t="str">
        <f t="shared" si="27"/>
        <v>Littrell</v>
      </c>
      <c r="K242" s="2" t="str">
        <f>IF(VLOOKUP(E242,customers!$A$1:$I$1001,3,FALSE)=0," ",VLOOKUP(E242,customers!$A$1:$I$1001,3,FALSE))</f>
        <v xml:space="preserve"> </v>
      </c>
      <c r="L242" s="2" t="str">
        <f>VLOOKUP(E242,customers!$A$1:$I$1001,6,FALSE)</f>
        <v>Atlanta</v>
      </c>
      <c r="M242" s="2" t="str">
        <f>VLOOKUP(E242,customers!$A$1:$I$1001,7,FALSE)</f>
        <v>United States</v>
      </c>
      <c r="N242" t="str">
        <f t="shared" si="28"/>
        <v>A</v>
      </c>
      <c r="O242" t="str" cm="1">
        <f t="array" ref="O242">_xlfn.IFS(N242="R","Rob",N242="E","Exc",N242="L","Lib",N242="A","Ara")</f>
        <v>Ara</v>
      </c>
      <c r="P242" t="str" cm="1">
        <f t="array" ref="P242">_xlfn.IFS(O242="Rob","Robusta",O242="Exc","Excelsa",O242="Ara","Arabica",O242="Lib","Liberica")</f>
        <v>Arabica</v>
      </c>
      <c r="Q242" t="str">
        <f t="shared" si="29"/>
        <v>M</v>
      </c>
      <c r="R242" s="8" t="str">
        <f t="shared" si="30"/>
        <v>2.5</v>
      </c>
      <c r="S242" s="9">
        <f>_xlfn.XLOOKUP(F242,products!$A$2:$A$49,products!$E$2:$E$49,,0,)</f>
        <v>25.874999999999996</v>
      </c>
      <c r="T242" s="10">
        <f t="shared" si="31"/>
        <v>155.24999999999997</v>
      </c>
      <c r="U242" t="str">
        <f>_xlfn.XLOOKUP(E242,customers!$A$2:$A$1001,customers!$I$2:$I$1001,,0,)</f>
        <v>Yes</v>
      </c>
    </row>
    <row r="243" spans="1:21" x14ac:dyDescent="0.2">
      <c r="A243" s="2" t="s">
        <v>1849</v>
      </c>
      <c r="B243" s="3">
        <v>44082</v>
      </c>
      <c r="C243" s="3" t="str">
        <f t="shared" si="24"/>
        <v>Sep</v>
      </c>
      <c r="D243" s="2">
        <f t="shared" si="25"/>
        <v>2020</v>
      </c>
      <c r="E243" s="2" t="s">
        <v>1850</v>
      </c>
      <c r="F243" t="s">
        <v>6151</v>
      </c>
      <c r="G243" s="2">
        <v>2</v>
      </c>
      <c r="H243" s="2" t="str">
        <f>VLOOKUP(E243,customers!$A$1:$I$1001,2,FALSE)</f>
        <v>Christel Speak</v>
      </c>
      <c r="I243" s="2" t="str">
        <f t="shared" si="26"/>
        <v>Christel</v>
      </c>
      <c r="J243" s="2" t="str">
        <f t="shared" si="27"/>
        <v>Speak</v>
      </c>
      <c r="K243" s="2" t="str">
        <f>IF(VLOOKUP(E243,customers!$A$1:$I$1001,3,FALSE)=0," ",VLOOKUP(E243,customers!$A$1:$I$1001,3,FALSE))</f>
        <v xml:space="preserve"> </v>
      </c>
      <c r="L243" s="2" t="str">
        <f>VLOOKUP(E243,customers!$A$1:$I$1001,6,FALSE)</f>
        <v>Duluth</v>
      </c>
      <c r="M243" s="2" t="str">
        <f>VLOOKUP(E243,customers!$A$1:$I$1001,7,FALSE)</f>
        <v>United States</v>
      </c>
      <c r="N243" t="str">
        <f t="shared" si="28"/>
        <v>R</v>
      </c>
      <c r="O243" t="str" cm="1">
        <f t="array" ref="O243">_xlfn.IFS(N243="R","Rob",N243="E","Exc",N243="L","Lib",N243="A","Ara")</f>
        <v>Rob</v>
      </c>
      <c r="P243" t="str" cm="1">
        <f t="array" ref="P243">_xlfn.IFS(O243="Rob","Robusta",O243="Exc","Excelsa",O243="Ara","Arabica",O243="Lib","Liberica")</f>
        <v>Robusta</v>
      </c>
      <c r="Q243" t="str">
        <f t="shared" si="29"/>
        <v>M</v>
      </c>
      <c r="R243" s="8" t="str">
        <f t="shared" si="30"/>
        <v>2.5</v>
      </c>
      <c r="S243" s="9">
        <f>_xlfn.XLOOKUP(F243,products!$A$2:$A$49,products!$E$2:$E$49,,0,)</f>
        <v>22.884999999999998</v>
      </c>
      <c r="T243" s="10">
        <f t="shared" si="31"/>
        <v>45.769999999999996</v>
      </c>
      <c r="U243" t="str">
        <f>_xlfn.XLOOKUP(E243,customers!$A$2:$A$1001,customers!$I$2:$I$1001,,0,)</f>
        <v>No</v>
      </c>
    </row>
    <row r="244" spans="1:21" x14ac:dyDescent="0.2">
      <c r="A244" s="2" t="s">
        <v>1854</v>
      </c>
      <c r="B244" s="3">
        <v>43918</v>
      </c>
      <c r="C244" s="3" t="str">
        <f t="shared" si="24"/>
        <v>Mar</v>
      </c>
      <c r="D244" s="2">
        <f t="shared" si="25"/>
        <v>2020</v>
      </c>
      <c r="E244" s="2" t="s">
        <v>1855</v>
      </c>
      <c r="F244" t="s">
        <v>6183</v>
      </c>
      <c r="G244" s="2">
        <v>3</v>
      </c>
      <c r="H244" s="2" t="str">
        <f>VLOOKUP(E244,customers!$A$1:$I$1001,2,FALSE)</f>
        <v>Sibella Rushbrooke</v>
      </c>
      <c r="I244" s="2" t="str">
        <f t="shared" si="26"/>
        <v>Sibella</v>
      </c>
      <c r="J244" s="2" t="str">
        <f t="shared" si="27"/>
        <v>Rushbrooke</v>
      </c>
      <c r="K244" s="2" t="str">
        <f>IF(VLOOKUP(E244,customers!$A$1:$I$1001,3,FALSE)=0," ",VLOOKUP(E244,customers!$A$1:$I$1001,3,FALSE))</f>
        <v>srushbrooke6q@youku.com</v>
      </c>
      <c r="L244" s="2" t="str">
        <f>VLOOKUP(E244,customers!$A$1:$I$1001,6,FALSE)</f>
        <v>Sacramento</v>
      </c>
      <c r="M244" s="2" t="str">
        <f>VLOOKUP(E244,customers!$A$1:$I$1001,7,FALSE)</f>
        <v>United States</v>
      </c>
      <c r="N244" t="str">
        <f t="shared" si="28"/>
        <v>E</v>
      </c>
      <c r="O244" t="str" cm="1">
        <f t="array" ref="O244">_xlfn.IFS(N244="R","Rob",N244="E","Exc",N244="L","Lib",N244="A","Ara")</f>
        <v>Exc</v>
      </c>
      <c r="P244" t="str" cm="1">
        <f t="array" ref="P244">_xlfn.IFS(O244="Rob","Robusta",O244="Exc","Excelsa",O244="Ara","Arabica",O244="Lib","Liberica")</f>
        <v>Excelsa</v>
      </c>
      <c r="Q244" t="str">
        <f t="shared" si="29"/>
        <v>D</v>
      </c>
      <c r="R244" s="8" t="str">
        <f t="shared" si="30"/>
        <v>1</v>
      </c>
      <c r="S244" s="9">
        <f>_xlfn.XLOOKUP(F244,products!$A$2:$A$49,products!$E$2:$E$49,,0,)</f>
        <v>12.15</v>
      </c>
      <c r="T244" s="10">
        <f t="shared" si="31"/>
        <v>36.450000000000003</v>
      </c>
      <c r="U244" t="str">
        <f>_xlfn.XLOOKUP(E244,customers!$A$2:$A$1001,customers!$I$2:$I$1001,,0,)</f>
        <v>Yes</v>
      </c>
    </row>
    <row r="245" spans="1:21" x14ac:dyDescent="0.2">
      <c r="A245" s="2" t="s">
        <v>1860</v>
      </c>
      <c r="B245" s="3">
        <v>44114</v>
      </c>
      <c r="C245" s="3" t="str">
        <f t="shared" si="24"/>
        <v>Oct</v>
      </c>
      <c r="D245" s="2">
        <f t="shared" si="25"/>
        <v>2020</v>
      </c>
      <c r="E245" s="2" t="s">
        <v>1861</v>
      </c>
      <c r="F245" t="s">
        <v>6144</v>
      </c>
      <c r="G245" s="2">
        <v>4</v>
      </c>
      <c r="H245" s="2" t="str">
        <f>VLOOKUP(E245,customers!$A$1:$I$1001,2,FALSE)</f>
        <v>Tammie Drynan</v>
      </c>
      <c r="I245" s="2" t="str">
        <f t="shared" si="26"/>
        <v>Tammie</v>
      </c>
      <c r="J245" s="2" t="str">
        <f t="shared" si="27"/>
        <v>Drynan</v>
      </c>
      <c r="K245" s="2" t="str">
        <f>IF(VLOOKUP(E245,customers!$A$1:$I$1001,3,FALSE)=0," ",VLOOKUP(E245,customers!$A$1:$I$1001,3,FALSE))</f>
        <v>tdrynan6r@deviantart.com</v>
      </c>
      <c r="L245" s="2" t="str">
        <f>VLOOKUP(E245,customers!$A$1:$I$1001,6,FALSE)</f>
        <v>Tampa</v>
      </c>
      <c r="M245" s="2" t="str">
        <f>VLOOKUP(E245,customers!$A$1:$I$1001,7,FALSE)</f>
        <v>United States</v>
      </c>
      <c r="N245" t="str">
        <f t="shared" si="28"/>
        <v>E</v>
      </c>
      <c r="O245" t="str" cm="1">
        <f t="array" ref="O245">_xlfn.IFS(N245="R","Rob",N245="E","Exc",N245="L","Lib",N245="A","Ara")</f>
        <v>Exc</v>
      </c>
      <c r="P245" t="str" cm="1">
        <f t="array" ref="P245">_xlfn.IFS(O245="Rob","Robusta",O245="Exc","Excelsa",O245="Ara","Arabica",O245="Lib","Liberica")</f>
        <v>Excelsa</v>
      </c>
      <c r="Q245" t="str">
        <f t="shared" si="29"/>
        <v>D</v>
      </c>
      <c r="R245" s="8" t="str">
        <f t="shared" si="30"/>
        <v>0.5</v>
      </c>
      <c r="S245" s="9">
        <f>_xlfn.XLOOKUP(F245,products!$A$2:$A$49,products!$E$2:$E$49,,0,)</f>
        <v>7.29</v>
      </c>
      <c r="T245" s="10">
        <f t="shared" si="31"/>
        <v>29.16</v>
      </c>
      <c r="U245" t="str">
        <f>_xlfn.XLOOKUP(E245,customers!$A$2:$A$1001,customers!$I$2:$I$1001,,0,)</f>
        <v>Yes</v>
      </c>
    </row>
    <row r="246" spans="1:21" x14ac:dyDescent="0.2">
      <c r="A246" s="2" t="s">
        <v>1866</v>
      </c>
      <c r="B246" s="3">
        <v>44702</v>
      </c>
      <c r="C246" s="3" t="str">
        <f t="shared" si="24"/>
        <v>May</v>
      </c>
      <c r="D246" s="2">
        <f t="shared" si="25"/>
        <v>2022</v>
      </c>
      <c r="E246" s="2" t="s">
        <v>1867</v>
      </c>
      <c r="F246" t="s">
        <v>6181</v>
      </c>
      <c r="G246" s="2">
        <v>4</v>
      </c>
      <c r="H246" s="2" t="str">
        <f>VLOOKUP(E246,customers!$A$1:$I$1001,2,FALSE)</f>
        <v>Effie Yurkov</v>
      </c>
      <c r="I246" s="2" t="str">
        <f t="shared" si="26"/>
        <v>Effie</v>
      </c>
      <c r="J246" s="2" t="str">
        <f t="shared" si="27"/>
        <v>Yurkov</v>
      </c>
      <c r="K246" s="2" t="str">
        <f>IF(VLOOKUP(E246,customers!$A$1:$I$1001,3,FALSE)=0," ",VLOOKUP(E246,customers!$A$1:$I$1001,3,FALSE))</f>
        <v>eyurkov6s@hud.gov</v>
      </c>
      <c r="L246" s="2" t="str">
        <f>VLOOKUP(E246,customers!$A$1:$I$1001,6,FALSE)</f>
        <v>Honolulu</v>
      </c>
      <c r="M246" s="2" t="str">
        <f>VLOOKUP(E246,customers!$A$1:$I$1001,7,FALSE)</f>
        <v>United States</v>
      </c>
      <c r="N246" t="str">
        <f t="shared" si="28"/>
        <v>L</v>
      </c>
      <c r="O246" t="str" cm="1">
        <f t="array" ref="O246">_xlfn.IFS(N246="R","Rob",N246="E","Exc",N246="L","Lib",N246="A","Ara")</f>
        <v>Lib</v>
      </c>
      <c r="P246" t="str" cm="1">
        <f t="array" ref="P246">_xlfn.IFS(O246="Rob","Robusta",O246="Exc","Excelsa",O246="Ara","Arabica",O246="Lib","Liberica")</f>
        <v>Liberica</v>
      </c>
      <c r="Q246" t="str">
        <f t="shared" si="29"/>
        <v>M</v>
      </c>
      <c r="R246" s="8" t="str">
        <f t="shared" si="30"/>
        <v>2.5</v>
      </c>
      <c r="S246" s="9">
        <f>_xlfn.XLOOKUP(F246,products!$A$2:$A$49,products!$E$2:$E$49,,0,)</f>
        <v>33.464999999999996</v>
      </c>
      <c r="T246" s="10">
        <f t="shared" si="31"/>
        <v>133.85999999999999</v>
      </c>
      <c r="U246" t="str">
        <f>_xlfn.XLOOKUP(E246,customers!$A$2:$A$1001,customers!$I$2:$I$1001,,0,)</f>
        <v>No</v>
      </c>
    </row>
    <row r="247" spans="1:21" x14ac:dyDescent="0.2">
      <c r="A247" s="2" t="s">
        <v>1872</v>
      </c>
      <c r="B247" s="3">
        <v>43951</v>
      </c>
      <c r="C247" s="3" t="str">
        <f t="shared" si="24"/>
        <v>Apr</v>
      </c>
      <c r="D247" s="2">
        <f t="shared" si="25"/>
        <v>2020</v>
      </c>
      <c r="E247" s="2" t="s">
        <v>1873</v>
      </c>
      <c r="F247" t="s">
        <v>6145</v>
      </c>
      <c r="G247" s="2">
        <v>5</v>
      </c>
      <c r="H247" s="2" t="str">
        <f>VLOOKUP(E247,customers!$A$1:$I$1001,2,FALSE)</f>
        <v>Lexie Mallan</v>
      </c>
      <c r="I247" s="2" t="str">
        <f t="shared" si="26"/>
        <v>Lexie</v>
      </c>
      <c r="J247" s="2" t="str">
        <f t="shared" si="27"/>
        <v>Mallan</v>
      </c>
      <c r="K247" s="2" t="str">
        <f>IF(VLOOKUP(E247,customers!$A$1:$I$1001,3,FALSE)=0," ",VLOOKUP(E247,customers!$A$1:$I$1001,3,FALSE))</f>
        <v>lmallan6t@state.gov</v>
      </c>
      <c r="L247" s="2" t="str">
        <f>VLOOKUP(E247,customers!$A$1:$I$1001,6,FALSE)</f>
        <v>Baton Rouge</v>
      </c>
      <c r="M247" s="2" t="str">
        <f>VLOOKUP(E247,customers!$A$1:$I$1001,7,FALSE)</f>
        <v>United States</v>
      </c>
      <c r="N247" t="str">
        <f t="shared" si="28"/>
        <v>L</v>
      </c>
      <c r="O247" t="str" cm="1">
        <f t="array" ref="O247">_xlfn.IFS(N247="R","Rob",N247="E","Exc",N247="L","Lib",N247="A","Ara")</f>
        <v>Lib</v>
      </c>
      <c r="P247" t="str" cm="1">
        <f t="array" ref="P247">_xlfn.IFS(O247="Rob","Robusta",O247="Exc","Excelsa",O247="Ara","Arabica",O247="Lib","Liberica")</f>
        <v>Liberica</v>
      </c>
      <c r="Q247" t="str">
        <f t="shared" si="29"/>
        <v>L</v>
      </c>
      <c r="R247" s="8" t="str">
        <f t="shared" si="30"/>
        <v>0.2</v>
      </c>
      <c r="S247" s="9">
        <f>_xlfn.XLOOKUP(F247,products!$A$2:$A$49,products!$E$2:$E$49,,0,)</f>
        <v>4.7549999999999999</v>
      </c>
      <c r="T247" s="10">
        <f t="shared" si="31"/>
        <v>23.774999999999999</v>
      </c>
      <c r="U247" t="str">
        <f>_xlfn.XLOOKUP(E247,customers!$A$2:$A$1001,customers!$I$2:$I$1001,,0,)</f>
        <v>Yes</v>
      </c>
    </row>
    <row r="248" spans="1:21" x14ac:dyDescent="0.2">
      <c r="A248" s="2" t="s">
        <v>1878</v>
      </c>
      <c r="B248" s="3">
        <v>44542</v>
      </c>
      <c r="C248" s="3" t="str">
        <f t="shared" si="24"/>
        <v>Dec</v>
      </c>
      <c r="D248" s="2">
        <f t="shared" si="25"/>
        <v>2021</v>
      </c>
      <c r="E248" s="2" t="s">
        <v>1879</v>
      </c>
      <c r="F248" t="s">
        <v>6143</v>
      </c>
      <c r="G248" s="2">
        <v>3</v>
      </c>
      <c r="H248" s="2" t="str">
        <f>VLOOKUP(E248,customers!$A$1:$I$1001,2,FALSE)</f>
        <v>Georgena Bentjens</v>
      </c>
      <c r="I248" s="2" t="str">
        <f t="shared" si="26"/>
        <v>Georgena</v>
      </c>
      <c r="J248" s="2" t="str">
        <f t="shared" si="27"/>
        <v>Bentjens</v>
      </c>
      <c r="K248" s="2" t="str">
        <f>IF(VLOOKUP(E248,customers!$A$1:$I$1001,3,FALSE)=0," ",VLOOKUP(E248,customers!$A$1:$I$1001,3,FALSE))</f>
        <v>gbentjens6u@netlog.com</v>
      </c>
      <c r="L248" s="2" t="str">
        <f>VLOOKUP(E248,customers!$A$1:$I$1001,6,FALSE)</f>
        <v>Newbiggin</v>
      </c>
      <c r="M248" s="2" t="str">
        <f>VLOOKUP(E248,customers!$A$1:$I$1001,7,FALSE)</f>
        <v>United Kingdom</v>
      </c>
      <c r="N248" t="str">
        <f t="shared" si="28"/>
        <v>L</v>
      </c>
      <c r="O248" t="str" cm="1">
        <f t="array" ref="O248">_xlfn.IFS(N248="R","Rob",N248="E","Exc",N248="L","Lib",N248="A","Ara")</f>
        <v>Lib</v>
      </c>
      <c r="P248" t="str" cm="1">
        <f t="array" ref="P248">_xlfn.IFS(O248="Rob","Robusta",O248="Exc","Excelsa",O248="Ara","Arabica",O248="Lib","Liberica")</f>
        <v>Liberica</v>
      </c>
      <c r="Q248" t="str">
        <f t="shared" si="29"/>
        <v>D</v>
      </c>
      <c r="R248" s="8" t="str">
        <f t="shared" si="30"/>
        <v>1</v>
      </c>
      <c r="S248" s="9">
        <f>_xlfn.XLOOKUP(F248,products!$A$2:$A$49,products!$E$2:$E$49,,0,)</f>
        <v>12.95</v>
      </c>
      <c r="T248" s="10">
        <f t="shared" si="31"/>
        <v>38.849999999999994</v>
      </c>
      <c r="U248" t="str">
        <f>_xlfn.XLOOKUP(E248,customers!$A$2:$A$1001,customers!$I$2:$I$1001,,0,)</f>
        <v>No</v>
      </c>
    </row>
    <row r="249" spans="1:21" x14ac:dyDescent="0.2">
      <c r="A249" s="2" t="s">
        <v>1884</v>
      </c>
      <c r="B249" s="3">
        <v>44131</v>
      </c>
      <c r="C249" s="3" t="str">
        <f t="shared" si="24"/>
        <v>Oct</v>
      </c>
      <c r="D249" s="2">
        <f t="shared" si="25"/>
        <v>2020</v>
      </c>
      <c r="E249" s="2" t="s">
        <v>1885</v>
      </c>
      <c r="F249" t="s">
        <v>6178</v>
      </c>
      <c r="G249" s="2">
        <v>6</v>
      </c>
      <c r="H249" s="2" t="str">
        <f>VLOOKUP(E249,customers!$A$1:$I$1001,2,FALSE)</f>
        <v>Delmar Beasant</v>
      </c>
      <c r="I249" s="2" t="str">
        <f t="shared" si="26"/>
        <v>Delmar</v>
      </c>
      <c r="J249" s="2" t="str">
        <f t="shared" si="27"/>
        <v>Beasant</v>
      </c>
      <c r="K249" s="2" t="str">
        <f>IF(VLOOKUP(E249,customers!$A$1:$I$1001,3,FALSE)=0," ",VLOOKUP(E249,customers!$A$1:$I$1001,3,FALSE))</f>
        <v xml:space="preserve"> </v>
      </c>
      <c r="L249" s="2" t="str">
        <f>VLOOKUP(E249,customers!$A$1:$I$1001,6,FALSE)</f>
        <v>Kilkenny</v>
      </c>
      <c r="M249" s="2" t="str">
        <f>VLOOKUP(E249,customers!$A$1:$I$1001,7,FALSE)</f>
        <v>Ireland</v>
      </c>
      <c r="N249" t="str">
        <f t="shared" si="28"/>
        <v>R</v>
      </c>
      <c r="O249" t="str" cm="1">
        <f t="array" ref="O249">_xlfn.IFS(N249="R","Rob",N249="E","Exc",N249="L","Lib",N249="A","Ara")</f>
        <v>Rob</v>
      </c>
      <c r="P249" t="str" cm="1">
        <f t="array" ref="P249">_xlfn.IFS(O249="Rob","Robusta",O249="Exc","Excelsa",O249="Ara","Arabica",O249="Lib","Liberica")</f>
        <v>Robusta</v>
      </c>
      <c r="Q249" t="str">
        <f t="shared" si="29"/>
        <v>L</v>
      </c>
      <c r="R249" s="8" t="str">
        <f t="shared" si="30"/>
        <v>0.2</v>
      </c>
      <c r="S249" s="9">
        <f>_xlfn.XLOOKUP(F249,products!$A$2:$A$49,products!$E$2:$E$49,,0,)</f>
        <v>3.5849999999999995</v>
      </c>
      <c r="T249" s="10">
        <f t="shared" si="31"/>
        <v>21.509999999999998</v>
      </c>
      <c r="U249" t="str">
        <f>_xlfn.XLOOKUP(E249,customers!$A$2:$A$1001,customers!$I$2:$I$1001,,0,)</f>
        <v>Yes</v>
      </c>
    </row>
    <row r="250" spans="1:21" x14ac:dyDescent="0.2">
      <c r="A250" s="2" t="s">
        <v>1889</v>
      </c>
      <c r="B250" s="3">
        <v>44019</v>
      </c>
      <c r="C250" s="3" t="str">
        <f t="shared" si="24"/>
        <v>Jul</v>
      </c>
      <c r="D250" s="2">
        <f t="shared" si="25"/>
        <v>2020</v>
      </c>
      <c r="E250" s="2" t="s">
        <v>1890</v>
      </c>
      <c r="F250" t="s">
        <v>6147</v>
      </c>
      <c r="G250" s="2">
        <v>1</v>
      </c>
      <c r="H250" s="2" t="str">
        <f>VLOOKUP(E250,customers!$A$1:$I$1001,2,FALSE)</f>
        <v>Lyn Entwistle</v>
      </c>
      <c r="I250" s="2" t="str">
        <f t="shared" si="26"/>
        <v>Lyn</v>
      </c>
      <c r="J250" s="2" t="str">
        <f t="shared" si="27"/>
        <v>Entwistle</v>
      </c>
      <c r="K250" s="2" t="str">
        <f>IF(VLOOKUP(E250,customers!$A$1:$I$1001,3,FALSE)=0," ",VLOOKUP(E250,customers!$A$1:$I$1001,3,FALSE))</f>
        <v>lentwistle6w@omniture.com</v>
      </c>
      <c r="L250" s="2" t="str">
        <f>VLOOKUP(E250,customers!$A$1:$I$1001,6,FALSE)</f>
        <v>Minneapolis</v>
      </c>
      <c r="M250" s="2" t="str">
        <f>VLOOKUP(E250,customers!$A$1:$I$1001,7,FALSE)</f>
        <v>United States</v>
      </c>
      <c r="N250" t="str">
        <f t="shared" si="28"/>
        <v>A</v>
      </c>
      <c r="O250" t="str" cm="1">
        <f t="array" ref="O250">_xlfn.IFS(N250="R","Rob",N250="E","Exc",N250="L","Lib",N250="A","Ara")</f>
        <v>Ara</v>
      </c>
      <c r="P250" t="str" cm="1">
        <f t="array" ref="P250">_xlfn.IFS(O250="Rob","Robusta",O250="Exc","Excelsa",O250="Ara","Arabica",O250="Lib","Liberica")</f>
        <v>Arabica</v>
      </c>
      <c r="Q250" t="str">
        <f t="shared" si="29"/>
        <v>D</v>
      </c>
      <c r="R250" s="8" t="str">
        <f t="shared" si="30"/>
        <v>1</v>
      </c>
      <c r="S250" s="9">
        <f>_xlfn.XLOOKUP(F250,products!$A$2:$A$49,products!$E$2:$E$49,,0,)</f>
        <v>9.9499999999999993</v>
      </c>
      <c r="T250" s="10">
        <f t="shared" si="31"/>
        <v>9.9499999999999993</v>
      </c>
      <c r="U250" t="str">
        <f>_xlfn.XLOOKUP(E250,customers!$A$2:$A$1001,customers!$I$2:$I$1001,,0,)</f>
        <v>Yes</v>
      </c>
    </row>
    <row r="251" spans="1:21" x14ac:dyDescent="0.2">
      <c r="A251" s="2" t="s">
        <v>1895</v>
      </c>
      <c r="B251" s="3">
        <v>43861</v>
      </c>
      <c r="C251" s="3" t="str">
        <f t="shared" si="24"/>
        <v>Jan</v>
      </c>
      <c r="D251" s="2">
        <f t="shared" si="25"/>
        <v>2020</v>
      </c>
      <c r="E251" s="2" t="s">
        <v>1935</v>
      </c>
      <c r="F251" t="s">
        <v>6170</v>
      </c>
      <c r="G251" s="2">
        <v>1</v>
      </c>
      <c r="H251" s="2" t="str">
        <f>VLOOKUP(E251,customers!$A$1:$I$1001,2,FALSE)</f>
        <v>Zacharias Kiffe</v>
      </c>
      <c r="I251" s="2" t="str">
        <f t="shared" si="26"/>
        <v>Zacharias</v>
      </c>
      <c r="J251" s="2" t="str">
        <f t="shared" si="27"/>
        <v>Kiffe</v>
      </c>
      <c r="K251" s="2" t="str">
        <f>IF(VLOOKUP(E251,customers!$A$1:$I$1001,3,FALSE)=0," ",VLOOKUP(E251,customers!$A$1:$I$1001,3,FALSE))</f>
        <v>zkiffe74@cyberchimps.com</v>
      </c>
      <c r="L251" s="2" t="str">
        <f>VLOOKUP(E251,customers!$A$1:$I$1001,6,FALSE)</f>
        <v>Milwaukee</v>
      </c>
      <c r="M251" s="2" t="str">
        <f>VLOOKUP(E251,customers!$A$1:$I$1001,7,FALSE)</f>
        <v>United States</v>
      </c>
      <c r="N251" t="str">
        <f t="shared" si="28"/>
        <v>L</v>
      </c>
      <c r="O251" t="str" cm="1">
        <f t="array" ref="O251">_xlfn.IFS(N251="R","Rob",N251="E","Exc",N251="L","Lib",N251="A","Ara")</f>
        <v>Lib</v>
      </c>
      <c r="P251" t="str" cm="1">
        <f t="array" ref="P251">_xlfn.IFS(O251="Rob","Robusta",O251="Exc","Excelsa",O251="Ara","Arabica",O251="Lib","Liberica")</f>
        <v>Liberica</v>
      </c>
      <c r="Q251" t="str">
        <f t="shared" si="29"/>
        <v>L</v>
      </c>
      <c r="R251" s="8" t="str">
        <f t="shared" si="30"/>
        <v>1</v>
      </c>
      <c r="S251" s="9">
        <f>_xlfn.XLOOKUP(F251,products!$A$2:$A$49,products!$E$2:$E$49,,0,)</f>
        <v>15.85</v>
      </c>
      <c r="T251" s="10">
        <f t="shared" si="31"/>
        <v>15.85</v>
      </c>
      <c r="U251" t="str">
        <f>_xlfn.XLOOKUP(E251,customers!$A$2:$A$1001,customers!$I$2:$I$1001,,0,)</f>
        <v>Yes</v>
      </c>
    </row>
    <row r="252" spans="1:21" x14ac:dyDescent="0.2">
      <c r="A252" s="2" t="s">
        <v>1900</v>
      </c>
      <c r="B252" s="3">
        <v>43879</v>
      </c>
      <c r="C252" s="3" t="str">
        <f t="shared" si="24"/>
        <v>Feb</v>
      </c>
      <c r="D252" s="2">
        <f t="shared" si="25"/>
        <v>2020</v>
      </c>
      <c r="E252" s="2" t="s">
        <v>1901</v>
      </c>
      <c r="F252" t="s">
        <v>6174</v>
      </c>
      <c r="G252" s="2">
        <v>1</v>
      </c>
      <c r="H252" s="2" t="str">
        <f>VLOOKUP(E252,customers!$A$1:$I$1001,2,FALSE)</f>
        <v>Mercedes Acott</v>
      </c>
      <c r="I252" s="2" t="str">
        <f t="shared" si="26"/>
        <v>Mercedes</v>
      </c>
      <c r="J252" s="2" t="str">
        <f t="shared" si="27"/>
        <v>Acott</v>
      </c>
      <c r="K252" s="2" t="str">
        <f>IF(VLOOKUP(E252,customers!$A$1:$I$1001,3,FALSE)=0," ",VLOOKUP(E252,customers!$A$1:$I$1001,3,FALSE))</f>
        <v>macott6y@pagesperso-orange.fr</v>
      </c>
      <c r="L252" s="2" t="str">
        <f>VLOOKUP(E252,customers!$A$1:$I$1001,6,FALSE)</f>
        <v>Charlotte</v>
      </c>
      <c r="M252" s="2" t="str">
        <f>VLOOKUP(E252,customers!$A$1:$I$1001,7,FALSE)</f>
        <v>United States</v>
      </c>
      <c r="N252" t="str">
        <f t="shared" si="28"/>
        <v>R</v>
      </c>
      <c r="O252" t="str" cm="1">
        <f t="array" ref="O252">_xlfn.IFS(N252="R","Rob",N252="E","Exc",N252="L","Lib",N252="A","Ara")</f>
        <v>Rob</v>
      </c>
      <c r="P252" t="str" cm="1">
        <f t="array" ref="P252">_xlfn.IFS(O252="Rob","Robusta",O252="Exc","Excelsa",O252="Ara","Arabica",O252="Lib","Liberica")</f>
        <v>Robusta</v>
      </c>
      <c r="Q252" t="str">
        <f t="shared" si="29"/>
        <v>M</v>
      </c>
      <c r="R252" s="8" t="str">
        <f t="shared" si="30"/>
        <v>0.2</v>
      </c>
      <c r="S252" s="9">
        <f>_xlfn.XLOOKUP(F252,products!$A$2:$A$49,products!$E$2:$E$49,,0,)</f>
        <v>2.9849999999999999</v>
      </c>
      <c r="T252" s="10">
        <f t="shared" si="31"/>
        <v>2.9849999999999999</v>
      </c>
      <c r="U252" t="str">
        <f>_xlfn.XLOOKUP(E252,customers!$A$2:$A$1001,customers!$I$2:$I$1001,,0,)</f>
        <v>Yes</v>
      </c>
    </row>
    <row r="253" spans="1:21" x14ac:dyDescent="0.2">
      <c r="A253" s="2" t="s">
        <v>1906</v>
      </c>
      <c r="B253" s="3">
        <v>44360</v>
      </c>
      <c r="C253" s="3" t="str">
        <f t="shared" si="24"/>
        <v>Jun</v>
      </c>
      <c r="D253" s="2">
        <f t="shared" si="25"/>
        <v>2021</v>
      </c>
      <c r="E253" s="2" t="s">
        <v>1907</v>
      </c>
      <c r="F253" t="s">
        <v>6141</v>
      </c>
      <c r="G253" s="2">
        <v>5</v>
      </c>
      <c r="H253" s="2" t="str">
        <f>VLOOKUP(E253,customers!$A$1:$I$1001,2,FALSE)</f>
        <v>Connor Heaviside</v>
      </c>
      <c r="I253" s="2" t="str">
        <f t="shared" si="26"/>
        <v>Connor</v>
      </c>
      <c r="J253" s="2" t="str">
        <f t="shared" si="27"/>
        <v>Heaviside</v>
      </c>
      <c r="K253" s="2" t="str">
        <f>IF(VLOOKUP(E253,customers!$A$1:$I$1001,3,FALSE)=0," ",VLOOKUP(E253,customers!$A$1:$I$1001,3,FALSE))</f>
        <v>cheaviside6z@rediff.com</v>
      </c>
      <c r="L253" s="2" t="str">
        <f>VLOOKUP(E253,customers!$A$1:$I$1001,6,FALSE)</f>
        <v>Phoenix</v>
      </c>
      <c r="M253" s="2" t="str">
        <f>VLOOKUP(E253,customers!$A$1:$I$1001,7,FALSE)</f>
        <v>United States</v>
      </c>
      <c r="N253" t="str">
        <f t="shared" si="28"/>
        <v>E</v>
      </c>
      <c r="O253" t="str" cm="1">
        <f t="array" ref="O253">_xlfn.IFS(N253="R","Rob",N253="E","Exc",N253="L","Lib",N253="A","Ara")</f>
        <v>Exc</v>
      </c>
      <c r="P253" t="str" cm="1">
        <f t="array" ref="P253">_xlfn.IFS(O253="Rob","Robusta",O253="Exc","Excelsa",O253="Ara","Arabica",O253="Lib","Liberica")</f>
        <v>Excelsa</v>
      </c>
      <c r="Q253" t="str">
        <f t="shared" si="29"/>
        <v>M</v>
      </c>
      <c r="R253" s="8" t="str">
        <f t="shared" si="30"/>
        <v>1</v>
      </c>
      <c r="S253" s="9">
        <f>_xlfn.XLOOKUP(F253,products!$A$2:$A$49,products!$E$2:$E$49,,0,)</f>
        <v>13.75</v>
      </c>
      <c r="T253" s="10">
        <f t="shared" si="31"/>
        <v>68.75</v>
      </c>
      <c r="U253" t="str">
        <f>_xlfn.XLOOKUP(E253,customers!$A$2:$A$1001,customers!$I$2:$I$1001,,0,)</f>
        <v>Yes</v>
      </c>
    </row>
    <row r="254" spans="1:21" x14ac:dyDescent="0.2">
      <c r="A254" s="2" t="s">
        <v>1912</v>
      </c>
      <c r="B254" s="3">
        <v>44779</v>
      </c>
      <c r="C254" s="3" t="str">
        <f t="shared" si="24"/>
        <v>Aug</v>
      </c>
      <c r="D254" s="2">
        <f t="shared" si="25"/>
        <v>2022</v>
      </c>
      <c r="E254" s="2" t="s">
        <v>1913</v>
      </c>
      <c r="F254" t="s">
        <v>6147</v>
      </c>
      <c r="G254" s="2">
        <v>3</v>
      </c>
      <c r="H254" s="2" t="str">
        <f>VLOOKUP(E254,customers!$A$1:$I$1001,2,FALSE)</f>
        <v>Devy Bulbrook</v>
      </c>
      <c r="I254" s="2" t="str">
        <f t="shared" si="26"/>
        <v>Devy</v>
      </c>
      <c r="J254" s="2" t="str">
        <f t="shared" si="27"/>
        <v>Bulbrook</v>
      </c>
      <c r="K254" s="2" t="str">
        <f>IF(VLOOKUP(E254,customers!$A$1:$I$1001,3,FALSE)=0," ",VLOOKUP(E254,customers!$A$1:$I$1001,3,FALSE))</f>
        <v xml:space="preserve"> </v>
      </c>
      <c r="L254" s="2" t="str">
        <f>VLOOKUP(E254,customers!$A$1:$I$1001,6,FALSE)</f>
        <v>Jamaica</v>
      </c>
      <c r="M254" s="2" t="str">
        <f>VLOOKUP(E254,customers!$A$1:$I$1001,7,FALSE)</f>
        <v>United States</v>
      </c>
      <c r="N254" t="str">
        <f t="shared" si="28"/>
        <v>A</v>
      </c>
      <c r="O254" t="str" cm="1">
        <f t="array" ref="O254">_xlfn.IFS(N254="R","Rob",N254="E","Exc",N254="L","Lib",N254="A","Ara")</f>
        <v>Ara</v>
      </c>
      <c r="P254" t="str" cm="1">
        <f t="array" ref="P254">_xlfn.IFS(O254="Rob","Robusta",O254="Exc","Excelsa",O254="Ara","Arabica",O254="Lib","Liberica")</f>
        <v>Arabica</v>
      </c>
      <c r="Q254" t="str">
        <f t="shared" si="29"/>
        <v>D</v>
      </c>
      <c r="R254" s="8" t="str">
        <f t="shared" si="30"/>
        <v>1</v>
      </c>
      <c r="S254" s="9">
        <f>_xlfn.XLOOKUP(F254,products!$A$2:$A$49,products!$E$2:$E$49,,0,)</f>
        <v>9.9499999999999993</v>
      </c>
      <c r="T254" s="10">
        <f t="shared" si="31"/>
        <v>29.849999999999998</v>
      </c>
      <c r="U254" t="str">
        <f>_xlfn.XLOOKUP(E254,customers!$A$2:$A$1001,customers!$I$2:$I$1001,,0,)</f>
        <v>No</v>
      </c>
    </row>
    <row r="255" spans="1:21" x14ac:dyDescent="0.2">
      <c r="A255" s="2" t="s">
        <v>1917</v>
      </c>
      <c r="B255" s="3">
        <v>44523</v>
      </c>
      <c r="C255" s="3" t="str">
        <f t="shared" si="24"/>
        <v>Nov</v>
      </c>
      <c r="D255" s="2">
        <f t="shared" si="25"/>
        <v>2021</v>
      </c>
      <c r="E255" s="2" t="s">
        <v>1918</v>
      </c>
      <c r="F255" t="s">
        <v>6162</v>
      </c>
      <c r="G255" s="2">
        <v>4</v>
      </c>
      <c r="H255" s="2" t="str">
        <f>VLOOKUP(E255,customers!$A$1:$I$1001,2,FALSE)</f>
        <v>Leia Kernan</v>
      </c>
      <c r="I255" s="2" t="str">
        <f t="shared" si="26"/>
        <v>Leia</v>
      </c>
      <c r="J255" s="2" t="str">
        <f t="shared" si="27"/>
        <v>Kernan</v>
      </c>
      <c r="K255" s="2" t="str">
        <f>IF(VLOOKUP(E255,customers!$A$1:$I$1001,3,FALSE)=0," ",VLOOKUP(E255,customers!$A$1:$I$1001,3,FALSE))</f>
        <v>lkernan71@wsj.com</v>
      </c>
      <c r="L255" s="2" t="str">
        <f>VLOOKUP(E255,customers!$A$1:$I$1001,6,FALSE)</f>
        <v>Champaign</v>
      </c>
      <c r="M255" s="2" t="str">
        <f>VLOOKUP(E255,customers!$A$1:$I$1001,7,FALSE)</f>
        <v>United States</v>
      </c>
      <c r="N255" t="str">
        <f t="shared" si="28"/>
        <v>L</v>
      </c>
      <c r="O255" t="str" cm="1">
        <f t="array" ref="O255">_xlfn.IFS(N255="R","Rob",N255="E","Exc",N255="L","Lib",N255="A","Ara")</f>
        <v>Lib</v>
      </c>
      <c r="P255" t="str" cm="1">
        <f t="array" ref="P255">_xlfn.IFS(O255="Rob","Robusta",O255="Exc","Excelsa",O255="Ara","Arabica",O255="Lib","Liberica")</f>
        <v>Liberica</v>
      </c>
      <c r="Q255" t="str">
        <f t="shared" si="29"/>
        <v>M</v>
      </c>
      <c r="R255" s="8" t="str">
        <f t="shared" si="30"/>
        <v>1</v>
      </c>
      <c r="S255" s="9">
        <f>_xlfn.XLOOKUP(F255,products!$A$2:$A$49,products!$E$2:$E$49,,0,)</f>
        <v>14.55</v>
      </c>
      <c r="T255" s="10">
        <f t="shared" si="31"/>
        <v>58.2</v>
      </c>
      <c r="U255" t="str">
        <f>_xlfn.XLOOKUP(E255,customers!$A$2:$A$1001,customers!$I$2:$I$1001,,0,)</f>
        <v>No</v>
      </c>
    </row>
    <row r="256" spans="1:21" x14ac:dyDescent="0.2">
      <c r="A256" s="2" t="s">
        <v>1923</v>
      </c>
      <c r="B256" s="3">
        <v>44482</v>
      </c>
      <c r="C256" s="3" t="str">
        <f t="shared" si="24"/>
        <v>Oct</v>
      </c>
      <c r="D256" s="2">
        <f t="shared" si="25"/>
        <v>2021</v>
      </c>
      <c r="E256" s="2" t="s">
        <v>1924</v>
      </c>
      <c r="F256" t="s">
        <v>6173</v>
      </c>
      <c r="G256" s="2">
        <v>4</v>
      </c>
      <c r="H256" s="2" t="str">
        <f>VLOOKUP(E256,customers!$A$1:$I$1001,2,FALSE)</f>
        <v>Rosaline McLae</v>
      </c>
      <c r="I256" s="2" t="str">
        <f t="shared" si="26"/>
        <v>Rosaline</v>
      </c>
      <c r="J256" s="2" t="str">
        <f t="shared" si="27"/>
        <v>McLae</v>
      </c>
      <c r="K256" s="2" t="str">
        <f>IF(VLOOKUP(E256,customers!$A$1:$I$1001,3,FALSE)=0," ",VLOOKUP(E256,customers!$A$1:$I$1001,3,FALSE))</f>
        <v>rmclae72@dailymotion.com</v>
      </c>
      <c r="L256" s="2" t="str">
        <f>VLOOKUP(E256,customers!$A$1:$I$1001,6,FALSE)</f>
        <v>Swindon</v>
      </c>
      <c r="M256" s="2" t="str">
        <f>VLOOKUP(E256,customers!$A$1:$I$1001,7,FALSE)</f>
        <v>United Kingdom</v>
      </c>
      <c r="N256" t="str">
        <f t="shared" si="28"/>
        <v>R</v>
      </c>
      <c r="O256" t="str" cm="1">
        <f t="array" ref="O256">_xlfn.IFS(N256="R","Rob",N256="E","Exc",N256="L","Lib",N256="A","Ara")</f>
        <v>Rob</v>
      </c>
      <c r="P256" t="str" cm="1">
        <f t="array" ref="P256">_xlfn.IFS(O256="Rob","Robusta",O256="Exc","Excelsa",O256="Ara","Arabica",O256="Lib","Liberica")</f>
        <v>Robusta</v>
      </c>
      <c r="Q256" t="str">
        <f t="shared" si="29"/>
        <v>L</v>
      </c>
      <c r="R256" s="8" t="str">
        <f t="shared" si="30"/>
        <v>0.5</v>
      </c>
      <c r="S256" s="9">
        <f>_xlfn.XLOOKUP(F256,products!$A$2:$A$49,products!$E$2:$E$49,,0,)</f>
        <v>7.169999999999999</v>
      </c>
      <c r="T256" s="10">
        <f t="shared" si="31"/>
        <v>28.679999999999996</v>
      </c>
      <c r="U256" t="str">
        <f>_xlfn.XLOOKUP(E256,customers!$A$2:$A$1001,customers!$I$2:$I$1001,,0,)</f>
        <v>No</v>
      </c>
    </row>
    <row r="257" spans="1:21" x14ac:dyDescent="0.2">
      <c r="A257" s="2" t="s">
        <v>1928</v>
      </c>
      <c r="B257" s="3">
        <v>44439</v>
      </c>
      <c r="C257" s="3" t="str">
        <f t="shared" si="24"/>
        <v>Aug</v>
      </c>
      <c r="D257" s="2">
        <f t="shared" si="25"/>
        <v>2021</v>
      </c>
      <c r="E257" s="2" t="s">
        <v>1929</v>
      </c>
      <c r="F257" t="s">
        <v>6173</v>
      </c>
      <c r="G257" s="2">
        <v>3</v>
      </c>
      <c r="H257" s="2" t="str">
        <f>VLOOKUP(E257,customers!$A$1:$I$1001,2,FALSE)</f>
        <v>Cleve Blowfelde</v>
      </c>
      <c r="I257" s="2" t="str">
        <f t="shared" si="26"/>
        <v>Cleve</v>
      </c>
      <c r="J257" s="2" t="str">
        <f t="shared" si="27"/>
        <v>Blowfelde</v>
      </c>
      <c r="K257" s="2" t="str">
        <f>IF(VLOOKUP(E257,customers!$A$1:$I$1001,3,FALSE)=0," ",VLOOKUP(E257,customers!$A$1:$I$1001,3,FALSE))</f>
        <v>cblowfelde73@ustream.tv</v>
      </c>
      <c r="L257" s="2" t="str">
        <f>VLOOKUP(E257,customers!$A$1:$I$1001,6,FALSE)</f>
        <v>Tucson</v>
      </c>
      <c r="M257" s="2" t="str">
        <f>VLOOKUP(E257,customers!$A$1:$I$1001,7,FALSE)</f>
        <v>United States</v>
      </c>
      <c r="N257" t="str">
        <f t="shared" si="28"/>
        <v>R</v>
      </c>
      <c r="O257" t="str" cm="1">
        <f t="array" ref="O257">_xlfn.IFS(N257="R","Rob",N257="E","Exc",N257="L","Lib",N257="A","Ara")</f>
        <v>Rob</v>
      </c>
      <c r="P257" t="str" cm="1">
        <f t="array" ref="P257">_xlfn.IFS(O257="Rob","Robusta",O257="Exc","Excelsa",O257="Ara","Arabica",O257="Lib","Liberica")</f>
        <v>Robusta</v>
      </c>
      <c r="Q257" t="str">
        <f t="shared" si="29"/>
        <v>L</v>
      </c>
      <c r="R257" s="8" t="str">
        <f t="shared" si="30"/>
        <v>0.5</v>
      </c>
      <c r="S257" s="9">
        <f>_xlfn.XLOOKUP(F257,products!$A$2:$A$49,products!$E$2:$E$49,,0,)</f>
        <v>7.169999999999999</v>
      </c>
      <c r="T257" s="10">
        <f t="shared" si="31"/>
        <v>21.509999999999998</v>
      </c>
      <c r="U257" t="str">
        <f>_xlfn.XLOOKUP(E257,customers!$A$2:$A$1001,customers!$I$2:$I$1001,,0,)</f>
        <v>No</v>
      </c>
    </row>
    <row r="258" spans="1:21" x14ac:dyDescent="0.2">
      <c r="A258" s="2" t="s">
        <v>1934</v>
      </c>
      <c r="B258" s="3">
        <v>43846</v>
      </c>
      <c r="C258" s="3" t="str">
        <f t="shared" si="24"/>
        <v>Jan</v>
      </c>
      <c r="D258" s="2">
        <f t="shared" si="25"/>
        <v>2020</v>
      </c>
      <c r="E258" s="2" t="s">
        <v>1935</v>
      </c>
      <c r="F258" t="s">
        <v>6160</v>
      </c>
      <c r="G258" s="2">
        <v>2</v>
      </c>
      <c r="H258" s="2" t="str">
        <f>VLOOKUP(E258,customers!$A$1:$I$1001,2,FALSE)</f>
        <v>Zacharias Kiffe</v>
      </c>
      <c r="I258" s="2" t="str">
        <f t="shared" si="26"/>
        <v>Zacharias</v>
      </c>
      <c r="J258" s="2" t="str">
        <f t="shared" si="27"/>
        <v>Kiffe</v>
      </c>
      <c r="K258" s="2" t="str">
        <f>IF(VLOOKUP(E258,customers!$A$1:$I$1001,3,FALSE)=0," ",VLOOKUP(E258,customers!$A$1:$I$1001,3,FALSE))</f>
        <v>zkiffe74@cyberchimps.com</v>
      </c>
      <c r="L258" s="2" t="str">
        <f>VLOOKUP(E258,customers!$A$1:$I$1001,6,FALSE)</f>
        <v>Milwaukee</v>
      </c>
      <c r="M258" s="2" t="str">
        <f>VLOOKUP(E258,customers!$A$1:$I$1001,7,FALSE)</f>
        <v>United States</v>
      </c>
      <c r="N258" t="str">
        <f t="shared" si="28"/>
        <v>L</v>
      </c>
      <c r="O258" t="str" cm="1">
        <f t="array" ref="O258">_xlfn.IFS(N258="R","Rob",N258="E","Exc",N258="L","Lib",N258="A","Ara")</f>
        <v>Lib</v>
      </c>
      <c r="P258" t="str" cm="1">
        <f t="array" ref="P258">_xlfn.IFS(O258="Rob","Robusta",O258="Exc","Excelsa",O258="Ara","Arabica",O258="Lib","Liberica")</f>
        <v>Liberica</v>
      </c>
      <c r="Q258" t="str">
        <f t="shared" si="29"/>
        <v>M</v>
      </c>
      <c r="R258" s="8" t="str">
        <f t="shared" si="30"/>
        <v>0.5</v>
      </c>
      <c r="S258" s="9">
        <f>_xlfn.XLOOKUP(F258,products!$A$2:$A$49,products!$E$2:$E$49,,0,)</f>
        <v>8.73</v>
      </c>
      <c r="T258" s="10">
        <f t="shared" si="31"/>
        <v>17.46</v>
      </c>
      <c r="U258" t="str">
        <f>_xlfn.XLOOKUP(E258,customers!$A$2:$A$1001,customers!$I$2:$I$1001,,0,)</f>
        <v>Yes</v>
      </c>
    </row>
    <row r="259" spans="1:21" x14ac:dyDescent="0.2">
      <c r="A259" s="2" t="s">
        <v>1940</v>
      </c>
      <c r="B259" s="3">
        <v>44676</v>
      </c>
      <c r="C259" s="3" t="str">
        <f t="shared" ref="C259:C322" si="32">TEXT(B259,"mmm")</f>
        <v>Apr</v>
      </c>
      <c r="D259" s="2">
        <f t="shared" ref="D259:D322" si="33">YEAR(B259)</f>
        <v>2022</v>
      </c>
      <c r="E259" s="2" t="s">
        <v>1941</v>
      </c>
      <c r="F259" t="s">
        <v>6185</v>
      </c>
      <c r="G259" s="2">
        <v>1</v>
      </c>
      <c r="H259" s="2" t="str">
        <f>VLOOKUP(E259,customers!$A$1:$I$1001,2,FALSE)</f>
        <v>Denyse O'Calleran</v>
      </c>
      <c r="I259" s="2" t="str">
        <f t="shared" ref="I259:I322" si="34">LEFT(H259,FIND(" ",H259,1)-1)</f>
        <v>Denyse</v>
      </c>
      <c r="J259" s="2" t="str">
        <f t="shared" ref="J259:J322" si="35">RIGHT(H259,LEN(H259)-FIND(" ",H259,1))</f>
        <v>O'Calleran</v>
      </c>
      <c r="K259" s="2" t="str">
        <f>IF(VLOOKUP(E259,customers!$A$1:$I$1001,3,FALSE)=0," ",VLOOKUP(E259,customers!$A$1:$I$1001,3,FALSE))</f>
        <v>docalleran75@ucla.edu</v>
      </c>
      <c r="L259" s="2" t="str">
        <f>VLOOKUP(E259,customers!$A$1:$I$1001,6,FALSE)</f>
        <v>Pompano Beach</v>
      </c>
      <c r="M259" s="2" t="str">
        <f>VLOOKUP(E259,customers!$A$1:$I$1001,7,FALSE)</f>
        <v>United States</v>
      </c>
      <c r="N259" t="str">
        <f t="shared" ref="N259:N322" si="36">LEFT(F259,FIND("-",F259,1)-1)</f>
        <v>E</v>
      </c>
      <c r="O259" t="str" cm="1">
        <f t="array" ref="O259">_xlfn.IFS(N259="R","Rob",N259="E","Exc",N259="L","Lib",N259="A","Ara")</f>
        <v>Exc</v>
      </c>
      <c r="P259" t="str" cm="1">
        <f t="array" ref="P259">_xlfn.IFS(O259="Rob","Robusta",O259="Exc","Excelsa",O259="Ara","Arabica",O259="Lib","Liberica")</f>
        <v>Excelsa</v>
      </c>
      <c r="Q259" t="str">
        <f t="shared" ref="Q259:Q322" si="37">MID(F259,FIND("-",F259,1)+1,1)</f>
        <v>D</v>
      </c>
      <c r="R259" s="8" t="str">
        <f t="shared" ref="R259:R322" si="38">MID(F259,FIND("-",F259,FIND("-",F259,1)+1)+1,LEN(F259)-FIND("-",F259,FIND("-",F259,1)+1))</f>
        <v>2.5</v>
      </c>
      <c r="S259" s="9">
        <f>_xlfn.XLOOKUP(F259,products!$A$2:$A$49,products!$E$2:$E$49,,0,)</f>
        <v>27.945</v>
      </c>
      <c r="T259" s="10">
        <f t="shared" ref="T259:T322" si="39">S259*G259</f>
        <v>27.945</v>
      </c>
      <c r="U259" t="str">
        <f>_xlfn.XLOOKUP(E259,customers!$A$2:$A$1001,customers!$I$2:$I$1001,,0,)</f>
        <v>Yes</v>
      </c>
    </row>
    <row r="260" spans="1:21" x14ac:dyDescent="0.2">
      <c r="A260" s="2" t="s">
        <v>1946</v>
      </c>
      <c r="B260" s="3">
        <v>44513</v>
      </c>
      <c r="C260" s="3" t="str">
        <f t="shared" si="32"/>
        <v>Nov</v>
      </c>
      <c r="D260" s="2">
        <f t="shared" si="33"/>
        <v>2021</v>
      </c>
      <c r="E260" s="2" t="s">
        <v>1947</v>
      </c>
      <c r="F260" t="s">
        <v>6185</v>
      </c>
      <c r="G260" s="2">
        <v>5</v>
      </c>
      <c r="H260" s="2" t="str">
        <f>VLOOKUP(E260,customers!$A$1:$I$1001,2,FALSE)</f>
        <v>Cobby Cromwell</v>
      </c>
      <c r="I260" s="2" t="str">
        <f t="shared" si="34"/>
        <v>Cobby</v>
      </c>
      <c r="J260" s="2" t="str">
        <f t="shared" si="35"/>
        <v>Cromwell</v>
      </c>
      <c r="K260" s="2" t="str">
        <f>IF(VLOOKUP(E260,customers!$A$1:$I$1001,3,FALSE)=0," ",VLOOKUP(E260,customers!$A$1:$I$1001,3,FALSE))</f>
        <v>ccromwell76@desdev.cn</v>
      </c>
      <c r="L260" s="2" t="str">
        <f>VLOOKUP(E260,customers!$A$1:$I$1001,6,FALSE)</f>
        <v>Whittier</v>
      </c>
      <c r="M260" s="2" t="str">
        <f>VLOOKUP(E260,customers!$A$1:$I$1001,7,FALSE)</f>
        <v>United States</v>
      </c>
      <c r="N260" t="str">
        <f t="shared" si="36"/>
        <v>E</v>
      </c>
      <c r="O260" t="str" cm="1">
        <f t="array" ref="O260">_xlfn.IFS(N260="R","Rob",N260="E","Exc",N260="L","Lib",N260="A","Ara")</f>
        <v>Exc</v>
      </c>
      <c r="P260" t="str" cm="1">
        <f t="array" ref="P260">_xlfn.IFS(O260="Rob","Robusta",O260="Exc","Excelsa",O260="Ara","Arabica",O260="Lib","Liberica")</f>
        <v>Excelsa</v>
      </c>
      <c r="Q260" t="str">
        <f t="shared" si="37"/>
        <v>D</v>
      </c>
      <c r="R260" s="8" t="str">
        <f t="shared" si="38"/>
        <v>2.5</v>
      </c>
      <c r="S260" s="9">
        <f>_xlfn.XLOOKUP(F260,products!$A$2:$A$49,products!$E$2:$E$49,,0,)</f>
        <v>27.945</v>
      </c>
      <c r="T260" s="10">
        <f t="shared" si="39"/>
        <v>139.72499999999999</v>
      </c>
      <c r="U260" t="str">
        <f>_xlfn.XLOOKUP(E260,customers!$A$2:$A$1001,customers!$I$2:$I$1001,,0,)</f>
        <v>No</v>
      </c>
    </row>
    <row r="261" spans="1:21" x14ac:dyDescent="0.2">
      <c r="A261" s="2" t="s">
        <v>1952</v>
      </c>
      <c r="B261" s="3">
        <v>44355</v>
      </c>
      <c r="C261" s="3" t="str">
        <f t="shared" si="32"/>
        <v>Jun</v>
      </c>
      <c r="D261" s="2">
        <f t="shared" si="33"/>
        <v>2021</v>
      </c>
      <c r="E261" s="2" t="s">
        <v>1953</v>
      </c>
      <c r="F261" t="s">
        <v>6174</v>
      </c>
      <c r="G261" s="2">
        <v>2</v>
      </c>
      <c r="H261" s="2" t="str">
        <f>VLOOKUP(E261,customers!$A$1:$I$1001,2,FALSE)</f>
        <v>Irv Hay</v>
      </c>
      <c r="I261" s="2" t="str">
        <f t="shared" si="34"/>
        <v>Irv</v>
      </c>
      <c r="J261" s="2" t="str">
        <f t="shared" si="35"/>
        <v>Hay</v>
      </c>
      <c r="K261" s="2" t="str">
        <f>IF(VLOOKUP(E261,customers!$A$1:$I$1001,3,FALSE)=0," ",VLOOKUP(E261,customers!$A$1:$I$1001,3,FALSE))</f>
        <v>ihay77@lulu.com</v>
      </c>
      <c r="L261" s="2" t="str">
        <f>VLOOKUP(E261,customers!$A$1:$I$1001,6,FALSE)</f>
        <v>Sheffield</v>
      </c>
      <c r="M261" s="2" t="str">
        <f>VLOOKUP(E261,customers!$A$1:$I$1001,7,FALSE)</f>
        <v>United Kingdom</v>
      </c>
      <c r="N261" t="str">
        <f t="shared" si="36"/>
        <v>R</v>
      </c>
      <c r="O261" t="str" cm="1">
        <f t="array" ref="O261">_xlfn.IFS(N261="R","Rob",N261="E","Exc",N261="L","Lib",N261="A","Ara")</f>
        <v>Rob</v>
      </c>
      <c r="P261" t="str" cm="1">
        <f t="array" ref="P261">_xlfn.IFS(O261="Rob","Robusta",O261="Exc","Excelsa",O261="Ara","Arabica",O261="Lib","Liberica")</f>
        <v>Robusta</v>
      </c>
      <c r="Q261" t="str">
        <f t="shared" si="37"/>
        <v>M</v>
      </c>
      <c r="R261" s="8" t="str">
        <f t="shared" si="38"/>
        <v>0.2</v>
      </c>
      <c r="S261" s="9">
        <f>_xlfn.XLOOKUP(F261,products!$A$2:$A$49,products!$E$2:$E$49,,0,)</f>
        <v>2.9849999999999999</v>
      </c>
      <c r="T261" s="10">
        <f t="shared" si="39"/>
        <v>5.97</v>
      </c>
      <c r="U261" t="str">
        <f>_xlfn.XLOOKUP(E261,customers!$A$2:$A$1001,customers!$I$2:$I$1001,,0,)</f>
        <v>No</v>
      </c>
    </row>
    <row r="262" spans="1:21" x14ac:dyDescent="0.2">
      <c r="A262" s="2" t="s">
        <v>1958</v>
      </c>
      <c r="B262" s="3">
        <v>44156</v>
      </c>
      <c r="C262" s="3" t="str">
        <f t="shared" si="32"/>
        <v>Nov</v>
      </c>
      <c r="D262" s="2">
        <f t="shared" si="33"/>
        <v>2020</v>
      </c>
      <c r="E262" s="2" t="s">
        <v>1959</v>
      </c>
      <c r="F262" t="s">
        <v>6142</v>
      </c>
      <c r="G262" s="2">
        <v>1</v>
      </c>
      <c r="H262" s="2" t="str">
        <f>VLOOKUP(E262,customers!$A$1:$I$1001,2,FALSE)</f>
        <v>Tani Taffarello</v>
      </c>
      <c r="I262" s="2" t="str">
        <f t="shared" si="34"/>
        <v>Tani</v>
      </c>
      <c r="J262" s="2" t="str">
        <f t="shared" si="35"/>
        <v>Taffarello</v>
      </c>
      <c r="K262" s="2" t="str">
        <f>IF(VLOOKUP(E262,customers!$A$1:$I$1001,3,FALSE)=0," ",VLOOKUP(E262,customers!$A$1:$I$1001,3,FALSE))</f>
        <v>ttaffarello78@sciencedaily.com</v>
      </c>
      <c r="L262" s="2" t="str">
        <f>VLOOKUP(E262,customers!$A$1:$I$1001,6,FALSE)</f>
        <v>Saint Louis</v>
      </c>
      <c r="M262" s="2" t="str">
        <f>VLOOKUP(E262,customers!$A$1:$I$1001,7,FALSE)</f>
        <v>United States</v>
      </c>
      <c r="N262" t="str">
        <f t="shared" si="36"/>
        <v>R</v>
      </c>
      <c r="O262" t="str" cm="1">
        <f t="array" ref="O262">_xlfn.IFS(N262="R","Rob",N262="E","Exc",N262="L","Lib",N262="A","Ara")</f>
        <v>Rob</v>
      </c>
      <c r="P262" t="str" cm="1">
        <f t="array" ref="P262">_xlfn.IFS(O262="Rob","Robusta",O262="Exc","Excelsa",O262="Ara","Arabica",O262="Lib","Liberica")</f>
        <v>Robusta</v>
      </c>
      <c r="Q262" t="str">
        <f t="shared" si="37"/>
        <v>L</v>
      </c>
      <c r="R262" s="8" t="str">
        <f t="shared" si="38"/>
        <v>2.5</v>
      </c>
      <c r="S262" s="9">
        <f>_xlfn.XLOOKUP(F262,products!$A$2:$A$49,products!$E$2:$E$49,,0,)</f>
        <v>27.484999999999996</v>
      </c>
      <c r="T262" s="10">
        <f t="shared" si="39"/>
        <v>27.484999999999996</v>
      </c>
      <c r="U262" t="str">
        <f>_xlfn.XLOOKUP(E262,customers!$A$2:$A$1001,customers!$I$2:$I$1001,,0,)</f>
        <v>Yes</v>
      </c>
    </row>
    <row r="263" spans="1:21" x14ac:dyDescent="0.2">
      <c r="A263" s="2" t="s">
        <v>1963</v>
      </c>
      <c r="B263" s="3">
        <v>43538</v>
      </c>
      <c r="C263" s="3" t="str">
        <f t="shared" si="32"/>
        <v>Mar</v>
      </c>
      <c r="D263" s="2">
        <f t="shared" si="33"/>
        <v>2019</v>
      </c>
      <c r="E263" s="2" t="s">
        <v>1964</v>
      </c>
      <c r="F263" t="s">
        <v>6179</v>
      </c>
      <c r="G263" s="2">
        <v>5</v>
      </c>
      <c r="H263" s="2" t="str">
        <f>VLOOKUP(E263,customers!$A$1:$I$1001,2,FALSE)</f>
        <v>Monique Canty</v>
      </c>
      <c r="I263" s="2" t="str">
        <f t="shared" si="34"/>
        <v>Monique</v>
      </c>
      <c r="J263" s="2" t="str">
        <f t="shared" si="35"/>
        <v>Canty</v>
      </c>
      <c r="K263" s="2" t="str">
        <f>IF(VLOOKUP(E263,customers!$A$1:$I$1001,3,FALSE)=0," ",VLOOKUP(E263,customers!$A$1:$I$1001,3,FALSE))</f>
        <v>mcanty79@jigsy.com</v>
      </c>
      <c r="L263" s="2" t="str">
        <f>VLOOKUP(E263,customers!$A$1:$I$1001,6,FALSE)</f>
        <v>Erie</v>
      </c>
      <c r="M263" s="2" t="str">
        <f>VLOOKUP(E263,customers!$A$1:$I$1001,7,FALSE)</f>
        <v>United States</v>
      </c>
      <c r="N263" t="str">
        <f t="shared" si="36"/>
        <v>R</v>
      </c>
      <c r="O263" t="str" cm="1">
        <f t="array" ref="O263">_xlfn.IFS(N263="R","Rob",N263="E","Exc",N263="L","Lib",N263="A","Ara")</f>
        <v>Rob</v>
      </c>
      <c r="P263" t="str" cm="1">
        <f t="array" ref="P263">_xlfn.IFS(O263="Rob","Robusta",O263="Exc","Excelsa",O263="Ara","Arabica",O263="Lib","Liberica")</f>
        <v>Robusta</v>
      </c>
      <c r="Q263" t="str">
        <f t="shared" si="37"/>
        <v>L</v>
      </c>
      <c r="R263" s="8" t="str">
        <f t="shared" si="38"/>
        <v>1</v>
      </c>
      <c r="S263" s="9">
        <f>_xlfn.XLOOKUP(F263,products!$A$2:$A$49,products!$E$2:$E$49,,0,)</f>
        <v>11.95</v>
      </c>
      <c r="T263" s="10">
        <f t="shared" si="39"/>
        <v>59.75</v>
      </c>
      <c r="U263" t="str">
        <f>_xlfn.XLOOKUP(E263,customers!$A$2:$A$1001,customers!$I$2:$I$1001,,0,)</f>
        <v>Yes</v>
      </c>
    </row>
    <row r="264" spans="1:21" x14ac:dyDescent="0.2">
      <c r="A264" s="2" t="s">
        <v>1969</v>
      </c>
      <c r="B264" s="3">
        <v>43693</v>
      </c>
      <c r="C264" s="3" t="str">
        <f t="shared" si="32"/>
        <v>Aug</v>
      </c>
      <c r="D264" s="2">
        <f t="shared" si="33"/>
        <v>2019</v>
      </c>
      <c r="E264" s="2" t="s">
        <v>1970</v>
      </c>
      <c r="F264" t="s">
        <v>6141</v>
      </c>
      <c r="G264" s="2">
        <v>3</v>
      </c>
      <c r="H264" s="2" t="str">
        <f>VLOOKUP(E264,customers!$A$1:$I$1001,2,FALSE)</f>
        <v>Javier Kopke</v>
      </c>
      <c r="I264" s="2" t="str">
        <f t="shared" si="34"/>
        <v>Javier</v>
      </c>
      <c r="J264" s="2" t="str">
        <f t="shared" si="35"/>
        <v>Kopke</v>
      </c>
      <c r="K264" s="2" t="str">
        <f>IF(VLOOKUP(E264,customers!$A$1:$I$1001,3,FALSE)=0," ",VLOOKUP(E264,customers!$A$1:$I$1001,3,FALSE))</f>
        <v>jkopke7a@auda.org.au</v>
      </c>
      <c r="L264" s="2" t="str">
        <f>VLOOKUP(E264,customers!$A$1:$I$1001,6,FALSE)</f>
        <v>Tacoma</v>
      </c>
      <c r="M264" s="2" t="str">
        <f>VLOOKUP(E264,customers!$A$1:$I$1001,7,FALSE)</f>
        <v>United States</v>
      </c>
      <c r="N264" t="str">
        <f t="shared" si="36"/>
        <v>E</v>
      </c>
      <c r="O264" t="str" cm="1">
        <f t="array" ref="O264">_xlfn.IFS(N264="R","Rob",N264="E","Exc",N264="L","Lib",N264="A","Ara")</f>
        <v>Exc</v>
      </c>
      <c r="P264" t="str" cm="1">
        <f t="array" ref="P264">_xlfn.IFS(O264="Rob","Robusta",O264="Exc","Excelsa",O264="Ara","Arabica",O264="Lib","Liberica")</f>
        <v>Excelsa</v>
      </c>
      <c r="Q264" t="str">
        <f t="shared" si="37"/>
        <v>M</v>
      </c>
      <c r="R264" s="8" t="str">
        <f t="shared" si="38"/>
        <v>1</v>
      </c>
      <c r="S264" s="9">
        <f>_xlfn.XLOOKUP(F264,products!$A$2:$A$49,products!$E$2:$E$49,,0,)</f>
        <v>13.75</v>
      </c>
      <c r="T264" s="10">
        <f t="shared" si="39"/>
        <v>41.25</v>
      </c>
      <c r="U264" t="str">
        <f>_xlfn.XLOOKUP(E264,customers!$A$2:$A$1001,customers!$I$2:$I$1001,,0,)</f>
        <v>No</v>
      </c>
    </row>
    <row r="265" spans="1:21" x14ac:dyDescent="0.2">
      <c r="A265" s="2" t="s">
        <v>1975</v>
      </c>
      <c r="B265" s="3">
        <v>43577</v>
      </c>
      <c r="C265" s="3" t="str">
        <f t="shared" si="32"/>
        <v>Apr</v>
      </c>
      <c r="D265" s="2">
        <f t="shared" si="33"/>
        <v>2019</v>
      </c>
      <c r="E265" s="2" t="s">
        <v>1976</v>
      </c>
      <c r="F265" t="s">
        <v>6181</v>
      </c>
      <c r="G265" s="2">
        <v>4</v>
      </c>
      <c r="H265" s="2" t="str">
        <f>VLOOKUP(E265,customers!$A$1:$I$1001,2,FALSE)</f>
        <v>Mar McIver</v>
      </c>
      <c r="I265" s="2" t="str">
        <f t="shared" si="34"/>
        <v>Mar</v>
      </c>
      <c r="J265" s="2" t="str">
        <f t="shared" si="35"/>
        <v>McIver</v>
      </c>
      <c r="K265" s="2" t="str">
        <f>IF(VLOOKUP(E265,customers!$A$1:$I$1001,3,FALSE)=0," ",VLOOKUP(E265,customers!$A$1:$I$1001,3,FALSE))</f>
        <v xml:space="preserve"> </v>
      </c>
      <c r="L265" s="2" t="str">
        <f>VLOOKUP(E265,customers!$A$1:$I$1001,6,FALSE)</f>
        <v>Richmond</v>
      </c>
      <c r="M265" s="2" t="str">
        <f>VLOOKUP(E265,customers!$A$1:$I$1001,7,FALSE)</f>
        <v>United States</v>
      </c>
      <c r="N265" t="str">
        <f t="shared" si="36"/>
        <v>L</v>
      </c>
      <c r="O265" t="str" cm="1">
        <f t="array" ref="O265">_xlfn.IFS(N265="R","Rob",N265="E","Exc",N265="L","Lib",N265="A","Ara")</f>
        <v>Lib</v>
      </c>
      <c r="P265" t="str" cm="1">
        <f t="array" ref="P265">_xlfn.IFS(O265="Rob","Robusta",O265="Exc","Excelsa",O265="Ara","Arabica",O265="Lib","Liberica")</f>
        <v>Liberica</v>
      </c>
      <c r="Q265" t="str">
        <f t="shared" si="37"/>
        <v>M</v>
      </c>
      <c r="R265" s="8" t="str">
        <f t="shared" si="38"/>
        <v>2.5</v>
      </c>
      <c r="S265" s="9">
        <f>_xlfn.XLOOKUP(F265,products!$A$2:$A$49,products!$E$2:$E$49,,0,)</f>
        <v>33.464999999999996</v>
      </c>
      <c r="T265" s="10">
        <f t="shared" si="39"/>
        <v>133.85999999999999</v>
      </c>
      <c r="U265" t="str">
        <f>_xlfn.XLOOKUP(E265,customers!$A$2:$A$1001,customers!$I$2:$I$1001,,0,)</f>
        <v>No</v>
      </c>
    </row>
    <row r="266" spans="1:21" x14ac:dyDescent="0.2">
      <c r="A266" s="2" t="s">
        <v>1980</v>
      </c>
      <c r="B266" s="3">
        <v>44683</v>
      </c>
      <c r="C266" s="3" t="str">
        <f t="shared" si="32"/>
        <v>May</v>
      </c>
      <c r="D266" s="2">
        <f t="shared" si="33"/>
        <v>2022</v>
      </c>
      <c r="E266" s="2" t="s">
        <v>1981</v>
      </c>
      <c r="F266" t="s">
        <v>6179</v>
      </c>
      <c r="G266" s="2">
        <v>5</v>
      </c>
      <c r="H266" s="2" t="str">
        <f>VLOOKUP(E266,customers!$A$1:$I$1001,2,FALSE)</f>
        <v>Arabella Fransewich</v>
      </c>
      <c r="I266" s="2" t="str">
        <f t="shared" si="34"/>
        <v>Arabella</v>
      </c>
      <c r="J266" s="2" t="str">
        <f t="shared" si="35"/>
        <v>Fransewich</v>
      </c>
      <c r="K266" s="2" t="str">
        <f>IF(VLOOKUP(E266,customers!$A$1:$I$1001,3,FALSE)=0," ",VLOOKUP(E266,customers!$A$1:$I$1001,3,FALSE))</f>
        <v xml:space="preserve"> </v>
      </c>
      <c r="L266" s="2" t="str">
        <f>VLOOKUP(E266,customers!$A$1:$I$1001,6,FALSE)</f>
        <v>Kinsealy-Drinan</v>
      </c>
      <c r="M266" s="2" t="str">
        <f>VLOOKUP(E266,customers!$A$1:$I$1001,7,FALSE)</f>
        <v>Ireland</v>
      </c>
      <c r="N266" t="str">
        <f t="shared" si="36"/>
        <v>R</v>
      </c>
      <c r="O266" t="str" cm="1">
        <f t="array" ref="O266">_xlfn.IFS(N266="R","Rob",N266="E","Exc",N266="L","Lib",N266="A","Ara")</f>
        <v>Rob</v>
      </c>
      <c r="P266" t="str" cm="1">
        <f t="array" ref="P266">_xlfn.IFS(O266="Rob","Robusta",O266="Exc","Excelsa",O266="Ara","Arabica",O266="Lib","Liberica")</f>
        <v>Robusta</v>
      </c>
      <c r="Q266" t="str">
        <f t="shared" si="37"/>
        <v>L</v>
      </c>
      <c r="R266" s="8" t="str">
        <f t="shared" si="38"/>
        <v>1</v>
      </c>
      <c r="S266" s="9">
        <f>_xlfn.XLOOKUP(F266,products!$A$2:$A$49,products!$E$2:$E$49,,0,)</f>
        <v>11.95</v>
      </c>
      <c r="T266" s="10">
        <f t="shared" si="39"/>
        <v>59.75</v>
      </c>
      <c r="U266" t="str">
        <f>_xlfn.XLOOKUP(E266,customers!$A$2:$A$1001,customers!$I$2:$I$1001,,0,)</f>
        <v>Yes</v>
      </c>
    </row>
    <row r="267" spans="1:21" x14ac:dyDescent="0.2">
      <c r="A267" s="2" t="s">
        <v>1986</v>
      </c>
      <c r="B267" s="3">
        <v>43872</v>
      </c>
      <c r="C267" s="3" t="str">
        <f t="shared" si="32"/>
        <v>Feb</v>
      </c>
      <c r="D267" s="2">
        <f t="shared" si="33"/>
        <v>2020</v>
      </c>
      <c r="E267" s="2" t="s">
        <v>1987</v>
      </c>
      <c r="F267" t="s">
        <v>6158</v>
      </c>
      <c r="G267" s="2">
        <v>1</v>
      </c>
      <c r="H267" s="2" t="str">
        <f>VLOOKUP(E267,customers!$A$1:$I$1001,2,FALSE)</f>
        <v>Violette Hellmore</v>
      </c>
      <c r="I267" s="2" t="str">
        <f t="shared" si="34"/>
        <v>Violette</v>
      </c>
      <c r="J267" s="2" t="str">
        <f t="shared" si="35"/>
        <v>Hellmore</v>
      </c>
      <c r="K267" s="2" t="str">
        <f>IF(VLOOKUP(E267,customers!$A$1:$I$1001,3,FALSE)=0," ",VLOOKUP(E267,customers!$A$1:$I$1001,3,FALSE))</f>
        <v>vhellmore7d@bbc.co.uk</v>
      </c>
      <c r="L267" s="2" t="str">
        <f>VLOOKUP(E267,customers!$A$1:$I$1001,6,FALSE)</f>
        <v>Little Rock</v>
      </c>
      <c r="M267" s="2" t="str">
        <f>VLOOKUP(E267,customers!$A$1:$I$1001,7,FALSE)</f>
        <v>United States</v>
      </c>
      <c r="N267" t="str">
        <f t="shared" si="36"/>
        <v>A</v>
      </c>
      <c r="O267" t="str" cm="1">
        <f t="array" ref="O267">_xlfn.IFS(N267="R","Rob",N267="E","Exc",N267="L","Lib",N267="A","Ara")</f>
        <v>Ara</v>
      </c>
      <c r="P267" t="str" cm="1">
        <f t="array" ref="P267">_xlfn.IFS(O267="Rob","Robusta",O267="Exc","Excelsa",O267="Ara","Arabica",O267="Lib","Liberica")</f>
        <v>Arabica</v>
      </c>
      <c r="Q267" t="str">
        <f t="shared" si="37"/>
        <v>D</v>
      </c>
      <c r="R267" s="8" t="str">
        <f t="shared" si="38"/>
        <v>0.5</v>
      </c>
      <c r="S267" s="9">
        <f>_xlfn.XLOOKUP(F267,products!$A$2:$A$49,products!$E$2:$E$49,,0,)</f>
        <v>5.97</v>
      </c>
      <c r="T267" s="10">
        <f t="shared" si="39"/>
        <v>5.97</v>
      </c>
      <c r="U267" t="str">
        <f>_xlfn.XLOOKUP(E267,customers!$A$2:$A$1001,customers!$I$2:$I$1001,,0,)</f>
        <v>Yes</v>
      </c>
    </row>
    <row r="268" spans="1:21" x14ac:dyDescent="0.2">
      <c r="A268" s="2" t="s">
        <v>1992</v>
      </c>
      <c r="B268" s="3">
        <v>44283</v>
      </c>
      <c r="C268" s="3" t="str">
        <f t="shared" si="32"/>
        <v>Mar</v>
      </c>
      <c r="D268" s="2">
        <f t="shared" si="33"/>
        <v>2021</v>
      </c>
      <c r="E268" s="2" t="s">
        <v>1993</v>
      </c>
      <c r="F268" t="s">
        <v>6183</v>
      </c>
      <c r="G268" s="2">
        <v>2</v>
      </c>
      <c r="H268" s="2" t="str">
        <f>VLOOKUP(E268,customers!$A$1:$I$1001,2,FALSE)</f>
        <v>Myles Seawright</v>
      </c>
      <c r="I268" s="2" t="str">
        <f t="shared" si="34"/>
        <v>Myles</v>
      </c>
      <c r="J268" s="2" t="str">
        <f t="shared" si="35"/>
        <v>Seawright</v>
      </c>
      <c r="K268" s="2" t="str">
        <f>IF(VLOOKUP(E268,customers!$A$1:$I$1001,3,FALSE)=0," ",VLOOKUP(E268,customers!$A$1:$I$1001,3,FALSE))</f>
        <v>mseawright7e@nbcnews.com</v>
      </c>
      <c r="L268" s="2" t="str">
        <f>VLOOKUP(E268,customers!$A$1:$I$1001,6,FALSE)</f>
        <v>Newton</v>
      </c>
      <c r="M268" s="2" t="str">
        <f>VLOOKUP(E268,customers!$A$1:$I$1001,7,FALSE)</f>
        <v>United Kingdom</v>
      </c>
      <c r="N268" t="str">
        <f t="shared" si="36"/>
        <v>E</v>
      </c>
      <c r="O268" t="str" cm="1">
        <f t="array" ref="O268">_xlfn.IFS(N268="R","Rob",N268="E","Exc",N268="L","Lib",N268="A","Ara")</f>
        <v>Exc</v>
      </c>
      <c r="P268" t="str" cm="1">
        <f t="array" ref="P268">_xlfn.IFS(O268="Rob","Robusta",O268="Exc","Excelsa",O268="Ara","Arabica",O268="Lib","Liberica")</f>
        <v>Excelsa</v>
      </c>
      <c r="Q268" t="str">
        <f t="shared" si="37"/>
        <v>D</v>
      </c>
      <c r="R268" s="8" t="str">
        <f t="shared" si="38"/>
        <v>1</v>
      </c>
      <c r="S268" s="9">
        <f>_xlfn.XLOOKUP(F268,products!$A$2:$A$49,products!$E$2:$E$49,,0,)</f>
        <v>12.15</v>
      </c>
      <c r="T268" s="10">
        <f t="shared" si="39"/>
        <v>24.3</v>
      </c>
      <c r="U268" t="str">
        <f>_xlfn.XLOOKUP(E268,customers!$A$2:$A$1001,customers!$I$2:$I$1001,,0,)</f>
        <v>No</v>
      </c>
    </row>
    <row r="269" spans="1:21" x14ac:dyDescent="0.2">
      <c r="A269" s="2" t="s">
        <v>1998</v>
      </c>
      <c r="B269" s="3">
        <v>44324</v>
      </c>
      <c r="C269" s="3" t="str">
        <f t="shared" si="32"/>
        <v>May</v>
      </c>
      <c r="D269" s="2">
        <f t="shared" si="33"/>
        <v>2021</v>
      </c>
      <c r="E269" s="2" t="s">
        <v>1999</v>
      </c>
      <c r="F269" t="s">
        <v>6153</v>
      </c>
      <c r="G269" s="2">
        <v>6</v>
      </c>
      <c r="H269" s="2" t="str">
        <f>VLOOKUP(E269,customers!$A$1:$I$1001,2,FALSE)</f>
        <v>Silvana Northeast</v>
      </c>
      <c r="I269" s="2" t="str">
        <f t="shared" si="34"/>
        <v>Silvana</v>
      </c>
      <c r="J269" s="2" t="str">
        <f t="shared" si="35"/>
        <v>Northeast</v>
      </c>
      <c r="K269" s="2" t="str">
        <f>IF(VLOOKUP(E269,customers!$A$1:$I$1001,3,FALSE)=0," ",VLOOKUP(E269,customers!$A$1:$I$1001,3,FALSE))</f>
        <v>snortheast7f@mashable.com</v>
      </c>
      <c r="L269" s="2" t="str">
        <f>VLOOKUP(E269,customers!$A$1:$I$1001,6,FALSE)</f>
        <v>Sparks</v>
      </c>
      <c r="M269" s="2" t="str">
        <f>VLOOKUP(E269,customers!$A$1:$I$1001,7,FALSE)</f>
        <v>United States</v>
      </c>
      <c r="N269" t="str">
        <f t="shared" si="36"/>
        <v>E</v>
      </c>
      <c r="O269" t="str" cm="1">
        <f t="array" ref="O269">_xlfn.IFS(N269="R","Rob",N269="E","Exc",N269="L","Lib",N269="A","Ara")</f>
        <v>Exc</v>
      </c>
      <c r="P269" t="str" cm="1">
        <f t="array" ref="P269">_xlfn.IFS(O269="Rob","Robusta",O269="Exc","Excelsa",O269="Ara","Arabica",O269="Lib","Liberica")</f>
        <v>Excelsa</v>
      </c>
      <c r="Q269" t="str">
        <f t="shared" si="37"/>
        <v>D</v>
      </c>
      <c r="R269" s="8" t="str">
        <f t="shared" si="38"/>
        <v>0.2</v>
      </c>
      <c r="S269" s="9">
        <f>_xlfn.XLOOKUP(F269,products!$A$2:$A$49,products!$E$2:$E$49,,0,)</f>
        <v>3.645</v>
      </c>
      <c r="T269" s="10">
        <f t="shared" si="39"/>
        <v>21.87</v>
      </c>
      <c r="U269" t="str">
        <f>_xlfn.XLOOKUP(E269,customers!$A$2:$A$1001,customers!$I$2:$I$1001,,0,)</f>
        <v>Yes</v>
      </c>
    </row>
    <row r="270" spans="1:21" x14ac:dyDescent="0.2">
      <c r="A270" s="2" t="s">
        <v>2004</v>
      </c>
      <c r="B270" s="3">
        <v>43790</v>
      </c>
      <c r="C270" s="3" t="str">
        <f t="shared" si="32"/>
        <v>Nov</v>
      </c>
      <c r="D270" s="2">
        <f t="shared" si="33"/>
        <v>2019</v>
      </c>
      <c r="E270" s="2" t="s">
        <v>1672</v>
      </c>
      <c r="F270" t="s">
        <v>6147</v>
      </c>
      <c r="G270" s="2">
        <v>2</v>
      </c>
      <c r="H270" s="2" t="str">
        <f>VLOOKUP(E270,customers!$A$1:$I$1001,2,FALSE)</f>
        <v>Anselma Attwater</v>
      </c>
      <c r="I270" s="2" t="str">
        <f t="shared" si="34"/>
        <v>Anselma</v>
      </c>
      <c r="J270" s="2" t="str">
        <f t="shared" si="35"/>
        <v>Attwater</v>
      </c>
      <c r="K270" s="2" t="str">
        <f>IF(VLOOKUP(E270,customers!$A$1:$I$1001,3,FALSE)=0," ",VLOOKUP(E270,customers!$A$1:$I$1001,3,FALSE))</f>
        <v>aattwater5u@wikia.com</v>
      </c>
      <c r="L270" s="2" t="str">
        <f>VLOOKUP(E270,customers!$A$1:$I$1001,6,FALSE)</f>
        <v>Charlottesville</v>
      </c>
      <c r="M270" s="2" t="str">
        <f>VLOOKUP(E270,customers!$A$1:$I$1001,7,FALSE)</f>
        <v>United States</v>
      </c>
      <c r="N270" t="str">
        <f t="shared" si="36"/>
        <v>A</v>
      </c>
      <c r="O270" t="str" cm="1">
        <f t="array" ref="O270">_xlfn.IFS(N270="R","Rob",N270="E","Exc",N270="L","Lib",N270="A","Ara")</f>
        <v>Ara</v>
      </c>
      <c r="P270" t="str" cm="1">
        <f t="array" ref="P270">_xlfn.IFS(O270="Rob","Robusta",O270="Exc","Excelsa",O270="Ara","Arabica",O270="Lib","Liberica")</f>
        <v>Arabica</v>
      </c>
      <c r="Q270" t="str">
        <f t="shared" si="37"/>
        <v>D</v>
      </c>
      <c r="R270" s="8" t="str">
        <f t="shared" si="38"/>
        <v>1</v>
      </c>
      <c r="S270" s="9">
        <f>_xlfn.XLOOKUP(F270,products!$A$2:$A$49,products!$E$2:$E$49,,0,)</f>
        <v>9.9499999999999993</v>
      </c>
      <c r="T270" s="10">
        <f t="shared" si="39"/>
        <v>19.899999999999999</v>
      </c>
      <c r="U270" t="str">
        <f>_xlfn.XLOOKUP(E270,customers!$A$2:$A$1001,customers!$I$2:$I$1001,,0,)</f>
        <v>Yes</v>
      </c>
    </row>
    <row r="271" spans="1:21" x14ac:dyDescent="0.2">
      <c r="A271" s="2" t="s">
        <v>2009</v>
      </c>
      <c r="B271" s="3">
        <v>44333</v>
      </c>
      <c r="C271" s="3" t="str">
        <f t="shared" si="32"/>
        <v>May</v>
      </c>
      <c r="D271" s="2">
        <f t="shared" si="33"/>
        <v>2021</v>
      </c>
      <c r="E271" s="2" t="s">
        <v>2010</v>
      </c>
      <c r="F271" t="s">
        <v>6154</v>
      </c>
      <c r="G271" s="2">
        <v>2</v>
      </c>
      <c r="H271" s="2" t="str">
        <f>VLOOKUP(E271,customers!$A$1:$I$1001,2,FALSE)</f>
        <v>Monica Fearon</v>
      </c>
      <c r="I271" s="2" t="str">
        <f t="shared" si="34"/>
        <v>Monica</v>
      </c>
      <c r="J271" s="2" t="str">
        <f t="shared" si="35"/>
        <v>Fearon</v>
      </c>
      <c r="K271" s="2" t="str">
        <f>IF(VLOOKUP(E271,customers!$A$1:$I$1001,3,FALSE)=0," ",VLOOKUP(E271,customers!$A$1:$I$1001,3,FALSE))</f>
        <v>mfearon7h@reverbnation.com</v>
      </c>
      <c r="L271" s="2" t="str">
        <f>VLOOKUP(E271,customers!$A$1:$I$1001,6,FALSE)</f>
        <v>Denton</v>
      </c>
      <c r="M271" s="2" t="str">
        <f>VLOOKUP(E271,customers!$A$1:$I$1001,7,FALSE)</f>
        <v>United States</v>
      </c>
      <c r="N271" t="str">
        <f t="shared" si="36"/>
        <v>A</v>
      </c>
      <c r="O271" t="str" cm="1">
        <f t="array" ref="O271">_xlfn.IFS(N271="R","Rob",N271="E","Exc",N271="L","Lib",N271="A","Ara")</f>
        <v>Ara</v>
      </c>
      <c r="P271" t="str" cm="1">
        <f t="array" ref="P271">_xlfn.IFS(O271="Rob","Robusta",O271="Exc","Excelsa",O271="Ara","Arabica",O271="Lib","Liberica")</f>
        <v>Arabica</v>
      </c>
      <c r="Q271" t="str">
        <f t="shared" si="37"/>
        <v>D</v>
      </c>
      <c r="R271" s="8" t="str">
        <f t="shared" si="38"/>
        <v>0.2</v>
      </c>
      <c r="S271" s="9">
        <f>_xlfn.XLOOKUP(F271,products!$A$2:$A$49,products!$E$2:$E$49,,0,)</f>
        <v>2.9849999999999999</v>
      </c>
      <c r="T271" s="10">
        <f t="shared" si="39"/>
        <v>5.97</v>
      </c>
      <c r="U271" t="str">
        <f>_xlfn.XLOOKUP(E271,customers!$A$2:$A$1001,customers!$I$2:$I$1001,,0,)</f>
        <v>No</v>
      </c>
    </row>
    <row r="272" spans="1:21" x14ac:dyDescent="0.2">
      <c r="A272" s="2" t="s">
        <v>2015</v>
      </c>
      <c r="B272" s="3">
        <v>43655</v>
      </c>
      <c r="C272" s="3" t="str">
        <f t="shared" si="32"/>
        <v>Jul</v>
      </c>
      <c r="D272" s="2">
        <f t="shared" si="33"/>
        <v>2019</v>
      </c>
      <c r="E272" s="2" t="s">
        <v>2016</v>
      </c>
      <c r="F272" t="s">
        <v>6144</v>
      </c>
      <c r="G272" s="2">
        <v>1</v>
      </c>
      <c r="H272" s="2" t="str">
        <f>VLOOKUP(E272,customers!$A$1:$I$1001,2,FALSE)</f>
        <v>Barney Chisnell</v>
      </c>
      <c r="I272" s="2" t="str">
        <f t="shared" si="34"/>
        <v>Barney</v>
      </c>
      <c r="J272" s="2" t="str">
        <f t="shared" si="35"/>
        <v>Chisnell</v>
      </c>
      <c r="K272" s="2" t="str">
        <f>IF(VLOOKUP(E272,customers!$A$1:$I$1001,3,FALSE)=0," ",VLOOKUP(E272,customers!$A$1:$I$1001,3,FALSE))</f>
        <v xml:space="preserve"> </v>
      </c>
      <c r="L272" s="2" t="str">
        <f>VLOOKUP(E272,customers!$A$1:$I$1001,6,FALSE)</f>
        <v>Tullamore</v>
      </c>
      <c r="M272" s="2" t="str">
        <f>VLOOKUP(E272,customers!$A$1:$I$1001,7,FALSE)</f>
        <v>Ireland</v>
      </c>
      <c r="N272" t="str">
        <f t="shared" si="36"/>
        <v>E</v>
      </c>
      <c r="O272" t="str" cm="1">
        <f t="array" ref="O272">_xlfn.IFS(N272="R","Rob",N272="E","Exc",N272="L","Lib",N272="A","Ara")</f>
        <v>Exc</v>
      </c>
      <c r="P272" t="str" cm="1">
        <f t="array" ref="P272">_xlfn.IFS(O272="Rob","Robusta",O272="Exc","Excelsa",O272="Ara","Arabica",O272="Lib","Liberica")</f>
        <v>Excelsa</v>
      </c>
      <c r="Q272" t="str">
        <f t="shared" si="37"/>
        <v>D</v>
      </c>
      <c r="R272" s="8" t="str">
        <f t="shared" si="38"/>
        <v>0.5</v>
      </c>
      <c r="S272" s="9">
        <f>_xlfn.XLOOKUP(F272,products!$A$2:$A$49,products!$E$2:$E$49,,0,)</f>
        <v>7.29</v>
      </c>
      <c r="T272" s="10">
        <f t="shared" si="39"/>
        <v>7.29</v>
      </c>
      <c r="U272" t="str">
        <f>_xlfn.XLOOKUP(E272,customers!$A$2:$A$1001,customers!$I$2:$I$1001,,0,)</f>
        <v>Yes</v>
      </c>
    </row>
    <row r="273" spans="1:21" x14ac:dyDescent="0.2">
      <c r="A273" s="2" t="s">
        <v>2019</v>
      </c>
      <c r="B273" s="3">
        <v>43971</v>
      </c>
      <c r="C273" s="3" t="str">
        <f t="shared" si="32"/>
        <v>May</v>
      </c>
      <c r="D273" s="2">
        <f t="shared" si="33"/>
        <v>2020</v>
      </c>
      <c r="E273" s="2" t="s">
        <v>2020</v>
      </c>
      <c r="F273" t="s">
        <v>6154</v>
      </c>
      <c r="G273" s="2">
        <v>4</v>
      </c>
      <c r="H273" s="2" t="str">
        <f>VLOOKUP(E273,customers!$A$1:$I$1001,2,FALSE)</f>
        <v>Jasper Sisneros</v>
      </c>
      <c r="I273" s="2" t="str">
        <f t="shared" si="34"/>
        <v>Jasper</v>
      </c>
      <c r="J273" s="2" t="str">
        <f t="shared" si="35"/>
        <v>Sisneros</v>
      </c>
      <c r="K273" s="2" t="str">
        <f>IF(VLOOKUP(E273,customers!$A$1:$I$1001,3,FALSE)=0," ",VLOOKUP(E273,customers!$A$1:$I$1001,3,FALSE))</f>
        <v>jsisneros7j@a8.net</v>
      </c>
      <c r="L273" s="2" t="str">
        <f>VLOOKUP(E273,customers!$A$1:$I$1001,6,FALSE)</f>
        <v>Raleigh</v>
      </c>
      <c r="M273" s="2" t="str">
        <f>VLOOKUP(E273,customers!$A$1:$I$1001,7,FALSE)</f>
        <v>United States</v>
      </c>
      <c r="N273" t="str">
        <f t="shared" si="36"/>
        <v>A</v>
      </c>
      <c r="O273" t="str" cm="1">
        <f t="array" ref="O273">_xlfn.IFS(N273="R","Rob",N273="E","Exc",N273="L","Lib",N273="A","Ara")</f>
        <v>Ara</v>
      </c>
      <c r="P273" t="str" cm="1">
        <f t="array" ref="P273">_xlfn.IFS(O273="Rob","Robusta",O273="Exc","Excelsa",O273="Ara","Arabica",O273="Lib","Liberica")</f>
        <v>Arabica</v>
      </c>
      <c r="Q273" t="str">
        <f t="shared" si="37"/>
        <v>D</v>
      </c>
      <c r="R273" s="8" t="str">
        <f t="shared" si="38"/>
        <v>0.2</v>
      </c>
      <c r="S273" s="9">
        <f>_xlfn.XLOOKUP(F273,products!$A$2:$A$49,products!$E$2:$E$49,,0,)</f>
        <v>2.9849999999999999</v>
      </c>
      <c r="T273" s="10">
        <f t="shared" si="39"/>
        <v>11.94</v>
      </c>
      <c r="U273" t="str">
        <f>_xlfn.XLOOKUP(E273,customers!$A$2:$A$1001,customers!$I$2:$I$1001,,0,)</f>
        <v>Yes</v>
      </c>
    </row>
    <row r="274" spans="1:21" x14ac:dyDescent="0.2">
      <c r="A274" s="2" t="s">
        <v>2025</v>
      </c>
      <c r="B274" s="3">
        <v>44435</v>
      </c>
      <c r="C274" s="3" t="str">
        <f t="shared" si="32"/>
        <v>Aug</v>
      </c>
      <c r="D274" s="2">
        <f t="shared" si="33"/>
        <v>2021</v>
      </c>
      <c r="E274" s="2" t="s">
        <v>2026</v>
      </c>
      <c r="F274" t="s">
        <v>6179</v>
      </c>
      <c r="G274" s="2">
        <v>6</v>
      </c>
      <c r="H274" s="2" t="str">
        <f>VLOOKUP(E274,customers!$A$1:$I$1001,2,FALSE)</f>
        <v>Zachariah Carlson</v>
      </c>
      <c r="I274" s="2" t="str">
        <f t="shared" si="34"/>
        <v>Zachariah</v>
      </c>
      <c r="J274" s="2" t="str">
        <f t="shared" si="35"/>
        <v>Carlson</v>
      </c>
      <c r="K274" s="2" t="str">
        <f>IF(VLOOKUP(E274,customers!$A$1:$I$1001,3,FALSE)=0," ",VLOOKUP(E274,customers!$A$1:$I$1001,3,FALSE))</f>
        <v>zcarlson7k@bigcartel.com</v>
      </c>
      <c r="L274" s="2" t="str">
        <f>VLOOKUP(E274,customers!$A$1:$I$1001,6,FALSE)</f>
        <v>Shankill</v>
      </c>
      <c r="M274" s="2" t="str">
        <f>VLOOKUP(E274,customers!$A$1:$I$1001,7,FALSE)</f>
        <v>Ireland</v>
      </c>
      <c r="N274" t="str">
        <f t="shared" si="36"/>
        <v>R</v>
      </c>
      <c r="O274" t="str" cm="1">
        <f t="array" ref="O274">_xlfn.IFS(N274="R","Rob",N274="E","Exc",N274="L","Lib",N274="A","Ara")</f>
        <v>Rob</v>
      </c>
      <c r="P274" t="str" cm="1">
        <f t="array" ref="P274">_xlfn.IFS(O274="Rob","Robusta",O274="Exc","Excelsa",O274="Ara","Arabica",O274="Lib","Liberica")</f>
        <v>Robusta</v>
      </c>
      <c r="Q274" t="str">
        <f t="shared" si="37"/>
        <v>L</v>
      </c>
      <c r="R274" s="8" t="str">
        <f t="shared" si="38"/>
        <v>1</v>
      </c>
      <c r="S274" s="9">
        <f>_xlfn.XLOOKUP(F274,products!$A$2:$A$49,products!$E$2:$E$49,,0,)</f>
        <v>11.95</v>
      </c>
      <c r="T274" s="10">
        <f t="shared" si="39"/>
        <v>71.699999999999989</v>
      </c>
      <c r="U274" t="str">
        <f>_xlfn.XLOOKUP(E274,customers!$A$2:$A$1001,customers!$I$2:$I$1001,,0,)</f>
        <v>Yes</v>
      </c>
    </row>
    <row r="275" spans="1:21" x14ac:dyDescent="0.2">
      <c r="A275" s="2" t="s">
        <v>2032</v>
      </c>
      <c r="B275" s="3">
        <v>44681</v>
      </c>
      <c r="C275" s="3" t="str">
        <f t="shared" si="32"/>
        <v>Apr</v>
      </c>
      <c r="D275" s="2">
        <f t="shared" si="33"/>
        <v>2022</v>
      </c>
      <c r="E275" s="2" t="s">
        <v>2033</v>
      </c>
      <c r="F275" t="s">
        <v>6167</v>
      </c>
      <c r="G275" s="2">
        <v>2</v>
      </c>
      <c r="H275" s="2" t="str">
        <f>VLOOKUP(E275,customers!$A$1:$I$1001,2,FALSE)</f>
        <v>Warner Maddox</v>
      </c>
      <c r="I275" s="2" t="str">
        <f t="shared" si="34"/>
        <v>Warner</v>
      </c>
      <c r="J275" s="2" t="str">
        <f t="shared" si="35"/>
        <v>Maddox</v>
      </c>
      <c r="K275" s="2" t="str">
        <f>IF(VLOOKUP(E275,customers!$A$1:$I$1001,3,FALSE)=0," ",VLOOKUP(E275,customers!$A$1:$I$1001,3,FALSE))</f>
        <v>wmaddox7l@timesonline.co.uk</v>
      </c>
      <c r="L275" s="2" t="str">
        <f>VLOOKUP(E275,customers!$A$1:$I$1001,6,FALSE)</f>
        <v>New York City</v>
      </c>
      <c r="M275" s="2" t="str">
        <f>VLOOKUP(E275,customers!$A$1:$I$1001,7,FALSE)</f>
        <v>United States</v>
      </c>
      <c r="N275" t="str">
        <f t="shared" si="36"/>
        <v>A</v>
      </c>
      <c r="O275" t="str" cm="1">
        <f t="array" ref="O275">_xlfn.IFS(N275="R","Rob",N275="E","Exc",N275="L","Lib",N275="A","Ara")</f>
        <v>Ara</v>
      </c>
      <c r="P275" t="str" cm="1">
        <f t="array" ref="P275">_xlfn.IFS(O275="Rob","Robusta",O275="Exc","Excelsa",O275="Ara","Arabica",O275="Lib","Liberica")</f>
        <v>Arabica</v>
      </c>
      <c r="Q275" t="str">
        <f t="shared" si="37"/>
        <v>L</v>
      </c>
      <c r="R275" s="8" t="str">
        <f t="shared" si="38"/>
        <v>0.2</v>
      </c>
      <c r="S275" s="9">
        <f>_xlfn.XLOOKUP(F275,products!$A$2:$A$49,products!$E$2:$E$49,,0,)</f>
        <v>3.8849999999999998</v>
      </c>
      <c r="T275" s="10">
        <f t="shared" si="39"/>
        <v>7.77</v>
      </c>
      <c r="U275" t="str">
        <f>_xlfn.XLOOKUP(E275,customers!$A$2:$A$1001,customers!$I$2:$I$1001,,0,)</f>
        <v>No</v>
      </c>
    </row>
    <row r="276" spans="1:21" x14ac:dyDescent="0.2">
      <c r="A276" s="2" t="s">
        <v>2038</v>
      </c>
      <c r="B276" s="3">
        <v>43985</v>
      </c>
      <c r="C276" s="3" t="str">
        <f t="shared" si="32"/>
        <v>Jun</v>
      </c>
      <c r="D276" s="2">
        <f t="shared" si="33"/>
        <v>2020</v>
      </c>
      <c r="E276" s="2" t="s">
        <v>2039</v>
      </c>
      <c r="F276" t="s">
        <v>6175</v>
      </c>
      <c r="G276" s="2">
        <v>1</v>
      </c>
      <c r="H276" s="2" t="str">
        <f>VLOOKUP(E276,customers!$A$1:$I$1001,2,FALSE)</f>
        <v>Donnie Hedlestone</v>
      </c>
      <c r="I276" s="2" t="str">
        <f t="shared" si="34"/>
        <v>Donnie</v>
      </c>
      <c r="J276" s="2" t="str">
        <f t="shared" si="35"/>
        <v>Hedlestone</v>
      </c>
      <c r="K276" s="2" t="str">
        <f>IF(VLOOKUP(E276,customers!$A$1:$I$1001,3,FALSE)=0," ",VLOOKUP(E276,customers!$A$1:$I$1001,3,FALSE))</f>
        <v>dhedlestone7m@craigslist.org</v>
      </c>
      <c r="L276" s="2" t="str">
        <f>VLOOKUP(E276,customers!$A$1:$I$1001,6,FALSE)</f>
        <v>Stamford</v>
      </c>
      <c r="M276" s="2" t="str">
        <f>VLOOKUP(E276,customers!$A$1:$I$1001,7,FALSE)</f>
        <v>United States</v>
      </c>
      <c r="N276" t="str">
        <f t="shared" si="36"/>
        <v>A</v>
      </c>
      <c r="O276" t="str" cm="1">
        <f t="array" ref="O276">_xlfn.IFS(N276="R","Rob",N276="E","Exc",N276="L","Lib",N276="A","Ara")</f>
        <v>Ara</v>
      </c>
      <c r="P276" t="str" cm="1">
        <f t="array" ref="P276">_xlfn.IFS(O276="Rob","Robusta",O276="Exc","Excelsa",O276="Ara","Arabica",O276="Lib","Liberica")</f>
        <v>Arabica</v>
      </c>
      <c r="Q276" t="str">
        <f t="shared" si="37"/>
        <v>M</v>
      </c>
      <c r="R276" s="8" t="str">
        <f t="shared" si="38"/>
        <v>2.5</v>
      </c>
      <c r="S276" s="9">
        <f>_xlfn.XLOOKUP(F276,products!$A$2:$A$49,products!$E$2:$E$49,,0,)</f>
        <v>25.874999999999996</v>
      </c>
      <c r="T276" s="10">
        <f t="shared" si="39"/>
        <v>25.874999999999996</v>
      </c>
      <c r="U276" t="str">
        <f>_xlfn.XLOOKUP(E276,customers!$A$2:$A$1001,customers!$I$2:$I$1001,,0,)</f>
        <v>No</v>
      </c>
    </row>
    <row r="277" spans="1:21" x14ac:dyDescent="0.2">
      <c r="A277" s="2" t="s">
        <v>2044</v>
      </c>
      <c r="B277" s="3">
        <v>44725</v>
      </c>
      <c r="C277" s="3" t="str">
        <f t="shared" si="32"/>
        <v>Jun</v>
      </c>
      <c r="D277" s="2">
        <f t="shared" si="33"/>
        <v>2022</v>
      </c>
      <c r="E277" s="2" t="s">
        <v>2045</v>
      </c>
      <c r="F277" t="s">
        <v>6148</v>
      </c>
      <c r="G277" s="2">
        <v>6</v>
      </c>
      <c r="H277" s="2" t="str">
        <f>VLOOKUP(E277,customers!$A$1:$I$1001,2,FALSE)</f>
        <v>Teddi Crowthe</v>
      </c>
      <c r="I277" s="2" t="str">
        <f t="shared" si="34"/>
        <v>Teddi</v>
      </c>
      <c r="J277" s="2" t="str">
        <f t="shared" si="35"/>
        <v>Crowthe</v>
      </c>
      <c r="K277" s="2" t="str">
        <f>IF(VLOOKUP(E277,customers!$A$1:$I$1001,3,FALSE)=0," ",VLOOKUP(E277,customers!$A$1:$I$1001,3,FALSE))</f>
        <v>tcrowthe7n@europa.eu</v>
      </c>
      <c r="L277" s="2" t="str">
        <f>VLOOKUP(E277,customers!$A$1:$I$1001,6,FALSE)</f>
        <v>Toledo</v>
      </c>
      <c r="M277" s="2" t="str">
        <f>VLOOKUP(E277,customers!$A$1:$I$1001,7,FALSE)</f>
        <v>United States</v>
      </c>
      <c r="N277" t="str">
        <f t="shared" si="36"/>
        <v>E</v>
      </c>
      <c r="O277" t="str" cm="1">
        <f t="array" ref="O277">_xlfn.IFS(N277="R","Rob",N277="E","Exc",N277="L","Lib",N277="A","Ara")</f>
        <v>Exc</v>
      </c>
      <c r="P277" t="str" cm="1">
        <f t="array" ref="P277">_xlfn.IFS(O277="Rob","Robusta",O277="Exc","Excelsa",O277="Ara","Arabica",O277="Lib","Liberica")</f>
        <v>Excelsa</v>
      </c>
      <c r="Q277" t="str">
        <f t="shared" si="37"/>
        <v>L</v>
      </c>
      <c r="R277" s="8" t="str">
        <f t="shared" si="38"/>
        <v>2.5</v>
      </c>
      <c r="S277" s="9">
        <f>_xlfn.XLOOKUP(F277,products!$A$2:$A$49,products!$E$2:$E$49,,0,)</f>
        <v>34.154999999999994</v>
      </c>
      <c r="T277" s="10">
        <f t="shared" si="39"/>
        <v>204.92999999999995</v>
      </c>
      <c r="U277" t="str">
        <f>_xlfn.XLOOKUP(E277,customers!$A$2:$A$1001,customers!$I$2:$I$1001,,0,)</f>
        <v>No</v>
      </c>
    </row>
    <row r="278" spans="1:21" x14ac:dyDescent="0.2">
      <c r="A278" s="2" t="s">
        <v>2050</v>
      </c>
      <c r="B278" s="3">
        <v>43992</v>
      </c>
      <c r="C278" s="3" t="str">
        <f t="shared" si="32"/>
        <v>Jun</v>
      </c>
      <c r="D278" s="2">
        <f t="shared" si="33"/>
        <v>2020</v>
      </c>
      <c r="E278" s="2" t="s">
        <v>2051</v>
      </c>
      <c r="F278" t="s">
        <v>6142</v>
      </c>
      <c r="G278" s="2">
        <v>4</v>
      </c>
      <c r="H278" s="2" t="str">
        <f>VLOOKUP(E278,customers!$A$1:$I$1001,2,FALSE)</f>
        <v>Dorelia Bury</v>
      </c>
      <c r="I278" s="2" t="str">
        <f t="shared" si="34"/>
        <v>Dorelia</v>
      </c>
      <c r="J278" s="2" t="str">
        <f t="shared" si="35"/>
        <v>Bury</v>
      </c>
      <c r="K278" s="2" t="str">
        <f>IF(VLOOKUP(E278,customers!$A$1:$I$1001,3,FALSE)=0," ",VLOOKUP(E278,customers!$A$1:$I$1001,3,FALSE))</f>
        <v>dbury7o@tinyurl.com</v>
      </c>
      <c r="L278" s="2" t="str">
        <f>VLOOKUP(E278,customers!$A$1:$I$1001,6,FALSE)</f>
        <v>Castleblayney</v>
      </c>
      <c r="M278" s="2" t="str">
        <f>VLOOKUP(E278,customers!$A$1:$I$1001,7,FALSE)</f>
        <v>Ireland</v>
      </c>
      <c r="N278" t="str">
        <f t="shared" si="36"/>
        <v>R</v>
      </c>
      <c r="O278" t="str" cm="1">
        <f t="array" ref="O278">_xlfn.IFS(N278="R","Rob",N278="E","Exc",N278="L","Lib",N278="A","Ara")</f>
        <v>Rob</v>
      </c>
      <c r="P278" t="str" cm="1">
        <f t="array" ref="P278">_xlfn.IFS(O278="Rob","Robusta",O278="Exc","Excelsa",O278="Ara","Arabica",O278="Lib","Liberica")</f>
        <v>Robusta</v>
      </c>
      <c r="Q278" t="str">
        <f t="shared" si="37"/>
        <v>L</v>
      </c>
      <c r="R278" s="8" t="str">
        <f t="shared" si="38"/>
        <v>2.5</v>
      </c>
      <c r="S278" s="9">
        <f>_xlfn.XLOOKUP(F278,products!$A$2:$A$49,products!$E$2:$E$49,,0,)</f>
        <v>27.484999999999996</v>
      </c>
      <c r="T278" s="10">
        <f t="shared" si="39"/>
        <v>109.93999999999998</v>
      </c>
      <c r="U278" t="str">
        <f>_xlfn.XLOOKUP(E278,customers!$A$2:$A$1001,customers!$I$2:$I$1001,,0,)</f>
        <v>Yes</v>
      </c>
    </row>
    <row r="279" spans="1:21" x14ac:dyDescent="0.2">
      <c r="A279" s="2" t="s">
        <v>2056</v>
      </c>
      <c r="B279" s="3">
        <v>44183</v>
      </c>
      <c r="C279" s="3" t="str">
        <f t="shared" si="32"/>
        <v>Dec</v>
      </c>
      <c r="D279" s="2">
        <f t="shared" si="33"/>
        <v>2020</v>
      </c>
      <c r="E279" s="2" t="s">
        <v>2057</v>
      </c>
      <c r="F279" t="s">
        <v>6171</v>
      </c>
      <c r="G279" s="2">
        <v>6</v>
      </c>
      <c r="H279" s="2" t="str">
        <f>VLOOKUP(E279,customers!$A$1:$I$1001,2,FALSE)</f>
        <v>Gussy Broadbear</v>
      </c>
      <c r="I279" s="2" t="str">
        <f t="shared" si="34"/>
        <v>Gussy</v>
      </c>
      <c r="J279" s="2" t="str">
        <f t="shared" si="35"/>
        <v>Broadbear</v>
      </c>
      <c r="K279" s="2" t="str">
        <f>IF(VLOOKUP(E279,customers!$A$1:$I$1001,3,FALSE)=0," ",VLOOKUP(E279,customers!$A$1:$I$1001,3,FALSE))</f>
        <v>gbroadbear7p@omniture.com</v>
      </c>
      <c r="L279" s="2" t="str">
        <f>VLOOKUP(E279,customers!$A$1:$I$1001,6,FALSE)</f>
        <v>Columbia</v>
      </c>
      <c r="M279" s="2" t="str">
        <f>VLOOKUP(E279,customers!$A$1:$I$1001,7,FALSE)</f>
        <v>United States</v>
      </c>
      <c r="N279" t="str">
        <f t="shared" si="36"/>
        <v>E</v>
      </c>
      <c r="O279" t="str" cm="1">
        <f t="array" ref="O279">_xlfn.IFS(N279="R","Rob",N279="E","Exc",N279="L","Lib",N279="A","Ara")</f>
        <v>Exc</v>
      </c>
      <c r="P279" t="str" cm="1">
        <f t="array" ref="P279">_xlfn.IFS(O279="Rob","Robusta",O279="Exc","Excelsa",O279="Ara","Arabica",O279="Lib","Liberica")</f>
        <v>Excelsa</v>
      </c>
      <c r="Q279" t="str">
        <f t="shared" si="37"/>
        <v>L</v>
      </c>
      <c r="R279" s="8" t="str">
        <f t="shared" si="38"/>
        <v>1</v>
      </c>
      <c r="S279" s="9">
        <f>_xlfn.XLOOKUP(F279,products!$A$2:$A$49,products!$E$2:$E$49,,0,)</f>
        <v>14.85</v>
      </c>
      <c r="T279" s="10">
        <f t="shared" si="39"/>
        <v>89.1</v>
      </c>
      <c r="U279" t="str">
        <f>_xlfn.XLOOKUP(E279,customers!$A$2:$A$1001,customers!$I$2:$I$1001,,0,)</f>
        <v>No</v>
      </c>
    </row>
    <row r="280" spans="1:21" x14ac:dyDescent="0.2">
      <c r="A280" s="2" t="s">
        <v>2062</v>
      </c>
      <c r="B280" s="3">
        <v>43708</v>
      </c>
      <c r="C280" s="3" t="str">
        <f t="shared" si="32"/>
        <v>Aug</v>
      </c>
      <c r="D280" s="2">
        <f t="shared" si="33"/>
        <v>2019</v>
      </c>
      <c r="E280" s="2" t="s">
        <v>2063</v>
      </c>
      <c r="F280" t="s">
        <v>6167</v>
      </c>
      <c r="G280" s="2">
        <v>2</v>
      </c>
      <c r="H280" s="2" t="str">
        <f>VLOOKUP(E280,customers!$A$1:$I$1001,2,FALSE)</f>
        <v>Emlynne Palfrey</v>
      </c>
      <c r="I280" s="2" t="str">
        <f t="shared" si="34"/>
        <v>Emlynne</v>
      </c>
      <c r="J280" s="2" t="str">
        <f t="shared" si="35"/>
        <v>Palfrey</v>
      </c>
      <c r="K280" s="2" t="str">
        <f>IF(VLOOKUP(E280,customers!$A$1:$I$1001,3,FALSE)=0," ",VLOOKUP(E280,customers!$A$1:$I$1001,3,FALSE))</f>
        <v>epalfrey7q@devhub.com</v>
      </c>
      <c r="L280" s="2" t="str">
        <f>VLOOKUP(E280,customers!$A$1:$I$1001,6,FALSE)</f>
        <v>Fort Wayne</v>
      </c>
      <c r="M280" s="2" t="str">
        <f>VLOOKUP(E280,customers!$A$1:$I$1001,7,FALSE)</f>
        <v>United States</v>
      </c>
      <c r="N280" t="str">
        <f t="shared" si="36"/>
        <v>A</v>
      </c>
      <c r="O280" t="str" cm="1">
        <f t="array" ref="O280">_xlfn.IFS(N280="R","Rob",N280="E","Exc",N280="L","Lib",N280="A","Ara")</f>
        <v>Ara</v>
      </c>
      <c r="P280" t="str" cm="1">
        <f t="array" ref="P280">_xlfn.IFS(O280="Rob","Robusta",O280="Exc","Excelsa",O280="Ara","Arabica",O280="Lib","Liberica")</f>
        <v>Arabica</v>
      </c>
      <c r="Q280" t="str">
        <f t="shared" si="37"/>
        <v>L</v>
      </c>
      <c r="R280" s="8" t="str">
        <f t="shared" si="38"/>
        <v>0.2</v>
      </c>
      <c r="S280" s="9">
        <f>_xlfn.XLOOKUP(F280,products!$A$2:$A$49,products!$E$2:$E$49,,0,)</f>
        <v>3.8849999999999998</v>
      </c>
      <c r="T280" s="10">
        <f t="shared" si="39"/>
        <v>7.77</v>
      </c>
      <c r="U280" t="str">
        <f>_xlfn.XLOOKUP(E280,customers!$A$2:$A$1001,customers!$I$2:$I$1001,,0,)</f>
        <v>Yes</v>
      </c>
    </row>
    <row r="281" spans="1:21" x14ac:dyDescent="0.2">
      <c r="A281" s="2" t="s">
        <v>2068</v>
      </c>
      <c r="B281" s="3">
        <v>43521</v>
      </c>
      <c r="C281" s="3" t="str">
        <f t="shared" si="32"/>
        <v>Feb</v>
      </c>
      <c r="D281" s="2">
        <f t="shared" si="33"/>
        <v>2019</v>
      </c>
      <c r="E281" s="2" t="s">
        <v>2069</v>
      </c>
      <c r="F281" t="s">
        <v>6181</v>
      </c>
      <c r="G281" s="2">
        <v>1</v>
      </c>
      <c r="H281" s="2" t="str">
        <f>VLOOKUP(E281,customers!$A$1:$I$1001,2,FALSE)</f>
        <v>Parsifal Metrick</v>
      </c>
      <c r="I281" s="2" t="str">
        <f t="shared" si="34"/>
        <v>Parsifal</v>
      </c>
      <c r="J281" s="2" t="str">
        <f t="shared" si="35"/>
        <v>Metrick</v>
      </c>
      <c r="K281" s="2" t="str">
        <f>IF(VLOOKUP(E281,customers!$A$1:$I$1001,3,FALSE)=0," ",VLOOKUP(E281,customers!$A$1:$I$1001,3,FALSE))</f>
        <v>pmetrick7r@rakuten.co.jp</v>
      </c>
      <c r="L281" s="2" t="str">
        <f>VLOOKUP(E281,customers!$A$1:$I$1001,6,FALSE)</f>
        <v>Saint Louis</v>
      </c>
      <c r="M281" s="2" t="str">
        <f>VLOOKUP(E281,customers!$A$1:$I$1001,7,FALSE)</f>
        <v>United States</v>
      </c>
      <c r="N281" t="str">
        <f t="shared" si="36"/>
        <v>L</v>
      </c>
      <c r="O281" t="str" cm="1">
        <f t="array" ref="O281">_xlfn.IFS(N281="R","Rob",N281="E","Exc",N281="L","Lib",N281="A","Ara")</f>
        <v>Lib</v>
      </c>
      <c r="P281" t="str" cm="1">
        <f t="array" ref="P281">_xlfn.IFS(O281="Rob","Robusta",O281="Exc","Excelsa",O281="Ara","Arabica",O281="Lib","Liberica")</f>
        <v>Liberica</v>
      </c>
      <c r="Q281" t="str">
        <f t="shared" si="37"/>
        <v>M</v>
      </c>
      <c r="R281" s="8" t="str">
        <f t="shared" si="38"/>
        <v>2.5</v>
      </c>
      <c r="S281" s="9">
        <f>_xlfn.XLOOKUP(F281,products!$A$2:$A$49,products!$E$2:$E$49,,0,)</f>
        <v>33.464999999999996</v>
      </c>
      <c r="T281" s="10">
        <f t="shared" si="39"/>
        <v>33.464999999999996</v>
      </c>
      <c r="U281" t="str">
        <f>_xlfn.XLOOKUP(E281,customers!$A$2:$A$1001,customers!$I$2:$I$1001,,0,)</f>
        <v>Yes</v>
      </c>
    </row>
    <row r="282" spans="1:21" x14ac:dyDescent="0.2">
      <c r="A282" s="2" t="s">
        <v>2074</v>
      </c>
      <c r="B282" s="3">
        <v>44234</v>
      </c>
      <c r="C282" s="3" t="str">
        <f t="shared" si="32"/>
        <v>Feb</v>
      </c>
      <c r="D282" s="2">
        <f t="shared" si="33"/>
        <v>2021</v>
      </c>
      <c r="E282" s="2" t="s">
        <v>2075</v>
      </c>
      <c r="F282" t="s">
        <v>6139</v>
      </c>
      <c r="G282" s="2">
        <v>5</v>
      </c>
      <c r="H282" s="2" t="str">
        <f>VLOOKUP(E282,customers!$A$1:$I$1001,2,FALSE)</f>
        <v>Christopher Grieveson</v>
      </c>
      <c r="I282" s="2" t="str">
        <f t="shared" si="34"/>
        <v>Christopher</v>
      </c>
      <c r="J282" s="2" t="str">
        <f t="shared" si="35"/>
        <v>Grieveson</v>
      </c>
      <c r="K282" s="2" t="str">
        <f>IF(VLOOKUP(E282,customers!$A$1:$I$1001,3,FALSE)=0," ",VLOOKUP(E282,customers!$A$1:$I$1001,3,FALSE))</f>
        <v xml:space="preserve"> </v>
      </c>
      <c r="L282" s="2" t="str">
        <f>VLOOKUP(E282,customers!$A$1:$I$1001,6,FALSE)</f>
        <v>Portland</v>
      </c>
      <c r="M282" s="2" t="str">
        <f>VLOOKUP(E282,customers!$A$1:$I$1001,7,FALSE)</f>
        <v>United States</v>
      </c>
      <c r="N282" t="str">
        <f t="shared" si="36"/>
        <v>E</v>
      </c>
      <c r="O282" t="str" cm="1">
        <f t="array" ref="O282">_xlfn.IFS(N282="R","Rob",N282="E","Exc",N282="L","Lib",N282="A","Ara")</f>
        <v>Exc</v>
      </c>
      <c r="P282" t="str" cm="1">
        <f t="array" ref="P282">_xlfn.IFS(O282="Rob","Robusta",O282="Exc","Excelsa",O282="Ara","Arabica",O282="Lib","Liberica")</f>
        <v>Excelsa</v>
      </c>
      <c r="Q282" t="str">
        <f t="shared" si="37"/>
        <v>M</v>
      </c>
      <c r="R282" s="8" t="str">
        <f t="shared" si="38"/>
        <v>0.5</v>
      </c>
      <c r="S282" s="9">
        <f>_xlfn.XLOOKUP(F282,products!$A$2:$A$49,products!$E$2:$E$49,,0,)</f>
        <v>8.25</v>
      </c>
      <c r="T282" s="10">
        <f t="shared" si="39"/>
        <v>41.25</v>
      </c>
      <c r="U282" t="str">
        <f>_xlfn.XLOOKUP(E282,customers!$A$2:$A$1001,customers!$I$2:$I$1001,,0,)</f>
        <v>Yes</v>
      </c>
    </row>
    <row r="283" spans="1:21" x14ac:dyDescent="0.2">
      <c r="A283" s="2" t="s">
        <v>2079</v>
      </c>
      <c r="B283" s="3">
        <v>44210</v>
      </c>
      <c r="C283" s="3" t="str">
        <f t="shared" si="32"/>
        <v>Jan</v>
      </c>
      <c r="D283" s="2">
        <f t="shared" si="33"/>
        <v>2021</v>
      </c>
      <c r="E283" s="2" t="s">
        <v>2080</v>
      </c>
      <c r="F283" t="s">
        <v>6171</v>
      </c>
      <c r="G283" s="2">
        <v>4</v>
      </c>
      <c r="H283" s="2" t="str">
        <f>VLOOKUP(E283,customers!$A$1:$I$1001,2,FALSE)</f>
        <v>Karlan Karby</v>
      </c>
      <c r="I283" s="2" t="str">
        <f t="shared" si="34"/>
        <v>Karlan</v>
      </c>
      <c r="J283" s="2" t="str">
        <f t="shared" si="35"/>
        <v>Karby</v>
      </c>
      <c r="K283" s="2" t="str">
        <f>IF(VLOOKUP(E283,customers!$A$1:$I$1001,3,FALSE)=0," ",VLOOKUP(E283,customers!$A$1:$I$1001,3,FALSE))</f>
        <v>kkarby7t@sbwire.com</v>
      </c>
      <c r="L283" s="2" t="str">
        <f>VLOOKUP(E283,customers!$A$1:$I$1001,6,FALSE)</f>
        <v>Boulder</v>
      </c>
      <c r="M283" s="2" t="str">
        <f>VLOOKUP(E283,customers!$A$1:$I$1001,7,FALSE)</f>
        <v>United States</v>
      </c>
      <c r="N283" t="str">
        <f t="shared" si="36"/>
        <v>E</v>
      </c>
      <c r="O283" t="str" cm="1">
        <f t="array" ref="O283">_xlfn.IFS(N283="R","Rob",N283="E","Exc",N283="L","Lib",N283="A","Ara")</f>
        <v>Exc</v>
      </c>
      <c r="P283" t="str" cm="1">
        <f t="array" ref="P283">_xlfn.IFS(O283="Rob","Robusta",O283="Exc","Excelsa",O283="Ara","Arabica",O283="Lib","Liberica")</f>
        <v>Excelsa</v>
      </c>
      <c r="Q283" t="str">
        <f t="shared" si="37"/>
        <v>L</v>
      </c>
      <c r="R283" s="8" t="str">
        <f t="shared" si="38"/>
        <v>1</v>
      </c>
      <c r="S283" s="9">
        <f>_xlfn.XLOOKUP(F283,products!$A$2:$A$49,products!$E$2:$E$49,,0,)</f>
        <v>14.85</v>
      </c>
      <c r="T283" s="10">
        <f t="shared" si="39"/>
        <v>59.4</v>
      </c>
      <c r="U283" t="str">
        <f>_xlfn.XLOOKUP(E283,customers!$A$2:$A$1001,customers!$I$2:$I$1001,,0,)</f>
        <v>Yes</v>
      </c>
    </row>
    <row r="284" spans="1:21" x14ac:dyDescent="0.2">
      <c r="A284" s="2" t="s">
        <v>2085</v>
      </c>
      <c r="B284" s="3">
        <v>43520</v>
      </c>
      <c r="C284" s="3" t="str">
        <f t="shared" si="32"/>
        <v>Feb</v>
      </c>
      <c r="D284" s="2">
        <f t="shared" si="33"/>
        <v>2019</v>
      </c>
      <c r="E284" s="2" t="s">
        <v>2086</v>
      </c>
      <c r="F284" t="s">
        <v>6180</v>
      </c>
      <c r="G284" s="2">
        <v>1</v>
      </c>
      <c r="H284" s="2" t="str">
        <f>VLOOKUP(E284,customers!$A$1:$I$1001,2,FALSE)</f>
        <v>Flory Crumpe</v>
      </c>
      <c r="I284" s="2" t="str">
        <f t="shared" si="34"/>
        <v>Flory</v>
      </c>
      <c r="J284" s="2" t="str">
        <f t="shared" si="35"/>
        <v>Crumpe</v>
      </c>
      <c r="K284" s="2" t="str">
        <f>IF(VLOOKUP(E284,customers!$A$1:$I$1001,3,FALSE)=0," ",VLOOKUP(E284,customers!$A$1:$I$1001,3,FALSE))</f>
        <v>fcrumpe7u@ftc.gov</v>
      </c>
      <c r="L284" s="2" t="str">
        <f>VLOOKUP(E284,customers!$A$1:$I$1001,6,FALSE)</f>
        <v>Norton</v>
      </c>
      <c r="M284" s="2" t="str">
        <f>VLOOKUP(E284,customers!$A$1:$I$1001,7,FALSE)</f>
        <v>United Kingdom</v>
      </c>
      <c r="N284" t="str">
        <f t="shared" si="36"/>
        <v>A</v>
      </c>
      <c r="O284" t="str" cm="1">
        <f t="array" ref="O284">_xlfn.IFS(N284="R","Rob",N284="E","Exc",N284="L","Lib",N284="A","Ara")</f>
        <v>Ara</v>
      </c>
      <c r="P284" t="str" cm="1">
        <f t="array" ref="P284">_xlfn.IFS(O284="Rob","Robusta",O284="Exc","Excelsa",O284="Ara","Arabica",O284="Lib","Liberica")</f>
        <v>Arabica</v>
      </c>
      <c r="Q284" t="str">
        <f t="shared" si="37"/>
        <v>L</v>
      </c>
      <c r="R284" s="8" t="str">
        <f t="shared" si="38"/>
        <v>0.5</v>
      </c>
      <c r="S284" s="9">
        <f>_xlfn.XLOOKUP(F284,products!$A$2:$A$49,products!$E$2:$E$49,,0,)</f>
        <v>7.77</v>
      </c>
      <c r="T284" s="10">
        <f t="shared" si="39"/>
        <v>7.77</v>
      </c>
      <c r="U284" t="str">
        <f>_xlfn.XLOOKUP(E284,customers!$A$2:$A$1001,customers!$I$2:$I$1001,,0,)</f>
        <v>No</v>
      </c>
    </row>
    <row r="285" spans="1:21" x14ac:dyDescent="0.2">
      <c r="A285" s="2" t="s">
        <v>2091</v>
      </c>
      <c r="B285" s="3">
        <v>43639</v>
      </c>
      <c r="C285" s="3" t="str">
        <f t="shared" si="32"/>
        <v>Jun</v>
      </c>
      <c r="D285" s="2">
        <f t="shared" si="33"/>
        <v>2019</v>
      </c>
      <c r="E285" s="2" t="s">
        <v>2092</v>
      </c>
      <c r="F285" t="s">
        <v>6172</v>
      </c>
      <c r="G285" s="2">
        <v>1</v>
      </c>
      <c r="H285" s="2" t="str">
        <f>VLOOKUP(E285,customers!$A$1:$I$1001,2,FALSE)</f>
        <v>Amity Chatto</v>
      </c>
      <c r="I285" s="2" t="str">
        <f t="shared" si="34"/>
        <v>Amity</v>
      </c>
      <c r="J285" s="2" t="str">
        <f t="shared" si="35"/>
        <v>Chatto</v>
      </c>
      <c r="K285" s="2" t="str">
        <f>IF(VLOOKUP(E285,customers!$A$1:$I$1001,3,FALSE)=0," ",VLOOKUP(E285,customers!$A$1:$I$1001,3,FALSE))</f>
        <v>achatto7v@sakura.ne.jp</v>
      </c>
      <c r="L285" s="2" t="str">
        <f>VLOOKUP(E285,customers!$A$1:$I$1001,6,FALSE)</f>
        <v>Sheffield</v>
      </c>
      <c r="M285" s="2" t="str">
        <f>VLOOKUP(E285,customers!$A$1:$I$1001,7,FALSE)</f>
        <v>United Kingdom</v>
      </c>
      <c r="N285" t="str">
        <f t="shared" si="36"/>
        <v>R</v>
      </c>
      <c r="O285" t="str" cm="1">
        <f t="array" ref="O285">_xlfn.IFS(N285="R","Rob",N285="E","Exc",N285="L","Lib",N285="A","Ara")</f>
        <v>Rob</v>
      </c>
      <c r="P285" t="str" cm="1">
        <f t="array" ref="P285">_xlfn.IFS(O285="Rob","Robusta",O285="Exc","Excelsa",O285="Ara","Arabica",O285="Lib","Liberica")</f>
        <v>Robusta</v>
      </c>
      <c r="Q285" t="str">
        <f t="shared" si="37"/>
        <v>D</v>
      </c>
      <c r="R285" s="8" t="str">
        <f t="shared" si="38"/>
        <v>0.5</v>
      </c>
      <c r="S285" s="9">
        <f>_xlfn.XLOOKUP(F285,products!$A$2:$A$49,products!$E$2:$E$49,,0,)</f>
        <v>5.3699999999999992</v>
      </c>
      <c r="T285" s="10">
        <f t="shared" si="39"/>
        <v>5.3699999999999992</v>
      </c>
      <c r="U285" t="str">
        <f>_xlfn.XLOOKUP(E285,customers!$A$2:$A$1001,customers!$I$2:$I$1001,,0,)</f>
        <v>Yes</v>
      </c>
    </row>
    <row r="286" spans="1:21" x14ac:dyDescent="0.2">
      <c r="A286" s="2" t="s">
        <v>2097</v>
      </c>
      <c r="B286" s="3">
        <v>43960</v>
      </c>
      <c r="C286" s="3" t="str">
        <f t="shared" si="32"/>
        <v>May</v>
      </c>
      <c r="D286" s="2">
        <f t="shared" si="33"/>
        <v>2020</v>
      </c>
      <c r="E286" s="2" t="s">
        <v>2098</v>
      </c>
      <c r="F286" t="s">
        <v>6166</v>
      </c>
      <c r="G286" s="2">
        <v>3</v>
      </c>
      <c r="H286" s="2" t="str">
        <f>VLOOKUP(E286,customers!$A$1:$I$1001,2,FALSE)</f>
        <v>Nanine McCarthy</v>
      </c>
      <c r="I286" s="2" t="str">
        <f t="shared" si="34"/>
        <v>Nanine</v>
      </c>
      <c r="J286" s="2" t="str">
        <f t="shared" si="35"/>
        <v>McCarthy</v>
      </c>
      <c r="K286" s="2" t="str">
        <f>IF(VLOOKUP(E286,customers!$A$1:$I$1001,3,FALSE)=0," ",VLOOKUP(E286,customers!$A$1:$I$1001,3,FALSE))</f>
        <v xml:space="preserve"> </v>
      </c>
      <c r="L286" s="2" t="str">
        <f>VLOOKUP(E286,customers!$A$1:$I$1001,6,FALSE)</f>
        <v>Louisville</v>
      </c>
      <c r="M286" s="2" t="str">
        <f>VLOOKUP(E286,customers!$A$1:$I$1001,7,FALSE)</f>
        <v>United States</v>
      </c>
      <c r="N286" t="str">
        <f t="shared" si="36"/>
        <v>E</v>
      </c>
      <c r="O286" t="str" cm="1">
        <f t="array" ref="O286">_xlfn.IFS(N286="R","Rob",N286="E","Exc",N286="L","Lib",N286="A","Ara")</f>
        <v>Exc</v>
      </c>
      <c r="P286" t="str" cm="1">
        <f t="array" ref="P286">_xlfn.IFS(O286="Rob","Robusta",O286="Exc","Excelsa",O286="Ara","Arabica",O286="Lib","Liberica")</f>
        <v>Excelsa</v>
      </c>
      <c r="Q286" t="str">
        <f t="shared" si="37"/>
        <v>M</v>
      </c>
      <c r="R286" s="8" t="str">
        <f t="shared" si="38"/>
        <v>2.5</v>
      </c>
      <c r="S286" s="9">
        <f>_xlfn.XLOOKUP(F286,products!$A$2:$A$49,products!$E$2:$E$49,,0,)</f>
        <v>31.624999999999996</v>
      </c>
      <c r="T286" s="10">
        <f t="shared" si="39"/>
        <v>94.874999999999986</v>
      </c>
      <c r="U286" t="str">
        <f>_xlfn.XLOOKUP(E286,customers!$A$2:$A$1001,customers!$I$2:$I$1001,,0,)</f>
        <v>No</v>
      </c>
    </row>
    <row r="287" spans="1:21" x14ac:dyDescent="0.2">
      <c r="A287" s="2" t="s">
        <v>2102</v>
      </c>
      <c r="B287" s="3">
        <v>44030</v>
      </c>
      <c r="C287" s="3" t="str">
        <f t="shared" si="32"/>
        <v>Jul</v>
      </c>
      <c r="D287" s="2">
        <f t="shared" si="33"/>
        <v>2020</v>
      </c>
      <c r="E287" s="2" t="s">
        <v>2103</v>
      </c>
      <c r="F287" t="s">
        <v>6164</v>
      </c>
      <c r="G287" s="2">
        <v>1</v>
      </c>
      <c r="H287" s="2" t="str">
        <f>VLOOKUP(E287,customers!$A$1:$I$1001,2,FALSE)</f>
        <v>Lyndsey Megany</v>
      </c>
      <c r="I287" s="2" t="str">
        <f t="shared" si="34"/>
        <v>Lyndsey</v>
      </c>
      <c r="J287" s="2" t="str">
        <f t="shared" si="35"/>
        <v>Megany</v>
      </c>
      <c r="K287" s="2" t="str">
        <f>IF(VLOOKUP(E287,customers!$A$1:$I$1001,3,FALSE)=0," ",VLOOKUP(E287,customers!$A$1:$I$1001,3,FALSE))</f>
        <v xml:space="preserve"> </v>
      </c>
      <c r="L287" s="2" t="str">
        <f>VLOOKUP(E287,customers!$A$1:$I$1001,6,FALSE)</f>
        <v>Buffalo</v>
      </c>
      <c r="M287" s="2" t="str">
        <f>VLOOKUP(E287,customers!$A$1:$I$1001,7,FALSE)</f>
        <v>United States</v>
      </c>
      <c r="N287" t="str">
        <f t="shared" si="36"/>
        <v>L</v>
      </c>
      <c r="O287" t="str" cm="1">
        <f t="array" ref="O287">_xlfn.IFS(N287="R","Rob",N287="E","Exc",N287="L","Lib",N287="A","Ara")</f>
        <v>Lib</v>
      </c>
      <c r="P287" t="str" cm="1">
        <f t="array" ref="P287">_xlfn.IFS(O287="Rob","Robusta",O287="Exc","Excelsa",O287="Ara","Arabica",O287="Lib","Liberica")</f>
        <v>Liberica</v>
      </c>
      <c r="Q287" t="str">
        <f t="shared" si="37"/>
        <v>L</v>
      </c>
      <c r="R287" s="8" t="str">
        <f t="shared" si="38"/>
        <v>2.5</v>
      </c>
      <c r="S287" s="9">
        <f>_xlfn.XLOOKUP(F287,products!$A$2:$A$49,products!$E$2:$E$49,,0,)</f>
        <v>36.454999999999998</v>
      </c>
      <c r="T287" s="10">
        <f t="shared" si="39"/>
        <v>36.454999999999998</v>
      </c>
      <c r="U287" t="str">
        <f>_xlfn.XLOOKUP(E287,customers!$A$2:$A$1001,customers!$I$2:$I$1001,,0,)</f>
        <v>No</v>
      </c>
    </row>
    <row r="288" spans="1:21" x14ac:dyDescent="0.2">
      <c r="A288" s="2" t="s">
        <v>2107</v>
      </c>
      <c r="B288" s="3">
        <v>43755</v>
      </c>
      <c r="C288" s="3" t="str">
        <f t="shared" si="32"/>
        <v>Oct</v>
      </c>
      <c r="D288" s="2">
        <f t="shared" si="33"/>
        <v>2019</v>
      </c>
      <c r="E288" s="2" t="s">
        <v>2108</v>
      </c>
      <c r="F288" t="s">
        <v>6152</v>
      </c>
      <c r="G288" s="2">
        <v>4</v>
      </c>
      <c r="H288" s="2" t="str">
        <f>VLOOKUP(E288,customers!$A$1:$I$1001,2,FALSE)</f>
        <v>Byram Mergue</v>
      </c>
      <c r="I288" s="2" t="str">
        <f t="shared" si="34"/>
        <v>Byram</v>
      </c>
      <c r="J288" s="2" t="str">
        <f t="shared" si="35"/>
        <v>Mergue</v>
      </c>
      <c r="K288" s="2" t="str">
        <f>IF(VLOOKUP(E288,customers!$A$1:$I$1001,3,FALSE)=0," ",VLOOKUP(E288,customers!$A$1:$I$1001,3,FALSE))</f>
        <v>bmergue7y@umn.edu</v>
      </c>
      <c r="L288" s="2" t="str">
        <f>VLOOKUP(E288,customers!$A$1:$I$1001,6,FALSE)</f>
        <v>Canton</v>
      </c>
      <c r="M288" s="2" t="str">
        <f>VLOOKUP(E288,customers!$A$1:$I$1001,7,FALSE)</f>
        <v>United States</v>
      </c>
      <c r="N288" t="str">
        <f t="shared" si="36"/>
        <v>A</v>
      </c>
      <c r="O288" t="str" cm="1">
        <f t="array" ref="O288">_xlfn.IFS(N288="R","Rob",N288="E","Exc",N288="L","Lib",N288="A","Ara")</f>
        <v>Ara</v>
      </c>
      <c r="P288" t="str" cm="1">
        <f t="array" ref="P288">_xlfn.IFS(O288="Rob","Robusta",O288="Exc","Excelsa",O288="Ara","Arabica",O288="Lib","Liberica")</f>
        <v>Arabica</v>
      </c>
      <c r="Q288" t="str">
        <f t="shared" si="37"/>
        <v>M</v>
      </c>
      <c r="R288" s="8" t="str">
        <f t="shared" si="38"/>
        <v>0.2</v>
      </c>
      <c r="S288" s="9">
        <f>_xlfn.XLOOKUP(F288,products!$A$2:$A$49,products!$E$2:$E$49,,0,)</f>
        <v>3.375</v>
      </c>
      <c r="T288" s="10">
        <f t="shared" si="39"/>
        <v>13.5</v>
      </c>
      <c r="U288" t="str">
        <f>_xlfn.XLOOKUP(E288,customers!$A$2:$A$1001,customers!$I$2:$I$1001,,0,)</f>
        <v>Yes</v>
      </c>
    </row>
    <row r="289" spans="1:21" x14ac:dyDescent="0.2">
      <c r="A289" s="2" t="s">
        <v>2112</v>
      </c>
      <c r="B289" s="3">
        <v>44697</v>
      </c>
      <c r="C289" s="3" t="str">
        <f t="shared" si="32"/>
        <v>May</v>
      </c>
      <c r="D289" s="2">
        <f t="shared" si="33"/>
        <v>2022</v>
      </c>
      <c r="E289" s="2" t="s">
        <v>2113</v>
      </c>
      <c r="F289" t="s">
        <v>6178</v>
      </c>
      <c r="G289" s="2">
        <v>4</v>
      </c>
      <c r="H289" s="2" t="str">
        <f>VLOOKUP(E289,customers!$A$1:$I$1001,2,FALSE)</f>
        <v>Kerr Patise</v>
      </c>
      <c r="I289" s="2" t="str">
        <f t="shared" si="34"/>
        <v>Kerr</v>
      </c>
      <c r="J289" s="2" t="str">
        <f t="shared" si="35"/>
        <v>Patise</v>
      </c>
      <c r="K289" s="2" t="str">
        <f>IF(VLOOKUP(E289,customers!$A$1:$I$1001,3,FALSE)=0," ",VLOOKUP(E289,customers!$A$1:$I$1001,3,FALSE))</f>
        <v>kpatise7z@jigsy.com</v>
      </c>
      <c r="L289" s="2" t="str">
        <f>VLOOKUP(E289,customers!$A$1:$I$1001,6,FALSE)</f>
        <v>Boston</v>
      </c>
      <c r="M289" s="2" t="str">
        <f>VLOOKUP(E289,customers!$A$1:$I$1001,7,FALSE)</f>
        <v>United States</v>
      </c>
      <c r="N289" t="str">
        <f t="shared" si="36"/>
        <v>R</v>
      </c>
      <c r="O289" t="str" cm="1">
        <f t="array" ref="O289">_xlfn.IFS(N289="R","Rob",N289="E","Exc",N289="L","Lib",N289="A","Ara")</f>
        <v>Rob</v>
      </c>
      <c r="P289" t="str" cm="1">
        <f t="array" ref="P289">_xlfn.IFS(O289="Rob","Robusta",O289="Exc","Excelsa",O289="Ara","Arabica",O289="Lib","Liberica")</f>
        <v>Robusta</v>
      </c>
      <c r="Q289" t="str">
        <f t="shared" si="37"/>
        <v>L</v>
      </c>
      <c r="R289" s="8" t="str">
        <f t="shared" si="38"/>
        <v>0.2</v>
      </c>
      <c r="S289" s="9">
        <f>_xlfn.XLOOKUP(F289,products!$A$2:$A$49,products!$E$2:$E$49,,0,)</f>
        <v>3.5849999999999995</v>
      </c>
      <c r="T289" s="10">
        <f t="shared" si="39"/>
        <v>14.339999999999998</v>
      </c>
      <c r="U289" t="str">
        <f>_xlfn.XLOOKUP(E289,customers!$A$2:$A$1001,customers!$I$2:$I$1001,,0,)</f>
        <v>No</v>
      </c>
    </row>
    <row r="290" spans="1:21" x14ac:dyDescent="0.2">
      <c r="A290" s="2" t="s">
        <v>2118</v>
      </c>
      <c r="B290" s="3">
        <v>44279</v>
      </c>
      <c r="C290" s="3" t="str">
        <f t="shared" si="32"/>
        <v>Mar</v>
      </c>
      <c r="D290" s="2">
        <f t="shared" si="33"/>
        <v>2021</v>
      </c>
      <c r="E290" s="2" t="s">
        <v>2119</v>
      </c>
      <c r="F290" t="s">
        <v>6139</v>
      </c>
      <c r="G290" s="2">
        <v>1</v>
      </c>
      <c r="H290" s="2" t="str">
        <f>VLOOKUP(E290,customers!$A$1:$I$1001,2,FALSE)</f>
        <v>Mathew Goulter</v>
      </c>
      <c r="I290" s="2" t="str">
        <f t="shared" si="34"/>
        <v>Mathew</v>
      </c>
      <c r="J290" s="2" t="str">
        <f t="shared" si="35"/>
        <v>Goulter</v>
      </c>
      <c r="K290" s="2" t="str">
        <f>IF(VLOOKUP(E290,customers!$A$1:$I$1001,3,FALSE)=0," ",VLOOKUP(E290,customers!$A$1:$I$1001,3,FALSE))</f>
        <v xml:space="preserve"> </v>
      </c>
      <c r="L290" s="2" t="str">
        <f>VLOOKUP(E290,customers!$A$1:$I$1001,6,FALSE)</f>
        <v>Kinlough</v>
      </c>
      <c r="M290" s="2" t="str">
        <f>VLOOKUP(E290,customers!$A$1:$I$1001,7,FALSE)</f>
        <v>Ireland</v>
      </c>
      <c r="N290" t="str">
        <f t="shared" si="36"/>
        <v>E</v>
      </c>
      <c r="O290" t="str" cm="1">
        <f t="array" ref="O290">_xlfn.IFS(N290="R","Rob",N290="E","Exc",N290="L","Lib",N290="A","Ara")</f>
        <v>Exc</v>
      </c>
      <c r="P290" t="str" cm="1">
        <f t="array" ref="P290">_xlfn.IFS(O290="Rob","Robusta",O290="Exc","Excelsa",O290="Ara","Arabica",O290="Lib","Liberica")</f>
        <v>Excelsa</v>
      </c>
      <c r="Q290" t="str">
        <f t="shared" si="37"/>
        <v>M</v>
      </c>
      <c r="R290" s="8" t="str">
        <f t="shared" si="38"/>
        <v>0.5</v>
      </c>
      <c r="S290" s="9">
        <f>_xlfn.XLOOKUP(F290,products!$A$2:$A$49,products!$E$2:$E$49,,0,)</f>
        <v>8.25</v>
      </c>
      <c r="T290" s="10">
        <f t="shared" si="39"/>
        <v>8.25</v>
      </c>
      <c r="U290" t="str">
        <f>_xlfn.XLOOKUP(E290,customers!$A$2:$A$1001,customers!$I$2:$I$1001,,0,)</f>
        <v>Yes</v>
      </c>
    </row>
    <row r="291" spans="1:21" x14ac:dyDescent="0.2">
      <c r="A291" s="2" t="s">
        <v>2123</v>
      </c>
      <c r="B291" s="3">
        <v>43772</v>
      </c>
      <c r="C291" s="3" t="str">
        <f t="shared" si="32"/>
        <v>Nov</v>
      </c>
      <c r="D291" s="2">
        <f t="shared" si="33"/>
        <v>2019</v>
      </c>
      <c r="E291" s="2" t="s">
        <v>2124</v>
      </c>
      <c r="F291" t="s">
        <v>6163</v>
      </c>
      <c r="G291" s="2">
        <v>5</v>
      </c>
      <c r="H291" s="2" t="str">
        <f>VLOOKUP(E291,customers!$A$1:$I$1001,2,FALSE)</f>
        <v>Marris Grcic</v>
      </c>
      <c r="I291" s="2" t="str">
        <f t="shared" si="34"/>
        <v>Marris</v>
      </c>
      <c r="J291" s="2" t="str">
        <f t="shared" si="35"/>
        <v>Grcic</v>
      </c>
      <c r="K291" s="2" t="str">
        <f>IF(VLOOKUP(E291,customers!$A$1:$I$1001,3,FALSE)=0," ",VLOOKUP(E291,customers!$A$1:$I$1001,3,FALSE))</f>
        <v xml:space="preserve"> </v>
      </c>
      <c r="L291" s="2" t="str">
        <f>VLOOKUP(E291,customers!$A$1:$I$1001,6,FALSE)</f>
        <v>Lynchburg</v>
      </c>
      <c r="M291" s="2" t="str">
        <f>VLOOKUP(E291,customers!$A$1:$I$1001,7,FALSE)</f>
        <v>United States</v>
      </c>
      <c r="N291" t="str">
        <f t="shared" si="36"/>
        <v>R</v>
      </c>
      <c r="O291" t="str" cm="1">
        <f t="array" ref="O291">_xlfn.IFS(N291="R","Rob",N291="E","Exc",N291="L","Lib",N291="A","Ara")</f>
        <v>Rob</v>
      </c>
      <c r="P291" t="str" cm="1">
        <f t="array" ref="P291">_xlfn.IFS(O291="Rob","Robusta",O291="Exc","Excelsa",O291="Ara","Arabica",O291="Lib","Liberica")</f>
        <v>Robusta</v>
      </c>
      <c r="Q291" t="str">
        <f t="shared" si="37"/>
        <v>D</v>
      </c>
      <c r="R291" s="8" t="str">
        <f t="shared" si="38"/>
        <v>0.2</v>
      </c>
      <c r="S291" s="9">
        <f>_xlfn.XLOOKUP(F291,products!$A$2:$A$49,products!$E$2:$E$49,,0,)</f>
        <v>2.6849999999999996</v>
      </c>
      <c r="T291" s="10">
        <f t="shared" si="39"/>
        <v>13.424999999999997</v>
      </c>
      <c r="U291" t="str">
        <f>_xlfn.XLOOKUP(E291,customers!$A$2:$A$1001,customers!$I$2:$I$1001,,0,)</f>
        <v>Yes</v>
      </c>
    </row>
    <row r="292" spans="1:21" x14ac:dyDescent="0.2">
      <c r="A292" s="2" t="s">
        <v>2127</v>
      </c>
      <c r="B292" s="3">
        <v>44497</v>
      </c>
      <c r="C292" s="3" t="str">
        <f t="shared" si="32"/>
        <v>Oct</v>
      </c>
      <c r="D292" s="2">
        <f t="shared" si="33"/>
        <v>2021</v>
      </c>
      <c r="E292" s="2" t="s">
        <v>2128</v>
      </c>
      <c r="F292" t="s">
        <v>6147</v>
      </c>
      <c r="G292" s="2">
        <v>5</v>
      </c>
      <c r="H292" s="2" t="str">
        <f>VLOOKUP(E292,customers!$A$1:$I$1001,2,FALSE)</f>
        <v>Domeniga Duke</v>
      </c>
      <c r="I292" s="2" t="str">
        <f t="shared" si="34"/>
        <v>Domeniga</v>
      </c>
      <c r="J292" s="2" t="str">
        <f t="shared" si="35"/>
        <v>Duke</v>
      </c>
      <c r="K292" s="2" t="str">
        <f>IF(VLOOKUP(E292,customers!$A$1:$I$1001,3,FALSE)=0," ",VLOOKUP(E292,customers!$A$1:$I$1001,3,FALSE))</f>
        <v>dduke82@vkontakte.ru</v>
      </c>
      <c r="L292" s="2" t="str">
        <f>VLOOKUP(E292,customers!$A$1:$I$1001,6,FALSE)</f>
        <v>Los Angeles</v>
      </c>
      <c r="M292" s="2" t="str">
        <f>VLOOKUP(E292,customers!$A$1:$I$1001,7,FALSE)</f>
        <v>United States</v>
      </c>
      <c r="N292" t="str">
        <f t="shared" si="36"/>
        <v>A</v>
      </c>
      <c r="O292" t="str" cm="1">
        <f t="array" ref="O292">_xlfn.IFS(N292="R","Rob",N292="E","Exc",N292="L","Lib",N292="A","Ara")</f>
        <v>Ara</v>
      </c>
      <c r="P292" t="str" cm="1">
        <f t="array" ref="P292">_xlfn.IFS(O292="Rob","Robusta",O292="Exc","Excelsa",O292="Ara","Arabica",O292="Lib","Liberica")</f>
        <v>Arabica</v>
      </c>
      <c r="Q292" t="str">
        <f t="shared" si="37"/>
        <v>D</v>
      </c>
      <c r="R292" s="8" t="str">
        <f t="shared" si="38"/>
        <v>1</v>
      </c>
      <c r="S292" s="9">
        <f>_xlfn.XLOOKUP(F292,products!$A$2:$A$49,products!$E$2:$E$49,,0,)</f>
        <v>9.9499999999999993</v>
      </c>
      <c r="T292" s="10">
        <f t="shared" si="39"/>
        <v>49.75</v>
      </c>
      <c r="U292" t="str">
        <f>_xlfn.XLOOKUP(E292,customers!$A$2:$A$1001,customers!$I$2:$I$1001,,0,)</f>
        <v>No</v>
      </c>
    </row>
    <row r="293" spans="1:21" x14ac:dyDescent="0.2">
      <c r="A293" s="2" t="s">
        <v>2133</v>
      </c>
      <c r="B293" s="3">
        <v>44181</v>
      </c>
      <c r="C293" s="3" t="str">
        <f t="shared" si="32"/>
        <v>Dec</v>
      </c>
      <c r="D293" s="2">
        <f t="shared" si="33"/>
        <v>2020</v>
      </c>
      <c r="E293" s="2" t="s">
        <v>2134</v>
      </c>
      <c r="F293" t="s">
        <v>6139</v>
      </c>
      <c r="G293" s="2">
        <v>2</v>
      </c>
      <c r="H293" s="2" t="str">
        <f>VLOOKUP(E293,customers!$A$1:$I$1001,2,FALSE)</f>
        <v>Violante Skouling</v>
      </c>
      <c r="I293" s="2" t="str">
        <f t="shared" si="34"/>
        <v>Violante</v>
      </c>
      <c r="J293" s="2" t="str">
        <f t="shared" si="35"/>
        <v>Skouling</v>
      </c>
      <c r="K293" s="2" t="str">
        <f>IF(VLOOKUP(E293,customers!$A$1:$I$1001,3,FALSE)=0," ",VLOOKUP(E293,customers!$A$1:$I$1001,3,FALSE))</f>
        <v xml:space="preserve"> </v>
      </c>
      <c r="L293" s="2" t="str">
        <f>VLOOKUP(E293,customers!$A$1:$I$1001,6,FALSE)</f>
        <v>Drumcondra</v>
      </c>
      <c r="M293" s="2" t="str">
        <f>VLOOKUP(E293,customers!$A$1:$I$1001,7,FALSE)</f>
        <v>Ireland</v>
      </c>
      <c r="N293" t="str">
        <f t="shared" si="36"/>
        <v>E</v>
      </c>
      <c r="O293" t="str" cm="1">
        <f t="array" ref="O293">_xlfn.IFS(N293="R","Rob",N293="E","Exc",N293="L","Lib",N293="A","Ara")</f>
        <v>Exc</v>
      </c>
      <c r="P293" t="str" cm="1">
        <f t="array" ref="P293">_xlfn.IFS(O293="Rob","Robusta",O293="Exc","Excelsa",O293="Ara","Arabica",O293="Lib","Liberica")</f>
        <v>Excelsa</v>
      </c>
      <c r="Q293" t="str">
        <f t="shared" si="37"/>
        <v>M</v>
      </c>
      <c r="R293" s="8" t="str">
        <f t="shared" si="38"/>
        <v>0.5</v>
      </c>
      <c r="S293" s="9">
        <f>_xlfn.XLOOKUP(F293,products!$A$2:$A$49,products!$E$2:$E$49,,0,)</f>
        <v>8.25</v>
      </c>
      <c r="T293" s="10">
        <f t="shared" si="39"/>
        <v>16.5</v>
      </c>
      <c r="U293" t="str">
        <f>_xlfn.XLOOKUP(E293,customers!$A$2:$A$1001,customers!$I$2:$I$1001,,0,)</f>
        <v>No</v>
      </c>
    </row>
    <row r="294" spans="1:21" x14ac:dyDescent="0.2">
      <c r="A294" s="2" t="s">
        <v>2137</v>
      </c>
      <c r="B294" s="3">
        <v>44529</v>
      </c>
      <c r="C294" s="3" t="str">
        <f t="shared" si="32"/>
        <v>Nov</v>
      </c>
      <c r="D294" s="2">
        <f t="shared" si="33"/>
        <v>2021</v>
      </c>
      <c r="E294" s="2" t="s">
        <v>2138</v>
      </c>
      <c r="F294" t="s">
        <v>6158</v>
      </c>
      <c r="G294" s="2">
        <v>3</v>
      </c>
      <c r="H294" s="2" t="str">
        <f>VLOOKUP(E294,customers!$A$1:$I$1001,2,FALSE)</f>
        <v>Isidore Hussey</v>
      </c>
      <c r="I294" s="2" t="str">
        <f t="shared" si="34"/>
        <v>Isidore</v>
      </c>
      <c r="J294" s="2" t="str">
        <f t="shared" si="35"/>
        <v>Hussey</v>
      </c>
      <c r="K294" s="2" t="str">
        <f>IF(VLOOKUP(E294,customers!$A$1:$I$1001,3,FALSE)=0," ",VLOOKUP(E294,customers!$A$1:$I$1001,3,FALSE))</f>
        <v>ihussey84@mapy.cz</v>
      </c>
      <c r="L294" s="2" t="str">
        <f>VLOOKUP(E294,customers!$A$1:$I$1001,6,FALSE)</f>
        <v>Birmingham</v>
      </c>
      <c r="M294" s="2" t="str">
        <f>VLOOKUP(E294,customers!$A$1:$I$1001,7,FALSE)</f>
        <v>United States</v>
      </c>
      <c r="N294" t="str">
        <f t="shared" si="36"/>
        <v>A</v>
      </c>
      <c r="O294" t="str" cm="1">
        <f t="array" ref="O294">_xlfn.IFS(N294="R","Rob",N294="E","Exc",N294="L","Lib",N294="A","Ara")</f>
        <v>Ara</v>
      </c>
      <c r="P294" t="str" cm="1">
        <f t="array" ref="P294">_xlfn.IFS(O294="Rob","Robusta",O294="Exc","Excelsa",O294="Ara","Arabica",O294="Lib","Liberica")</f>
        <v>Arabica</v>
      </c>
      <c r="Q294" t="str">
        <f t="shared" si="37"/>
        <v>D</v>
      </c>
      <c r="R294" s="8" t="str">
        <f t="shared" si="38"/>
        <v>0.5</v>
      </c>
      <c r="S294" s="9">
        <f>_xlfn.XLOOKUP(F294,products!$A$2:$A$49,products!$E$2:$E$49,,0,)</f>
        <v>5.97</v>
      </c>
      <c r="T294" s="10">
        <f t="shared" si="39"/>
        <v>17.91</v>
      </c>
      <c r="U294" t="str">
        <f>_xlfn.XLOOKUP(E294,customers!$A$2:$A$1001,customers!$I$2:$I$1001,,0,)</f>
        <v>No</v>
      </c>
    </row>
    <row r="295" spans="1:21" x14ac:dyDescent="0.2">
      <c r="A295" s="2" t="s">
        <v>2142</v>
      </c>
      <c r="B295" s="3">
        <v>44275</v>
      </c>
      <c r="C295" s="3" t="str">
        <f t="shared" si="32"/>
        <v>Mar</v>
      </c>
      <c r="D295" s="2">
        <f t="shared" si="33"/>
        <v>2021</v>
      </c>
      <c r="E295" s="2" t="s">
        <v>2143</v>
      </c>
      <c r="F295" t="s">
        <v>6158</v>
      </c>
      <c r="G295" s="2">
        <v>5</v>
      </c>
      <c r="H295" s="2" t="str">
        <f>VLOOKUP(E295,customers!$A$1:$I$1001,2,FALSE)</f>
        <v>Cassie Pinkerton</v>
      </c>
      <c r="I295" s="2" t="str">
        <f t="shared" si="34"/>
        <v>Cassie</v>
      </c>
      <c r="J295" s="2" t="str">
        <f t="shared" si="35"/>
        <v>Pinkerton</v>
      </c>
      <c r="K295" s="2" t="str">
        <f>IF(VLOOKUP(E295,customers!$A$1:$I$1001,3,FALSE)=0," ",VLOOKUP(E295,customers!$A$1:$I$1001,3,FALSE))</f>
        <v>cpinkerton85@upenn.edu</v>
      </c>
      <c r="L295" s="2" t="str">
        <f>VLOOKUP(E295,customers!$A$1:$I$1001,6,FALSE)</f>
        <v>Alexandria</v>
      </c>
      <c r="M295" s="2" t="str">
        <f>VLOOKUP(E295,customers!$A$1:$I$1001,7,FALSE)</f>
        <v>United States</v>
      </c>
      <c r="N295" t="str">
        <f t="shared" si="36"/>
        <v>A</v>
      </c>
      <c r="O295" t="str" cm="1">
        <f t="array" ref="O295">_xlfn.IFS(N295="R","Rob",N295="E","Exc",N295="L","Lib",N295="A","Ara")</f>
        <v>Ara</v>
      </c>
      <c r="P295" t="str" cm="1">
        <f t="array" ref="P295">_xlfn.IFS(O295="Rob","Robusta",O295="Exc","Excelsa",O295="Ara","Arabica",O295="Lib","Liberica")</f>
        <v>Arabica</v>
      </c>
      <c r="Q295" t="str">
        <f t="shared" si="37"/>
        <v>D</v>
      </c>
      <c r="R295" s="8" t="str">
        <f t="shared" si="38"/>
        <v>0.5</v>
      </c>
      <c r="S295" s="9">
        <f>_xlfn.XLOOKUP(F295,products!$A$2:$A$49,products!$E$2:$E$49,,0,)</f>
        <v>5.97</v>
      </c>
      <c r="T295" s="10">
        <f t="shared" si="39"/>
        <v>29.849999999999998</v>
      </c>
      <c r="U295" t="str">
        <f>_xlfn.XLOOKUP(E295,customers!$A$2:$A$1001,customers!$I$2:$I$1001,,0,)</f>
        <v>No</v>
      </c>
    </row>
    <row r="296" spans="1:21" x14ac:dyDescent="0.2">
      <c r="A296" s="2" t="s">
        <v>2148</v>
      </c>
      <c r="B296" s="3">
        <v>44659</v>
      </c>
      <c r="C296" s="3" t="str">
        <f t="shared" si="32"/>
        <v>Apr</v>
      </c>
      <c r="D296" s="2">
        <f t="shared" si="33"/>
        <v>2022</v>
      </c>
      <c r="E296" s="2" t="s">
        <v>2149</v>
      </c>
      <c r="F296" t="s">
        <v>6171</v>
      </c>
      <c r="G296" s="2">
        <v>3</v>
      </c>
      <c r="H296" s="2" t="str">
        <f>VLOOKUP(E296,customers!$A$1:$I$1001,2,FALSE)</f>
        <v>Micki Fero</v>
      </c>
      <c r="I296" s="2" t="str">
        <f t="shared" si="34"/>
        <v>Micki</v>
      </c>
      <c r="J296" s="2" t="str">
        <f t="shared" si="35"/>
        <v>Fero</v>
      </c>
      <c r="K296" s="2" t="str">
        <f>IF(VLOOKUP(E296,customers!$A$1:$I$1001,3,FALSE)=0," ",VLOOKUP(E296,customers!$A$1:$I$1001,3,FALSE))</f>
        <v xml:space="preserve"> </v>
      </c>
      <c r="L296" s="2" t="str">
        <f>VLOOKUP(E296,customers!$A$1:$I$1001,6,FALSE)</f>
        <v>Danbury</v>
      </c>
      <c r="M296" s="2" t="str">
        <f>VLOOKUP(E296,customers!$A$1:$I$1001,7,FALSE)</f>
        <v>United States</v>
      </c>
      <c r="N296" t="str">
        <f t="shared" si="36"/>
        <v>E</v>
      </c>
      <c r="O296" t="str" cm="1">
        <f t="array" ref="O296">_xlfn.IFS(N296="R","Rob",N296="E","Exc",N296="L","Lib",N296="A","Ara")</f>
        <v>Exc</v>
      </c>
      <c r="P296" t="str" cm="1">
        <f t="array" ref="P296">_xlfn.IFS(O296="Rob","Robusta",O296="Exc","Excelsa",O296="Ara","Arabica",O296="Lib","Liberica")</f>
        <v>Excelsa</v>
      </c>
      <c r="Q296" t="str">
        <f t="shared" si="37"/>
        <v>L</v>
      </c>
      <c r="R296" s="8" t="str">
        <f t="shared" si="38"/>
        <v>1</v>
      </c>
      <c r="S296" s="9">
        <f>_xlfn.XLOOKUP(F296,products!$A$2:$A$49,products!$E$2:$E$49,,0,)</f>
        <v>14.85</v>
      </c>
      <c r="T296" s="10">
        <f t="shared" si="39"/>
        <v>44.55</v>
      </c>
      <c r="U296" t="str">
        <f>_xlfn.XLOOKUP(E296,customers!$A$2:$A$1001,customers!$I$2:$I$1001,,0,)</f>
        <v>No</v>
      </c>
    </row>
    <row r="297" spans="1:21" x14ac:dyDescent="0.2">
      <c r="A297" s="2" t="s">
        <v>2153</v>
      </c>
      <c r="B297" s="3">
        <v>44057</v>
      </c>
      <c r="C297" s="3" t="str">
        <f t="shared" si="32"/>
        <v>Aug</v>
      </c>
      <c r="D297" s="2">
        <f t="shared" si="33"/>
        <v>2020</v>
      </c>
      <c r="E297" s="2" t="s">
        <v>2154</v>
      </c>
      <c r="F297" t="s">
        <v>6141</v>
      </c>
      <c r="G297" s="2">
        <v>2</v>
      </c>
      <c r="H297" s="2" t="str">
        <f>VLOOKUP(E297,customers!$A$1:$I$1001,2,FALSE)</f>
        <v>Cybill Graddell</v>
      </c>
      <c r="I297" s="2" t="str">
        <f t="shared" si="34"/>
        <v>Cybill</v>
      </c>
      <c r="J297" s="2" t="str">
        <f t="shared" si="35"/>
        <v>Graddell</v>
      </c>
      <c r="K297" s="2" t="str">
        <f>IF(VLOOKUP(E297,customers!$A$1:$I$1001,3,FALSE)=0," ",VLOOKUP(E297,customers!$A$1:$I$1001,3,FALSE))</f>
        <v xml:space="preserve"> </v>
      </c>
      <c r="L297" s="2" t="str">
        <f>VLOOKUP(E297,customers!$A$1:$I$1001,6,FALSE)</f>
        <v>Albany</v>
      </c>
      <c r="M297" s="2" t="str">
        <f>VLOOKUP(E297,customers!$A$1:$I$1001,7,FALSE)</f>
        <v>United States</v>
      </c>
      <c r="N297" t="str">
        <f t="shared" si="36"/>
        <v>E</v>
      </c>
      <c r="O297" t="str" cm="1">
        <f t="array" ref="O297">_xlfn.IFS(N297="R","Rob",N297="E","Exc",N297="L","Lib",N297="A","Ara")</f>
        <v>Exc</v>
      </c>
      <c r="P297" t="str" cm="1">
        <f t="array" ref="P297">_xlfn.IFS(O297="Rob","Robusta",O297="Exc","Excelsa",O297="Ara","Arabica",O297="Lib","Liberica")</f>
        <v>Excelsa</v>
      </c>
      <c r="Q297" t="str">
        <f t="shared" si="37"/>
        <v>M</v>
      </c>
      <c r="R297" s="8" t="str">
        <f t="shared" si="38"/>
        <v>1</v>
      </c>
      <c r="S297" s="9">
        <f>_xlfn.XLOOKUP(F297,products!$A$2:$A$49,products!$E$2:$E$49,,0,)</f>
        <v>13.75</v>
      </c>
      <c r="T297" s="10">
        <f t="shared" si="39"/>
        <v>27.5</v>
      </c>
      <c r="U297" t="str">
        <f>_xlfn.XLOOKUP(E297,customers!$A$2:$A$1001,customers!$I$2:$I$1001,,0,)</f>
        <v>No</v>
      </c>
    </row>
    <row r="298" spans="1:21" x14ac:dyDescent="0.2">
      <c r="A298" s="2" t="s">
        <v>2157</v>
      </c>
      <c r="B298" s="3">
        <v>43597</v>
      </c>
      <c r="C298" s="3" t="str">
        <f t="shared" si="32"/>
        <v>May</v>
      </c>
      <c r="D298" s="2">
        <f t="shared" si="33"/>
        <v>2019</v>
      </c>
      <c r="E298" s="2" t="s">
        <v>2158</v>
      </c>
      <c r="F298" t="s">
        <v>6146</v>
      </c>
      <c r="G298" s="2">
        <v>6</v>
      </c>
      <c r="H298" s="2" t="str">
        <f>VLOOKUP(E298,customers!$A$1:$I$1001,2,FALSE)</f>
        <v>Dorian Vizor</v>
      </c>
      <c r="I298" s="2" t="str">
        <f t="shared" si="34"/>
        <v>Dorian</v>
      </c>
      <c r="J298" s="2" t="str">
        <f t="shared" si="35"/>
        <v>Vizor</v>
      </c>
      <c r="K298" s="2" t="str">
        <f>IF(VLOOKUP(E298,customers!$A$1:$I$1001,3,FALSE)=0," ",VLOOKUP(E298,customers!$A$1:$I$1001,3,FALSE))</f>
        <v>dvizor88@furl.net</v>
      </c>
      <c r="L298" s="2" t="str">
        <f>VLOOKUP(E298,customers!$A$1:$I$1001,6,FALSE)</f>
        <v>Naples</v>
      </c>
      <c r="M298" s="2" t="str">
        <f>VLOOKUP(E298,customers!$A$1:$I$1001,7,FALSE)</f>
        <v>United States</v>
      </c>
      <c r="N298" t="str">
        <f t="shared" si="36"/>
        <v>R</v>
      </c>
      <c r="O298" t="str" cm="1">
        <f t="array" ref="O298">_xlfn.IFS(N298="R","Rob",N298="E","Exc",N298="L","Lib",N298="A","Ara")</f>
        <v>Rob</v>
      </c>
      <c r="P298" t="str" cm="1">
        <f t="array" ref="P298">_xlfn.IFS(O298="Rob","Robusta",O298="Exc","Excelsa",O298="Ara","Arabica",O298="Lib","Liberica")</f>
        <v>Robusta</v>
      </c>
      <c r="Q298" t="str">
        <f t="shared" si="37"/>
        <v>M</v>
      </c>
      <c r="R298" s="8" t="str">
        <f t="shared" si="38"/>
        <v>0.5</v>
      </c>
      <c r="S298" s="9">
        <f>_xlfn.XLOOKUP(F298,products!$A$2:$A$49,products!$E$2:$E$49,,0,)</f>
        <v>5.97</v>
      </c>
      <c r="T298" s="10">
        <f t="shared" si="39"/>
        <v>35.82</v>
      </c>
      <c r="U298" t="str">
        <f>_xlfn.XLOOKUP(E298,customers!$A$2:$A$1001,customers!$I$2:$I$1001,,0,)</f>
        <v>Yes</v>
      </c>
    </row>
    <row r="299" spans="1:21" x14ac:dyDescent="0.2">
      <c r="A299" s="2" t="s">
        <v>2163</v>
      </c>
      <c r="B299" s="3">
        <v>44258</v>
      </c>
      <c r="C299" s="3" t="str">
        <f t="shared" si="32"/>
        <v>Mar</v>
      </c>
      <c r="D299" s="2">
        <f t="shared" si="33"/>
        <v>2021</v>
      </c>
      <c r="E299" s="2" t="s">
        <v>2164</v>
      </c>
      <c r="F299" t="s">
        <v>6172</v>
      </c>
      <c r="G299" s="2">
        <v>3</v>
      </c>
      <c r="H299" s="2" t="str">
        <f>VLOOKUP(E299,customers!$A$1:$I$1001,2,FALSE)</f>
        <v>Eddi Sedgebeer</v>
      </c>
      <c r="I299" s="2" t="str">
        <f t="shared" si="34"/>
        <v>Eddi</v>
      </c>
      <c r="J299" s="2" t="str">
        <f t="shared" si="35"/>
        <v>Sedgebeer</v>
      </c>
      <c r="K299" s="2" t="str">
        <f>IF(VLOOKUP(E299,customers!$A$1:$I$1001,3,FALSE)=0," ",VLOOKUP(E299,customers!$A$1:$I$1001,3,FALSE))</f>
        <v>esedgebeer89@oaic.gov.au</v>
      </c>
      <c r="L299" s="2" t="str">
        <f>VLOOKUP(E299,customers!$A$1:$I$1001,6,FALSE)</f>
        <v>Miami Beach</v>
      </c>
      <c r="M299" s="2" t="str">
        <f>VLOOKUP(E299,customers!$A$1:$I$1001,7,FALSE)</f>
        <v>United States</v>
      </c>
      <c r="N299" t="str">
        <f t="shared" si="36"/>
        <v>R</v>
      </c>
      <c r="O299" t="str" cm="1">
        <f t="array" ref="O299">_xlfn.IFS(N299="R","Rob",N299="E","Exc",N299="L","Lib",N299="A","Ara")</f>
        <v>Rob</v>
      </c>
      <c r="P299" t="str" cm="1">
        <f t="array" ref="P299">_xlfn.IFS(O299="Rob","Robusta",O299="Exc","Excelsa",O299="Ara","Arabica",O299="Lib","Liberica")</f>
        <v>Robusta</v>
      </c>
      <c r="Q299" t="str">
        <f t="shared" si="37"/>
        <v>D</v>
      </c>
      <c r="R299" s="8" t="str">
        <f t="shared" si="38"/>
        <v>0.5</v>
      </c>
      <c r="S299" s="9">
        <f>_xlfn.XLOOKUP(F299,products!$A$2:$A$49,products!$E$2:$E$49,,0,)</f>
        <v>5.3699999999999992</v>
      </c>
      <c r="T299" s="10">
        <f t="shared" si="39"/>
        <v>16.11</v>
      </c>
      <c r="U299" t="str">
        <f>_xlfn.XLOOKUP(E299,customers!$A$2:$A$1001,customers!$I$2:$I$1001,,0,)</f>
        <v>Yes</v>
      </c>
    </row>
    <row r="300" spans="1:21" x14ac:dyDescent="0.2">
      <c r="A300" s="2" t="s">
        <v>2169</v>
      </c>
      <c r="B300" s="3">
        <v>43872</v>
      </c>
      <c r="C300" s="3" t="str">
        <f t="shared" si="32"/>
        <v>Feb</v>
      </c>
      <c r="D300" s="2">
        <f t="shared" si="33"/>
        <v>2020</v>
      </c>
      <c r="E300" s="2" t="s">
        <v>2170</v>
      </c>
      <c r="F300" t="s">
        <v>6184</v>
      </c>
      <c r="G300" s="2">
        <v>6</v>
      </c>
      <c r="H300" s="2" t="str">
        <f>VLOOKUP(E300,customers!$A$1:$I$1001,2,FALSE)</f>
        <v>Ken Lestrange</v>
      </c>
      <c r="I300" s="2" t="str">
        <f t="shared" si="34"/>
        <v>Ken</v>
      </c>
      <c r="J300" s="2" t="str">
        <f t="shared" si="35"/>
        <v>Lestrange</v>
      </c>
      <c r="K300" s="2" t="str">
        <f>IF(VLOOKUP(E300,customers!$A$1:$I$1001,3,FALSE)=0," ",VLOOKUP(E300,customers!$A$1:$I$1001,3,FALSE))</f>
        <v>klestrange8a@lulu.com</v>
      </c>
      <c r="L300" s="2" t="str">
        <f>VLOOKUP(E300,customers!$A$1:$I$1001,6,FALSE)</f>
        <v>Atlanta</v>
      </c>
      <c r="M300" s="2" t="str">
        <f>VLOOKUP(E300,customers!$A$1:$I$1001,7,FALSE)</f>
        <v>United States</v>
      </c>
      <c r="N300" t="str">
        <f t="shared" si="36"/>
        <v>E</v>
      </c>
      <c r="O300" t="str" cm="1">
        <f t="array" ref="O300">_xlfn.IFS(N300="R","Rob",N300="E","Exc",N300="L","Lib",N300="A","Ara")</f>
        <v>Exc</v>
      </c>
      <c r="P300" t="str" cm="1">
        <f t="array" ref="P300">_xlfn.IFS(O300="Rob","Robusta",O300="Exc","Excelsa",O300="Ara","Arabica",O300="Lib","Liberica")</f>
        <v>Excelsa</v>
      </c>
      <c r="Q300" t="str">
        <f t="shared" si="37"/>
        <v>L</v>
      </c>
      <c r="R300" s="8" t="str">
        <f t="shared" si="38"/>
        <v>0.2</v>
      </c>
      <c r="S300" s="9">
        <f>_xlfn.XLOOKUP(F300,products!$A$2:$A$49,products!$E$2:$E$49,,0,)</f>
        <v>4.4550000000000001</v>
      </c>
      <c r="T300" s="10">
        <f t="shared" si="39"/>
        <v>26.73</v>
      </c>
      <c r="U300" t="str">
        <f>_xlfn.XLOOKUP(E300,customers!$A$2:$A$1001,customers!$I$2:$I$1001,,0,)</f>
        <v>Yes</v>
      </c>
    </row>
    <row r="301" spans="1:21" x14ac:dyDescent="0.2">
      <c r="A301" s="2" t="s">
        <v>2175</v>
      </c>
      <c r="B301" s="3">
        <v>43582</v>
      </c>
      <c r="C301" s="3" t="str">
        <f t="shared" si="32"/>
        <v>Apr</v>
      </c>
      <c r="D301" s="2">
        <f t="shared" si="33"/>
        <v>2019</v>
      </c>
      <c r="E301" s="2" t="s">
        <v>2176</v>
      </c>
      <c r="F301" t="s">
        <v>6148</v>
      </c>
      <c r="G301" s="2">
        <v>6</v>
      </c>
      <c r="H301" s="2" t="str">
        <f>VLOOKUP(E301,customers!$A$1:$I$1001,2,FALSE)</f>
        <v>Lacee Tanti</v>
      </c>
      <c r="I301" s="2" t="str">
        <f t="shared" si="34"/>
        <v>Lacee</v>
      </c>
      <c r="J301" s="2" t="str">
        <f t="shared" si="35"/>
        <v>Tanti</v>
      </c>
      <c r="K301" s="2" t="str">
        <f>IF(VLOOKUP(E301,customers!$A$1:$I$1001,3,FALSE)=0," ",VLOOKUP(E301,customers!$A$1:$I$1001,3,FALSE))</f>
        <v>ltanti8b@techcrunch.com</v>
      </c>
      <c r="L301" s="2" t="str">
        <f>VLOOKUP(E301,customers!$A$1:$I$1001,6,FALSE)</f>
        <v>Corpus Christi</v>
      </c>
      <c r="M301" s="2" t="str">
        <f>VLOOKUP(E301,customers!$A$1:$I$1001,7,FALSE)</f>
        <v>United States</v>
      </c>
      <c r="N301" t="str">
        <f t="shared" si="36"/>
        <v>E</v>
      </c>
      <c r="O301" t="str" cm="1">
        <f t="array" ref="O301">_xlfn.IFS(N301="R","Rob",N301="E","Exc",N301="L","Lib",N301="A","Ara")</f>
        <v>Exc</v>
      </c>
      <c r="P301" t="str" cm="1">
        <f t="array" ref="P301">_xlfn.IFS(O301="Rob","Robusta",O301="Exc","Excelsa",O301="Ara","Arabica",O301="Lib","Liberica")</f>
        <v>Excelsa</v>
      </c>
      <c r="Q301" t="str">
        <f t="shared" si="37"/>
        <v>L</v>
      </c>
      <c r="R301" s="8" t="str">
        <f t="shared" si="38"/>
        <v>2.5</v>
      </c>
      <c r="S301" s="9">
        <f>_xlfn.XLOOKUP(F301,products!$A$2:$A$49,products!$E$2:$E$49,,0,)</f>
        <v>34.154999999999994</v>
      </c>
      <c r="T301" s="10">
        <f t="shared" si="39"/>
        <v>204.92999999999995</v>
      </c>
      <c r="U301" t="str">
        <f>_xlfn.XLOOKUP(E301,customers!$A$2:$A$1001,customers!$I$2:$I$1001,,0,)</f>
        <v>Yes</v>
      </c>
    </row>
    <row r="302" spans="1:21" x14ac:dyDescent="0.2">
      <c r="A302" s="2" t="s">
        <v>2181</v>
      </c>
      <c r="B302" s="3">
        <v>44646</v>
      </c>
      <c r="C302" s="3" t="str">
        <f t="shared" si="32"/>
        <v>Mar</v>
      </c>
      <c r="D302" s="2">
        <f t="shared" si="33"/>
        <v>2022</v>
      </c>
      <c r="E302" s="2" t="s">
        <v>2182</v>
      </c>
      <c r="F302" t="s">
        <v>6140</v>
      </c>
      <c r="G302" s="2">
        <v>3</v>
      </c>
      <c r="H302" s="2" t="str">
        <f>VLOOKUP(E302,customers!$A$1:$I$1001,2,FALSE)</f>
        <v>Arel De Lasci</v>
      </c>
      <c r="I302" s="2" t="str">
        <f t="shared" si="34"/>
        <v>Arel</v>
      </c>
      <c r="J302" s="2" t="str">
        <f t="shared" si="35"/>
        <v>De Lasci</v>
      </c>
      <c r="K302" s="2" t="str">
        <f>IF(VLOOKUP(E302,customers!$A$1:$I$1001,3,FALSE)=0," ",VLOOKUP(E302,customers!$A$1:$I$1001,3,FALSE))</f>
        <v>ade8c@1und1.de</v>
      </c>
      <c r="L302" s="2" t="str">
        <f>VLOOKUP(E302,customers!$A$1:$I$1001,6,FALSE)</f>
        <v>Honolulu</v>
      </c>
      <c r="M302" s="2" t="str">
        <f>VLOOKUP(E302,customers!$A$1:$I$1001,7,FALSE)</f>
        <v>United States</v>
      </c>
      <c r="N302" t="str">
        <f t="shared" si="36"/>
        <v>A</v>
      </c>
      <c r="O302" t="str" cm="1">
        <f t="array" ref="O302">_xlfn.IFS(N302="R","Rob",N302="E","Exc",N302="L","Lib",N302="A","Ara")</f>
        <v>Ara</v>
      </c>
      <c r="P302" t="str" cm="1">
        <f t="array" ref="P302">_xlfn.IFS(O302="Rob","Robusta",O302="Exc","Excelsa",O302="Ara","Arabica",O302="Lib","Liberica")</f>
        <v>Arabica</v>
      </c>
      <c r="Q302" t="str">
        <f t="shared" si="37"/>
        <v>L</v>
      </c>
      <c r="R302" s="8" t="str">
        <f t="shared" si="38"/>
        <v>1</v>
      </c>
      <c r="S302" s="9">
        <f>_xlfn.XLOOKUP(F302,products!$A$2:$A$49,products!$E$2:$E$49,,0,)</f>
        <v>12.95</v>
      </c>
      <c r="T302" s="10">
        <f t="shared" si="39"/>
        <v>38.849999999999994</v>
      </c>
      <c r="U302" t="str">
        <f>_xlfn.XLOOKUP(E302,customers!$A$2:$A$1001,customers!$I$2:$I$1001,,0,)</f>
        <v>Yes</v>
      </c>
    </row>
    <row r="303" spans="1:21" x14ac:dyDescent="0.2">
      <c r="A303" s="2" t="s">
        <v>2187</v>
      </c>
      <c r="B303" s="3">
        <v>44102</v>
      </c>
      <c r="C303" s="3" t="str">
        <f t="shared" si="32"/>
        <v>Sep</v>
      </c>
      <c r="D303" s="2">
        <f t="shared" si="33"/>
        <v>2020</v>
      </c>
      <c r="E303" s="2" t="s">
        <v>2188</v>
      </c>
      <c r="F303" t="s">
        <v>6150</v>
      </c>
      <c r="G303" s="2">
        <v>4</v>
      </c>
      <c r="H303" s="2" t="str">
        <f>VLOOKUP(E303,customers!$A$1:$I$1001,2,FALSE)</f>
        <v>Trescha Jedrachowicz</v>
      </c>
      <c r="I303" s="2" t="str">
        <f t="shared" si="34"/>
        <v>Trescha</v>
      </c>
      <c r="J303" s="2" t="str">
        <f t="shared" si="35"/>
        <v>Jedrachowicz</v>
      </c>
      <c r="K303" s="2" t="str">
        <f>IF(VLOOKUP(E303,customers!$A$1:$I$1001,3,FALSE)=0," ",VLOOKUP(E303,customers!$A$1:$I$1001,3,FALSE))</f>
        <v>tjedrachowicz8d@acquirethisname.com</v>
      </c>
      <c r="L303" s="2" t="str">
        <f>VLOOKUP(E303,customers!$A$1:$I$1001,6,FALSE)</f>
        <v>Austin</v>
      </c>
      <c r="M303" s="2" t="str">
        <f>VLOOKUP(E303,customers!$A$1:$I$1001,7,FALSE)</f>
        <v>United States</v>
      </c>
      <c r="N303" t="str">
        <f t="shared" si="36"/>
        <v>L</v>
      </c>
      <c r="O303" t="str" cm="1">
        <f t="array" ref="O303">_xlfn.IFS(N303="R","Rob",N303="E","Exc",N303="L","Lib",N303="A","Ara")</f>
        <v>Lib</v>
      </c>
      <c r="P303" t="str" cm="1">
        <f t="array" ref="P303">_xlfn.IFS(O303="Rob","Robusta",O303="Exc","Excelsa",O303="Ara","Arabica",O303="Lib","Liberica")</f>
        <v>Liberica</v>
      </c>
      <c r="Q303" t="str">
        <f t="shared" si="37"/>
        <v>D</v>
      </c>
      <c r="R303" s="8" t="str">
        <f t="shared" si="38"/>
        <v>0.2</v>
      </c>
      <c r="S303" s="9">
        <f>_xlfn.XLOOKUP(F303,products!$A$2:$A$49,products!$E$2:$E$49,,0,)</f>
        <v>3.8849999999999998</v>
      </c>
      <c r="T303" s="10">
        <f t="shared" si="39"/>
        <v>15.54</v>
      </c>
      <c r="U303" t="str">
        <f>_xlfn.XLOOKUP(E303,customers!$A$2:$A$1001,customers!$I$2:$I$1001,,0,)</f>
        <v>Yes</v>
      </c>
    </row>
    <row r="304" spans="1:21" x14ac:dyDescent="0.2">
      <c r="A304" s="2" t="s">
        <v>2193</v>
      </c>
      <c r="B304" s="3">
        <v>43762</v>
      </c>
      <c r="C304" s="3" t="str">
        <f t="shared" si="32"/>
        <v>Oct</v>
      </c>
      <c r="D304" s="2">
        <f t="shared" si="33"/>
        <v>2019</v>
      </c>
      <c r="E304" s="2" t="s">
        <v>2194</v>
      </c>
      <c r="F304" t="s">
        <v>6157</v>
      </c>
      <c r="G304" s="2">
        <v>1</v>
      </c>
      <c r="H304" s="2" t="str">
        <f>VLOOKUP(E304,customers!$A$1:$I$1001,2,FALSE)</f>
        <v>Perkin Stonner</v>
      </c>
      <c r="I304" s="2" t="str">
        <f t="shared" si="34"/>
        <v>Perkin</v>
      </c>
      <c r="J304" s="2" t="str">
        <f t="shared" si="35"/>
        <v>Stonner</v>
      </c>
      <c r="K304" s="2" t="str">
        <f>IF(VLOOKUP(E304,customers!$A$1:$I$1001,3,FALSE)=0," ",VLOOKUP(E304,customers!$A$1:$I$1001,3,FALSE))</f>
        <v>pstonner8e@moonfruit.com</v>
      </c>
      <c r="L304" s="2" t="str">
        <f>VLOOKUP(E304,customers!$A$1:$I$1001,6,FALSE)</f>
        <v>Baltimore</v>
      </c>
      <c r="M304" s="2" t="str">
        <f>VLOOKUP(E304,customers!$A$1:$I$1001,7,FALSE)</f>
        <v>United States</v>
      </c>
      <c r="N304" t="str">
        <f t="shared" si="36"/>
        <v>A</v>
      </c>
      <c r="O304" t="str" cm="1">
        <f t="array" ref="O304">_xlfn.IFS(N304="R","Rob",N304="E","Exc",N304="L","Lib",N304="A","Ara")</f>
        <v>Ara</v>
      </c>
      <c r="P304" t="str" cm="1">
        <f t="array" ref="P304">_xlfn.IFS(O304="Rob","Robusta",O304="Exc","Excelsa",O304="Ara","Arabica",O304="Lib","Liberica")</f>
        <v>Arabica</v>
      </c>
      <c r="Q304" t="str">
        <f t="shared" si="37"/>
        <v>M</v>
      </c>
      <c r="R304" s="8" t="str">
        <f t="shared" si="38"/>
        <v>0.5</v>
      </c>
      <c r="S304" s="9">
        <f>_xlfn.XLOOKUP(F304,products!$A$2:$A$49,products!$E$2:$E$49,,0,)</f>
        <v>6.75</v>
      </c>
      <c r="T304" s="10">
        <f t="shared" si="39"/>
        <v>6.75</v>
      </c>
      <c r="U304" t="str">
        <f>_xlfn.XLOOKUP(E304,customers!$A$2:$A$1001,customers!$I$2:$I$1001,,0,)</f>
        <v>No</v>
      </c>
    </row>
    <row r="305" spans="1:21" x14ac:dyDescent="0.2">
      <c r="A305" s="2" t="s">
        <v>2199</v>
      </c>
      <c r="B305" s="3">
        <v>44412</v>
      </c>
      <c r="C305" s="3" t="str">
        <f t="shared" si="32"/>
        <v>Aug</v>
      </c>
      <c r="D305" s="2">
        <f t="shared" si="33"/>
        <v>2021</v>
      </c>
      <c r="E305" s="2" t="s">
        <v>2200</v>
      </c>
      <c r="F305" t="s">
        <v>6185</v>
      </c>
      <c r="G305" s="2">
        <v>4</v>
      </c>
      <c r="H305" s="2" t="str">
        <f>VLOOKUP(E305,customers!$A$1:$I$1001,2,FALSE)</f>
        <v>Darrin Tingly</v>
      </c>
      <c r="I305" s="2" t="str">
        <f t="shared" si="34"/>
        <v>Darrin</v>
      </c>
      <c r="J305" s="2" t="str">
        <f t="shared" si="35"/>
        <v>Tingly</v>
      </c>
      <c r="K305" s="2" t="str">
        <f>IF(VLOOKUP(E305,customers!$A$1:$I$1001,3,FALSE)=0," ",VLOOKUP(E305,customers!$A$1:$I$1001,3,FALSE))</f>
        <v>dtingly8f@goo.ne.jp</v>
      </c>
      <c r="L305" s="2" t="str">
        <f>VLOOKUP(E305,customers!$A$1:$I$1001,6,FALSE)</f>
        <v>Lexington</v>
      </c>
      <c r="M305" s="2" t="str">
        <f>VLOOKUP(E305,customers!$A$1:$I$1001,7,FALSE)</f>
        <v>United States</v>
      </c>
      <c r="N305" t="str">
        <f t="shared" si="36"/>
        <v>E</v>
      </c>
      <c r="O305" t="str" cm="1">
        <f t="array" ref="O305">_xlfn.IFS(N305="R","Rob",N305="E","Exc",N305="L","Lib",N305="A","Ara")</f>
        <v>Exc</v>
      </c>
      <c r="P305" t="str" cm="1">
        <f t="array" ref="P305">_xlfn.IFS(O305="Rob","Robusta",O305="Exc","Excelsa",O305="Ara","Arabica",O305="Lib","Liberica")</f>
        <v>Excelsa</v>
      </c>
      <c r="Q305" t="str">
        <f t="shared" si="37"/>
        <v>D</v>
      </c>
      <c r="R305" s="8" t="str">
        <f t="shared" si="38"/>
        <v>2.5</v>
      </c>
      <c r="S305" s="9">
        <f>_xlfn.XLOOKUP(F305,products!$A$2:$A$49,products!$E$2:$E$49,,0,)</f>
        <v>27.945</v>
      </c>
      <c r="T305" s="10">
        <f t="shared" si="39"/>
        <v>111.78</v>
      </c>
      <c r="U305" t="str">
        <f>_xlfn.XLOOKUP(E305,customers!$A$2:$A$1001,customers!$I$2:$I$1001,,0,)</f>
        <v>Yes</v>
      </c>
    </row>
    <row r="306" spans="1:21" x14ac:dyDescent="0.2">
      <c r="A306" s="2" t="s">
        <v>2204</v>
      </c>
      <c r="B306" s="3">
        <v>43828</v>
      </c>
      <c r="C306" s="3" t="str">
        <f t="shared" si="32"/>
        <v>Dec</v>
      </c>
      <c r="D306" s="2">
        <f t="shared" si="33"/>
        <v>2019</v>
      </c>
      <c r="E306" s="2" t="s">
        <v>2245</v>
      </c>
      <c r="F306" t="s">
        <v>6167</v>
      </c>
      <c r="G306" s="2">
        <v>1</v>
      </c>
      <c r="H306" s="2" t="str">
        <f>VLOOKUP(E306,customers!$A$1:$I$1001,2,FALSE)</f>
        <v>Claudetta Rushe</v>
      </c>
      <c r="I306" s="2" t="str">
        <f t="shared" si="34"/>
        <v>Claudetta</v>
      </c>
      <c r="J306" s="2" t="str">
        <f t="shared" si="35"/>
        <v>Rushe</v>
      </c>
      <c r="K306" s="2" t="str">
        <f>IF(VLOOKUP(E306,customers!$A$1:$I$1001,3,FALSE)=0," ",VLOOKUP(E306,customers!$A$1:$I$1001,3,FALSE))</f>
        <v>crushe8n@about.me</v>
      </c>
      <c r="L306" s="2" t="str">
        <f>VLOOKUP(E306,customers!$A$1:$I$1001,6,FALSE)</f>
        <v>Charlotte</v>
      </c>
      <c r="M306" s="2" t="str">
        <f>VLOOKUP(E306,customers!$A$1:$I$1001,7,FALSE)</f>
        <v>United States</v>
      </c>
      <c r="N306" t="str">
        <f t="shared" si="36"/>
        <v>A</v>
      </c>
      <c r="O306" t="str" cm="1">
        <f t="array" ref="O306">_xlfn.IFS(N306="R","Rob",N306="E","Exc",N306="L","Lib",N306="A","Ara")</f>
        <v>Ara</v>
      </c>
      <c r="P306" t="str" cm="1">
        <f t="array" ref="P306">_xlfn.IFS(O306="Rob","Robusta",O306="Exc","Excelsa",O306="Ara","Arabica",O306="Lib","Liberica")</f>
        <v>Arabica</v>
      </c>
      <c r="Q306" t="str">
        <f t="shared" si="37"/>
        <v>L</v>
      </c>
      <c r="R306" s="8" t="str">
        <f t="shared" si="38"/>
        <v>0.2</v>
      </c>
      <c r="S306" s="9">
        <f>_xlfn.XLOOKUP(F306,products!$A$2:$A$49,products!$E$2:$E$49,,0,)</f>
        <v>3.8849999999999998</v>
      </c>
      <c r="T306" s="10">
        <f t="shared" si="39"/>
        <v>3.8849999999999998</v>
      </c>
      <c r="U306" t="str">
        <f>_xlfn.XLOOKUP(E306,customers!$A$2:$A$1001,customers!$I$2:$I$1001,,0,)</f>
        <v>Yes</v>
      </c>
    </row>
    <row r="307" spans="1:21" x14ac:dyDescent="0.2">
      <c r="A307" s="2" t="s">
        <v>2209</v>
      </c>
      <c r="B307" s="3">
        <v>43796</v>
      </c>
      <c r="C307" s="3" t="str">
        <f t="shared" si="32"/>
        <v>Nov</v>
      </c>
      <c r="D307" s="2">
        <f t="shared" si="33"/>
        <v>2019</v>
      </c>
      <c r="E307" s="2" t="s">
        <v>2210</v>
      </c>
      <c r="F307" t="s">
        <v>6159</v>
      </c>
      <c r="G307" s="2">
        <v>5</v>
      </c>
      <c r="H307" s="2" t="str">
        <f>VLOOKUP(E307,customers!$A$1:$I$1001,2,FALSE)</f>
        <v>Benn Checci</v>
      </c>
      <c r="I307" s="2" t="str">
        <f t="shared" si="34"/>
        <v>Benn</v>
      </c>
      <c r="J307" s="2" t="str">
        <f t="shared" si="35"/>
        <v>Checci</v>
      </c>
      <c r="K307" s="2" t="str">
        <f>IF(VLOOKUP(E307,customers!$A$1:$I$1001,3,FALSE)=0," ",VLOOKUP(E307,customers!$A$1:$I$1001,3,FALSE))</f>
        <v>bchecci8h@usa.gov</v>
      </c>
      <c r="L307" s="2" t="str">
        <f>VLOOKUP(E307,customers!$A$1:$I$1001,6,FALSE)</f>
        <v>Eaton</v>
      </c>
      <c r="M307" s="2" t="str">
        <f>VLOOKUP(E307,customers!$A$1:$I$1001,7,FALSE)</f>
        <v>United Kingdom</v>
      </c>
      <c r="N307" t="str">
        <f t="shared" si="36"/>
        <v>L</v>
      </c>
      <c r="O307" t="str" cm="1">
        <f t="array" ref="O307">_xlfn.IFS(N307="R","Rob",N307="E","Exc",N307="L","Lib",N307="A","Ara")</f>
        <v>Lib</v>
      </c>
      <c r="P307" t="str" cm="1">
        <f t="array" ref="P307">_xlfn.IFS(O307="Rob","Robusta",O307="Exc","Excelsa",O307="Ara","Arabica",O307="Lib","Liberica")</f>
        <v>Liberica</v>
      </c>
      <c r="Q307" t="str">
        <f t="shared" si="37"/>
        <v>M</v>
      </c>
      <c r="R307" s="8" t="str">
        <f t="shared" si="38"/>
        <v>0.2</v>
      </c>
      <c r="S307" s="9">
        <f>_xlfn.XLOOKUP(F307,products!$A$2:$A$49,products!$E$2:$E$49,,0,)</f>
        <v>4.3650000000000002</v>
      </c>
      <c r="T307" s="10">
        <f t="shared" si="39"/>
        <v>21.825000000000003</v>
      </c>
      <c r="U307" t="str">
        <f>_xlfn.XLOOKUP(E307,customers!$A$2:$A$1001,customers!$I$2:$I$1001,,0,)</f>
        <v>No</v>
      </c>
    </row>
    <row r="308" spans="1:21" x14ac:dyDescent="0.2">
      <c r="A308" s="2" t="s">
        <v>2215</v>
      </c>
      <c r="B308" s="3">
        <v>43890</v>
      </c>
      <c r="C308" s="3" t="str">
        <f t="shared" si="32"/>
        <v>Feb</v>
      </c>
      <c r="D308" s="2">
        <f t="shared" si="33"/>
        <v>2020</v>
      </c>
      <c r="E308" s="2" t="s">
        <v>2216</v>
      </c>
      <c r="F308" t="s">
        <v>6174</v>
      </c>
      <c r="G308" s="2">
        <v>5</v>
      </c>
      <c r="H308" s="2" t="str">
        <f>VLOOKUP(E308,customers!$A$1:$I$1001,2,FALSE)</f>
        <v>Janifer Bagot</v>
      </c>
      <c r="I308" s="2" t="str">
        <f t="shared" si="34"/>
        <v>Janifer</v>
      </c>
      <c r="J308" s="2" t="str">
        <f t="shared" si="35"/>
        <v>Bagot</v>
      </c>
      <c r="K308" s="2" t="str">
        <f>IF(VLOOKUP(E308,customers!$A$1:$I$1001,3,FALSE)=0," ",VLOOKUP(E308,customers!$A$1:$I$1001,3,FALSE))</f>
        <v>jbagot8i@mac.com</v>
      </c>
      <c r="L308" s="2" t="str">
        <f>VLOOKUP(E308,customers!$A$1:$I$1001,6,FALSE)</f>
        <v>Lincoln</v>
      </c>
      <c r="M308" s="2" t="str">
        <f>VLOOKUP(E308,customers!$A$1:$I$1001,7,FALSE)</f>
        <v>United States</v>
      </c>
      <c r="N308" t="str">
        <f t="shared" si="36"/>
        <v>R</v>
      </c>
      <c r="O308" t="str" cm="1">
        <f t="array" ref="O308">_xlfn.IFS(N308="R","Rob",N308="E","Exc",N308="L","Lib",N308="A","Ara")</f>
        <v>Rob</v>
      </c>
      <c r="P308" t="str" cm="1">
        <f t="array" ref="P308">_xlfn.IFS(O308="Rob","Robusta",O308="Exc","Excelsa",O308="Ara","Arabica",O308="Lib","Liberica")</f>
        <v>Robusta</v>
      </c>
      <c r="Q308" t="str">
        <f t="shared" si="37"/>
        <v>M</v>
      </c>
      <c r="R308" s="8" t="str">
        <f t="shared" si="38"/>
        <v>0.2</v>
      </c>
      <c r="S308" s="9">
        <f>_xlfn.XLOOKUP(F308,products!$A$2:$A$49,products!$E$2:$E$49,,0,)</f>
        <v>2.9849999999999999</v>
      </c>
      <c r="T308" s="10">
        <f t="shared" si="39"/>
        <v>14.924999999999999</v>
      </c>
      <c r="U308" t="str">
        <f>_xlfn.XLOOKUP(E308,customers!$A$2:$A$1001,customers!$I$2:$I$1001,,0,)</f>
        <v>No</v>
      </c>
    </row>
    <row r="309" spans="1:21" x14ac:dyDescent="0.2">
      <c r="A309" s="2" t="s">
        <v>2221</v>
      </c>
      <c r="B309" s="3">
        <v>44227</v>
      </c>
      <c r="C309" s="3" t="str">
        <f t="shared" si="32"/>
        <v>Jan</v>
      </c>
      <c r="D309" s="2">
        <f t="shared" si="33"/>
        <v>2021</v>
      </c>
      <c r="E309" s="2" t="s">
        <v>2222</v>
      </c>
      <c r="F309" t="s">
        <v>6155</v>
      </c>
      <c r="G309" s="2">
        <v>3</v>
      </c>
      <c r="H309" s="2" t="str">
        <f>VLOOKUP(E309,customers!$A$1:$I$1001,2,FALSE)</f>
        <v>Ermin Beeble</v>
      </c>
      <c r="I309" s="2" t="str">
        <f t="shared" si="34"/>
        <v>Ermin</v>
      </c>
      <c r="J309" s="2" t="str">
        <f t="shared" si="35"/>
        <v>Beeble</v>
      </c>
      <c r="K309" s="2" t="str">
        <f>IF(VLOOKUP(E309,customers!$A$1:$I$1001,3,FALSE)=0," ",VLOOKUP(E309,customers!$A$1:$I$1001,3,FALSE))</f>
        <v>ebeeble8j@soundcloud.com</v>
      </c>
      <c r="L309" s="2" t="str">
        <f>VLOOKUP(E309,customers!$A$1:$I$1001,6,FALSE)</f>
        <v>Cincinnati</v>
      </c>
      <c r="M309" s="2" t="str">
        <f>VLOOKUP(E309,customers!$A$1:$I$1001,7,FALSE)</f>
        <v>United States</v>
      </c>
      <c r="N309" t="str">
        <f t="shared" si="36"/>
        <v>A</v>
      </c>
      <c r="O309" t="str" cm="1">
        <f t="array" ref="O309">_xlfn.IFS(N309="R","Rob",N309="E","Exc",N309="L","Lib",N309="A","Ara")</f>
        <v>Ara</v>
      </c>
      <c r="P309" t="str" cm="1">
        <f t="array" ref="P309">_xlfn.IFS(O309="Rob","Robusta",O309="Exc","Excelsa",O309="Ara","Arabica",O309="Lib","Liberica")</f>
        <v>Arabica</v>
      </c>
      <c r="Q309" t="str">
        <f t="shared" si="37"/>
        <v>M</v>
      </c>
      <c r="R309" s="8" t="str">
        <f t="shared" si="38"/>
        <v>1</v>
      </c>
      <c r="S309" s="9">
        <f>_xlfn.XLOOKUP(F309,products!$A$2:$A$49,products!$E$2:$E$49,,0,)</f>
        <v>11.25</v>
      </c>
      <c r="T309" s="10">
        <f t="shared" si="39"/>
        <v>33.75</v>
      </c>
      <c r="U309" t="str">
        <f>_xlfn.XLOOKUP(E309,customers!$A$2:$A$1001,customers!$I$2:$I$1001,,0,)</f>
        <v>Yes</v>
      </c>
    </row>
    <row r="310" spans="1:21" x14ac:dyDescent="0.2">
      <c r="A310" s="2" t="s">
        <v>2227</v>
      </c>
      <c r="B310" s="3">
        <v>44729</v>
      </c>
      <c r="C310" s="3" t="str">
        <f t="shared" si="32"/>
        <v>Jun</v>
      </c>
      <c r="D310" s="2">
        <f t="shared" si="33"/>
        <v>2022</v>
      </c>
      <c r="E310" s="2" t="s">
        <v>2228</v>
      </c>
      <c r="F310" t="s">
        <v>6155</v>
      </c>
      <c r="G310" s="2">
        <v>3</v>
      </c>
      <c r="H310" s="2" t="str">
        <f>VLOOKUP(E310,customers!$A$1:$I$1001,2,FALSE)</f>
        <v>Cos Fluin</v>
      </c>
      <c r="I310" s="2" t="str">
        <f t="shared" si="34"/>
        <v>Cos</v>
      </c>
      <c r="J310" s="2" t="str">
        <f t="shared" si="35"/>
        <v>Fluin</v>
      </c>
      <c r="K310" s="2" t="str">
        <f>IF(VLOOKUP(E310,customers!$A$1:$I$1001,3,FALSE)=0," ",VLOOKUP(E310,customers!$A$1:$I$1001,3,FALSE))</f>
        <v>cfluin8k@flickr.com</v>
      </c>
      <c r="L310" s="2" t="str">
        <f>VLOOKUP(E310,customers!$A$1:$I$1001,6,FALSE)</f>
        <v>Sheffield</v>
      </c>
      <c r="M310" s="2" t="str">
        <f>VLOOKUP(E310,customers!$A$1:$I$1001,7,FALSE)</f>
        <v>United Kingdom</v>
      </c>
      <c r="N310" t="str">
        <f t="shared" si="36"/>
        <v>A</v>
      </c>
      <c r="O310" t="str" cm="1">
        <f t="array" ref="O310">_xlfn.IFS(N310="R","Rob",N310="E","Exc",N310="L","Lib",N310="A","Ara")</f>
        <v>Ara</v>
      </c>
      <c r="P310" t="str" cm="1">
        <f t="array" ref="P310">_xlfn.IFS(O310="Rob","Robusta",O310="Exc","Excelsa",O310="Ara","Arabica",O310="Lib","Liberica")</f>
        <v>Arabica</v>
      </c>
      <c r="Q310" t="str">
        <f t="shared" si="37"/>
        <v>M</v>
      </c>
      <c r="R310" s="8" t="str">
        <f t="shared" si="38"/>
        <v>1</v>
      </c>
      <c r="S310" s="9">
        <f>_xlfn.XLOOKUP(F310,products!$A$2:$A$49,products!$E$2:$E$49,,0,)</f>
        <v>11.25</v>
      </c>
      <c r="T310" s="10">
        <f t="shared" si="39"/>
        <v>33.75</v>
      </c>
      <c r="U310" t="str">
        <f>_xlfn.XLOOKUP(E310,customers!$A$2:$A$1001,customers!$I$2:$I$1001,,0,)</f>
        <v>No</v>
      </c>
    </row>
    <row r="311" spans="1:21" x14ac:dyDescent="0.2">
      <c r="A311" s="2" t="s">
        <v>2232</v>
      </c>
      <c r="B311" s="3">
        <v>43864</v>
      </c>
      <c r="C311" s="3" t="str">
        <f t="shared" si="32"/>
        <v>Feb</v>
      </c>
      <c r="D311" s="2">
        <f t="shared" si="33"/>
        <v>2020</v>
      </c>
      <c r="E311" s="2" t="s">
        <v>2233</v>
      </c>
      <c r="F311" t="s">
        <v>6159</v>
      </c>
      <c r="G311" s="2">
        <v>6</v>
      </c>
      <c r="H311" s="2" t="str">
        <f>VLOOKUP(E311,customers!$A$1:$I$1001,2,FALSE)</f>
        <v>Eveleen Bletsor</v>
      </c>
      <c r="I311" s="2" t="str">
        <f t="shared" si="34"/>
        <v>Eveleen</v>
      </c>
      <c r="J311" s="2" t="str">
        <f t="shared" si="35"/>
        <v>Bletsor</v>
      </c>
      <c r="K311" s="2" t="str">
        <f>IF(VLOOKUP(E311,customers!$A$1:$I$1001,3,FALSE)=0," ",VLOOKUP(E311,customers!$A$1:$I$1001,3,FALSE))</f>
        <v>ebletsor8l@vinaora.com</v>
      </c>
      <c r="L311" s="2" t="str">
        <f>VLOOKUP(E311,customers!$A$1:$I$1001,6,FALSE)</f>
        <v>West Hartford</v>
      </c>
      <c r="M311" s="2" t="str">
        <f>VLOOKUP(E311,customers!$A$1:$I$1001,7,FALSE)</f>
        <v>United States</v>
      </c>
      <c r="N311" t="str">
        <f t="shared" si="36"/>
        <v>L</v>
      </c>
      <c r="O311" t="str" cm="1">
        <f t="array" ref="O311">_xlfn.IFS(N311="R","Rob",N311="E","Exc",N311="L","Lib",N311="A","Ara")</f>
        <v>Lib</v>
      </c>
      <c r="P311" t="str" cm="1">
        <f t="array" ref="P311">_xlfn.IFS(O311="Rob","Robusta",O311="Exc","Excelsa",O311="Ara","Arabica",O311="Lib","Liberica")</f>
        <v>Liberica</v>
      </c>
      <c r="Q311" t="str">
        <f t="shared" si="37"/>
        <v>M</v>
      </c>
      <c r="R311" s="8" t="str">
        <f t="shared" si="38"/>
        <v>0.2</v>
      </c>
      <c r="S311" s="9">
        <f>_xlfn.XLOOKUP(F311,products!$A$2:$A$49,products!$E$2:$E$49,,0,)</f>
        <v>4.3650000000000002</v>
      </c>
      <c r="T311" s="10">
        <f t="shared" si="39"/>
        <v>26.19</v>
      </c>
      <c r="U311" t="str">
        <f>_xlfn.XLOOKUP(E311,customers!$A$2:$A$1001,customers!$I$2:$I$1001,,0,)</f>
        <v>Yes</v>
      </c>
    </row>
    <row r="312" spans="1:21" x14ac:dyDescent="0.2">
      <c r="A312" s="2" t="s">
        <v>2238</v>
      </c>
      <c r="B312" s="3">
        <v>44586</v>
      </c>
      <c r="C312" s="3" t="str">
        <f t="shared" si="32"/>
        <v>Jan</v>
      </c>
      <c r="D312" s="2">
        <f t="shared" si="33"/>
        <v>2022</v>
      </c>
      <c r="E312" s="2" t="s">
        <v>2239</v>
      </c>
      <c r="F312" t="s">
        <v>6171</v>
      </c>
      <c r="G312" s="2">
        <v>1</v>
      </c>
      <c r="H312" s="2" t="str">
        <f>VLOOKUP(E312,customers!$A$1:$I$1001,2,FALSE)</f>
        <v>Paola Brydell</v>
      </c>
      <c r="I312" s="2" t="str">
        <f t="shared" si="34"/>
        <v>Paola</v>
      </c>
      <c r="J312" s="2" t="str">
        <f t="shared" si="35"/>
        <v>Brydell</v>
      </c>
      <c r="K312" s="2" t="str">
        <f>IF(VLOOKUP(E312,customers!$A$1:$I$1001,3,FALSE)=0," ",VLOOKUP(E312,customers!$A$1:$I$1001,3,FALSE))</f>
        <v>pbrydell8m@bloglovin.com</v>
      </c>
      <c r="L312" s="2" t="str">
        <f>VLOOKUP(E312,customers!$A$1:$I$1001,6,FALSE)</f>
        <v>Listowel</v>
      </c>
      <c r="M312" s="2" t="str">
        <f>VLOOKUP(E312,customers!$A$1:$I$1001,7,FALSE)</f>
        <v>Ireland</v>
      </c>
      <c r="N312" t="str">
        <f t="shared" si="36"/>
        <v>E</v>
      </c>
      <c r="O312" t="str" cm="1">
        <f t="array" ref="O312">_xlfn.IFS(N312="R","Rob",N312="E","Exc",N312="L","Lib",N312="A","Ara")</f>
        <v>Exc</v>
      </c>
      <c r="P312" t="str" cm="1">
        <f t="array" ref="P312">_xlfn.IFS(O312="Rob","Robusta",O312="Exc","Excelsa",O312="Ara","Arabica",O312="Lib","Liberica")</f>
        <v>Excelsa</v>
      </c>
      <c r="Q312" t="str">
        <f t="shared" si="37"/>
        <v>L</v>
      </c>
      <c r="R312" s="8" t="str">
        <f t="shared" si="38"/>
        <v>1</v>
      </c>
      <c r="S312" s="9">
        <f>_xlfn.XLOOKUP(F312,products!$A$2:$A$49,products!$E$2:$E$49,,0,)</f>
        <v>14.85</v>
      </c>
      <c r="T312" s="10">
        <f t="shared" si="39"/>
        <v>14.85</v>
      </c>
      <c r="U312" t="str">
        <f>_xlfn.XLOOKUP(E312,customers!$A$2:$A$1001,customers!$I$2:$I$1001,,0,)</f>
        <v>No</v>
      </c>
    </row>
    <row r="313" spans="1:21" x14ac:dyDescent="0.2">
      <c r="A313" s="2" t="s">
        <v>2244</v>
      </c>
      <c r="B313" s="3">
        <v>43951</v>
      </c>
      <c r="C313" s="3" t="str">
        <f t="shared" si="32"/>
        <v>Apr</v>
      </c>
      <c r="D313" s="2">
        <f t="shared" si="33"/>
        <v>2020</v>
      </c>
      <c r="E313" s="2" t="s">
        <v>2245</v>
      </c>
      <c r="F313" t="s">
        <v>6166</v>
      </c>
      <c r="G313" s="2">
        <v>6</v>
      </c>
      <c r="H313" s="2" t="str">
        <f>VLOOKUP(E313,customers!$A$1:$I$1001,2,FALSE)</f>
        <v>Claudetta Rushe</v>
      </c>
      <c r="I313" s="2" t="str">
        <f t="shared" si="34"/>
        <v>Claudetta</v>
      </c>
      <c r="J313" s="2" t="str">
        <f t="shared" si="35"/>
        <v>Rushe</v>
      </c>
      <c r="K313" s="2" t="str">
        <f>IF(VLOOKUP(E313,customers!$A$1:$I$1001,3,FALSE)=0," ",VLOOKUP(E313,customers!$A$1:$I$1001,3,FALSE))</f>
        <v>crushe8n@about.me</v>
      </c>
      <c r="L313" s="2" t="str">
        <f>VLOOKUP(E313,customers!$A$1:$I$1001,6,FALSE)</f>
        <v>Charlotte</v>
      </c>
      <c r="M313" s="2" t="str">
        <f>VLOOKUP(E313,customers!$A$1:$I$1001,7,FALSE)</f>
        <v>United States</v>
      </c>
      <c r="N313" t="str">
        <f t="shared" si="36"/>
        <v>E</v>
      </c>
      <c r="O313" t="str" cm="1">
        <f t="array" ref="O313">_xlfn.IFS(N313="R","Rob",N313="E","Exc",N313="L","Lib",N313="A","Ara")</f>
        <v>Exc</v>
      </c>
      <c r="P313" t="str" cm="1">
        <f t="array" ref="P313">_xlfn.IFS(O313="Rob","Robusta",O313="Exc","Excelsa",O313="Ara","Arabica",O313="Lib","Liberica")</f>
        <v>Excelsa</v>
      </c>
      <c r="Q313" t="str">
        <f t="shared" si="37"/>
        <v>M</v>
      </c>
      <c r="R313" s="8" t="str">
        <f t="shared" si="38"/>
        <v>2.5</v>
      </c>
      <c r="S313" s="9">
        <f>_xlfn.XLOOKUP(F313,products!$A$2:$A$49,products!$E$2:$E$49,,0,)</f>
        <v>31.624999999999996</v>
      </c>
      <c r="T313" s="10">
        <f t="shared" si="39"/>
        <v>189.74999999999997</v>
      </c>
      <c r="U313" t="str">
        <f>_xlfn.XLOOKUP(E313,customers!$A$2:$A$1001,customers!$I$2:$I$1001,,0,)</f>
        <v>Yes</v>
      </c>
    </row>
    <row r="314" spans="1:21" x14ac:dyDescent="0.2">
      <c r="A314" s="2" t="s">
        <v>2250</v>
      </c>
      <c r="B314" s="3">
        <v>44317</v>
      </c>
      <c r="C314" s="3" t="str">
        <f t="shared" si="32"/>
        <v>May</v>
      </c>
      <c r="D314" s="2">
        <f t="shared" si="33"/>
        <v>2021</v>
      </c>
      <c r="E314" s="2" t="s">
        <v>2251</v>
      </c>
      <c r="F314" t="s">
        <v>6146</v>
      </c>
      <c r="G314" s="2">
        <v>1</v>
      </c>
      <c r="H314" s="2" t="str">
        <f>VLOOKUP(E314,customers!$A$1:$I$1001,2,FALSE)</f>
        <v>Natka Leethem</v>
      </c>
      <c r="I314" s="2" t="str">
        <f t="shared" si="34"/>
        <v>Natka</v>
      </c>
      <c r="J314" s="2" t="str">
        <f t="shared" si="35"/>
        <v>Leethem</v>
      </c>
      <c r="K314" s="2" t="str">
        <f>IF(VLOOKUP(E314,customers!$A$1:$I$1001,3,FALSE)=0," ",VLOOKUP(E314,customers!$A$1:$I$1001,3,FALSE))</f>
        <v>nleethem8o@mac.com</v>
      </c>
      <c r="L314" s="2" t="str">
        <f>VLOOKUP(E314,customers!$A$1:$I$1001,6,FALSE)</f>
        <v>Alexandria</v>
      </c>
      <c r="M314" s="2" t="str">
        <f>VLOOKUP(E314,customers!$A$1:$I$1001,7,FALSE)</f>
        <v>United States</v>
      </c>
      <c r="N314" t="str">
        <f t="shared" si="36"/>
        <v>R</v>
      </c>
      <c r="O314" t="str" cm="1">
        <f t="array" ref="O314">_xlfn.IFS(N314="R","Rob",N314="E","Exc",N314="L","Lib",N314="A","Ara")</f>
        <v>Rob</v>
      </c>
      <c r="P314" t="str" cm="1">
        <f t="array" ref="P314">_xlfn.IFS(O314="Rob","Robusta",O314="Exc","Excelsa",O314="Ara","Arabica",O314="Lib","Liberica")</f>
        <v>Robusta</v>
      </c>
      <c r="Q314" t="str">
        <f t="shared" si="37"/>
        <v>M</v>
      </c>
      <c r="R314" s="8" t="str">
        <f t="shared" si="38"/>
        <v>0.5</v>
      </c>
      <c r="S314" s="9">
        <f>_xlfn.XLOOKUP(F314,products!$A$2:$A$49,products!$E$2:$E$49,,0,)</f>
        <v>5.97</v>
      </c>
      <c r="T314" s="10">
        <f t="shared" si="39"/>
        <v>5.97</v>
      </c>
      <c r="U314" t="str">
        <f>_xlfn.XLOOKUP(E314,customers!$A$2:$A$1001,customers!$I$2:$I$1001,,0,)</f>
        <v>Yes</v>
      </c>
    </row>
    <row r="315" spans="1:21" x14ac:dyDescent="0.2">
      <c r="A315" s="2" t="s">
        <v>2256</v>
      </c>
      <c r="B315" s="3">
        <v>44497</v>
      </c>
      <c r="C315" s="3" t="str">
        <f t="shared" si="32"/>
        <v>Oct</v>
      </c>
      <c r="D315" s="2">
        <f t="shared" si="33"/>
        <v>2021</v>
      </c>
      <c r="E315" s="2" t="s">
        <v>2257</v>
      </c>
      <c r="F315" t="s">
        <v>6138</v>
      </c>
      <c r="G315" s="2">
        <v>3</v>
      </c>
      <c r="H315" s="2" t="str">
        <f>VLOOKUP(E315,customers!$A$1:$I$1001,2,FALSE)</f>
        <v>Ailene Nesfield</v>
      </c>
      <c r="I315" s="2" t="str">
        <f t="shared" si="34"/>
        <v>Ailene</v>
      </c>
      <c r="J315" s="2" t="str">
        <f t="shared" si="35"/>
        <v>Nesfield</v>
      </c>
      <c r="K315" s="2" t="str">
        <f>IF(VLOOKUP(E315,customers!$A$1:$I$1001,3,FALSE)=0," ",VLOOKUP(E315,customers!$A$1:$I$1001,3,FALSE))</f>
        <v>anesfield8p@people.com.cn</v>
      </c>
      <c r="L315" s="2" t="str">
        <f>VLOOKUP(E315,customers!$A$1:$I$1001,6,FALSE)</f>
        <v>Belfast</v>
      </c>
      <c r="M315" s="2" t="str">
        <f>VLOOKUP(E315,customers!$A$1:$I$1001,7,FALSE)</f>
        <v>United Kingdom</v>
      </c>
      <c r="N315" t="str">
        <f t="shared" si="36"/>
        <v>R</v>
      </c>
      <c r="O315" t="str" cm="1">
        <f t="array" ref="O315">_xlfn.IFS(N315="R","Rob",N315="E","Exc",N315="L","Lib",N315="A","Ara")</f>
        <v>Rob</v>
      </c>
      <c r="P315" t="str" cm="1">
        <f t="array" ref="P315">_xlfn.IFS(O315="Rob","Robusta",O315="Exc","Excelsa",O315="Ara","Arabica",O315="Lib","Liberica")</f>
        <v>Robusta</v>
      </c>
      <c r="Q315" t="str">
        <f t="shared" si="37"/>
        <v>M</v>
      </c>
      <c r="R315" s="8" t="str">
        <f t="shared" si="38"/>
        <v>1</v>
      </c>
      <c r="S315" s="9">
        <f>_xlfn.XLOOKUP(F315,products!$A$2:$A$49,products!$E$2:$E$49,,0,)</f>
        <v>9.9499999999999993</v>
      </c>
      <c r="T315" s="10">
        <f t="shared" si="39"/>
        <v>29.849999999999998</v>
      </c>
      <c r="U315" t="str">
        <f>_xlfn.XLOOKUP(E315,customers!$A$2:$A$1001,customers!$I$2:$I$1001,,0,)</f>
        <v>Yes</v>
      </c>
    </row>
    <row r="316" spans="1:21" x14ac:dyDescent="0.2">
      <c r="A316" s="2" t="s">
        <v>2262</v>
      </c>
      <c r="B316" s="3">
        <v>44437</v>
      </c>
      <c r="C316" s="3" t="str">
        <f t="shared" si="32"/>
        <v>Aug</v>
      </c>
      <c r="D316" s="2">
        <f t="shared" si="33"/>
        <v>2021</v>
      </c>
      <c r="E316" s="2" t="s">
        <v>2263</v>
      </c>
      <c r="F316" t="s">
        <v>6177</v>
      </c>
      <c r="G316" s="2">
        <v>5</v>
      </c>
      <c r="H316" s="2" t="str">
        <f>VLOOKUP(E316,customers!$A$1:$I$1001,2,FALSE)</f>
        <v>Stacy Pickworth</v>
      </c>
      <c r="I316" s="2" t="str">
        <f t="shared" si="34"/>
        <v>Stacy</v>
      </c>
      <c r="J316" s="2" t="str">
        <f t="shared" si="35"/>
        <v>Pickworth</v>
      </c>
      <c r="K316" s="2" t="str">
        <f>IF(VLOOKUP(E316,customers!$A$1:$I$1001,3,FALSE)=0," ",VLOOKUP(E316,customers!$A$1:$I$1001,3,FALSE))</f>
        <v xml:space="preserve"> </v>
      </c>
      <c r="L316" s="2" t="str">
        <f>VLOOKUP(E316,customers!$A$1:$I$1001,6,FALSE)</f>
        <v>Las Vegas</v>
      </c>
      <c r="M316" s="2" t="str">
        <f>VLOOKUP(E316,customers!$A$1:$I$1001,7,FALSE)</f>
        <v>United States</v>
      </c>
      <c r="N316" t="str">
        <f t="shared" si="36"/>
        <v>R</v>
      </c>
      <c r="O316" t="str" cm="1">
        <f t="array" ref="O316">_xlfn.IFS(N316="R","Rob",N316="E","Exc",N316="L","Lib",N316="A","Ara")</f>
        <v>Rob</v>
      </c>
      <c r="P316" t="str" cm="1">
        <f t="array" ref="P316">_xlfn.IFS(O316="Rob","Robusta",O316="Exc","Excelsa",O316="Ara","Arabica",O316="Lib","Liberica")</f>
        <v>Robusta</v>
      </c>
      <c r="Q316" t="str">
        <f t="shared" si="37"/>
        <v>D</v>
      </c>
      <c r="R316" s="8" t="str">
        <f t="shared" si="38"/>
        <v>1</v>
      </c>
      <c r="S316" s="9">
        <f>_xlfn.XLOOKUP(F316,products!$A$2:$A$49,products!$E$2:$E$49,,0,)</f>
        <v>8.9499999999999993</v>
      </c>
      <c r="T316" s="10">
        <f t="shared" si="39"/>
        <v>44.75</v>
      </c>
      <c r="U316" t="str">
        <f>_xlfn.XLOOKUP(E316,customers!$A$2:$A$1001,customers!$I$2:$I$1001,,0,)</f>
        <v>No</v>
      </c>
    </row>
    <row r="317" spans="1:21" x14ac:dyDescent="0.2">
      <c r="A317" s="2" t="s">
        <v>2267</v>
      </c>
      <c r="B317" s="3">
        <v>43826</v>
      </c>
      <c r="C317" s="3" t="str">
        <f t="shared" si="32"/>
        <v>Dec</v>
      </c>
      <c r="D317" s="2">
        <f t="shared" si="33"/>
        <v>2019</v>
      </c>
      <c r="E317" s="2" t="s">
        <v>2268</v>
      </c>
      <c r="F317" t="s">
        <v>6148</v>
      </c>
      <c r="G317" s="2">
        <v>1</v>
      </c>
      <c r="H317" s="2" t="str">
        <f>VLOOKUP(E317,customers!$A$1:$I$1001,2,FALSE)</f>
        <v>Melli Brockway</v>
      </c>
      <c r="I317" s="2" t="str">
        <f t="shared" si="34"/>
        <v>Melli</v>
      </c>
      <c r="J317" s="2" t="str">
        <f t="shared" si="35"/>
        <v>Brockway</v>
      </c>
      <c r="K317" s="2" t="str">
        <f>IF(VLOOKUP(E317,customers!$A$1:$I$1001,3,FALSE)=0," ",VLOOKUP(E317,customers!$A$1:$I$1001,3,FALSE))</f>
        <v>mbrockway8r@ibm.com</v>
      </c>
      <c r="L317" s="2" t="str">
        <f>VLOOKUP(E317,customers!$A$1:$I$1001,6,FALSE)</f>
        <v>Des Moines</v>
      </c>
      <c r="M317" s="2" t="str">
        <f>VLOOKUP(E317,customers!$A$1:$I$1001,7,FALSE)</f>
        <v>United States</v>
      </c>
      <c r="N317" t="str">
        <f t="shared" si="36"/>
        <v>E</v>
      </c>
      <c r="O317" t="str" cm="1">
        <f t="array" ref="O317">_xlfn.IFS(N317="R","Rob",N317="E","Exc",N317="L","Lib",N317="A","Ara")</f>
        <v>Exc</v>
      </c>
      <c r="P317" t="str" cm="1">
        <f t="array" ref="P317">_xlfn.IFS(O317="Rob","Robusta",O317="Exc","Excelsa",O317="Ara","Arabica",O317="Lib","Liberica")</f>
        <v>Excelsa</v>
      </c>
      <c r="Q317" t="str">
        <f t="shared" si="37"/>
        <v>L</v>
      </c>
      <c r="R317" s="8" t="str">
        <f t="shared" si="38"/>
        <v>2.5</v>
      </c>
      <c r="S317" s="9">
        <f>_xlfn.XLOOKUP(F317,products!$A$2:$A$49,products!$E$2:$E$49,,0,)</f>
        <v>34.154999999999994</v>
      </c>
      <c r="T317" s="10">
        <f t="shared" si="39"/>
        <v>34.154999999999994</v>
      </c>
      <c r="U317" t="str">
        <f>_xlfn.XLOOKUP(E317,customers!$A$2:$A$1001,customers!$I$2:$I$1001,,0,)</f>
        <v>Yes</v>
      </c>
    </row>
    <row r="318" spans="1:21" x14ac:dyDescent="0.2">
      <c r="A318" s="2" t="s">
        <v>2273</v>
      </c>
      <c r="B318" s="3">
        <v>43641</v>
      </c>
      <c r="C318" s="3" t="str">
        <f t="shared" si="32"/>
        <v>Jun</v>
      </c>
      <c r="D318" s="2">
        <f t="shared" si="33"/>
        <v>2019</v>
      </c>
      <c r="E318" s="2" t="s">
        <v>2274</v>
      </c>
      <c r="F318" t="s">
        <v>6148</v>
      </c>
      <c r="G318" s="2">
        <v>6</v>
      </c>
      <c r="H318" s="2" t="str">
        <f>VLOOKUP(E318,customers!$A$1:$I$1001,2,FALSE)</f>
        <v>Nanny Lush</v>
      </c>
      <c r="I318" s="2" t="str">
        <f t="shared" si="34"/>
        <v>Nanny</v>
      </c>
      <c r="J318" s="2" t="str">
        <f t="shared" si="35"/>
        <v>Lush</v>
      </c>
      <c r="K318" s="2" t="str">
        <f>IF(VLOOKUP(E318,customers!$A$1:$I$1001,3,FALSE)=0," ",VLOOKUP(E318,customers!$A$1:$I$1001,3,FALSE))</f>
        <v>nlush8s@dedecms.com</v>
      </c>
      <c r="L318" s="2" t="str">
        <f>VLOOKUP(E318,customers!$A$1:$I$1001,6,FALSE)</f>
        <v>Ballivor</v>
      </c>
      <c r="M318" s="2" t="str">
        <f>VLOOKUP(E318,customers!$A$1:$I$1001,7,FALSE)</f>
        <v>Ireland</v>
      </c>
      <c r="N318" t="str">
        <f t="shared" si="36"/>
        <v>E</v>
      </c>
      <c r="O318" t="str" cm="1">
        <f t="array" ref="O318">_xlfn.IFS(N318="R","Rob",N318="E","Exc",N318="L","Lib",N318="A","Ara")</f>
        <v>Exc</v>
      </c>
      <c r="P318" t="str" cm="1">
        <f t="array" ref="P318">_xlfn.IFS(O318="Rob","Robusta",O318="Exc","Excelsa",O318="Ara","Arabica",O318="Lib","Liberica")</f>
        <v>Excelsa</v>
      </c>
      <c r="Q318" t="str">
        <f t="shared" si="37"/>
        <v>L</v>
      </c>
      <c r="R318" s="8" t="str">
        <f t="shared" si="38"/>
        <v>2.5</v>
      </c>
      <c r="S318" s="9">
        <f>_xlfn.XLOOKUP(F318,products!$A$2:$A$49,products!$E$2:$E$49,,0,)</f>
        <v>34.154999999999994</v>
      </c>
      <c r="T318" s="10">
        <f t="shared" si="39"/>
        <v>204.92999999999995</v>
      </c>
      <c r="U318" t="str">
        <f>_xlfn.XLOOKUP(E318,customers!$A$2:$A$1001,customers!$I$2:$I$1001,,0,)</f>
        <v>No</v>
      </c>
    </row>
    <row r="319" spans="1:21" x14ac:dyDescent="0.2">
      <c r="A319" s="2" t="s">
        <v>2279</v>
      </c>
      <c r="B319" s="3">
        <v>43526</v>
      </c>
      <c r="C319" s="3" t="str">
        <f t="shared" si="32"/>
        <v>Mar</v>
      </c>
      <c r="D319" s="2">
        <f t="shared" si="33"/>
        <v>2019</v>
      </c>
      <c r="E319" s="2" t="s">
        <v>2280</v>
      </c>
      <c r="F319" t="s">
        <v>6144</v>
      </c>
      <c r="G319" s="2">
        <v>3</v>
      </c>
      <c r="H319" s="2" t="str">
        <f>VLOOKUP(E319,customers!$A$1:$I$1001,2,FALSE)</f>
        <v>Selma McMillian</v>
      </c>
      <c r="I319" s="2" t="str">
        <f t="shared" si="34"/>
        <v>Selma</v>
      </c>
      <c r="J319" s="2" t="str">
        <f t="shared" si="35"/>
        <v>McMillian</v>
      </c>
      <c r="K319" s="2" t="str">
        <f>IF(VLOOKUP(E319,customers!$A$1:$I$1001,3,FALSE)=0," ",VLOOKUP(E319,customers!$A$1:$I$1001,3,FALSE))</f>
        <v>smcmillian8t@csmonitor.com</v>
      </c>
      <c r="L319" s="2" t="str">
        <f>VLOOKUP(E319,customers!$A$1:$I$1001,6,FALSE)</f>
        <v>Akron</v>
      </c>
      <c r="M319" s="2" t="str">
        <f>VLOOKUP(E319,customers!$A$1:$I$1001,7,FALSE)</f>
        <v>United States</v>
      </c>
      <c r="N319" t="str">
        <f t="shared" si="36"/>
        <v>E</v>
      </c>
      <c r="O319" t="str" cm="1">
        <f t="array" ref="O319">_xlfn.IFS(N319="R","Rob",N319="E","Exc",N319="L","Lib",N319="A","Ara")</f>
        <v>Exc</v>
      </c>
      <c r="P319" t="str" cm="1">
        <f t="array" ref="P319">_xlfn.IFS(O319="Rob","Robusta",O319="Exc","Excelsa",O319="Ara","Arabica",O319="Lib","Liberica")</f>
        <v>Excelsa</v>
      </c>
      <c r="Q319" t="str">
        <f t="shared" si="37"/>
        <v>D</v>
      </c>
      <c r="R319" s="8" t="str">
        <f t="shared" si="38"/>
        <v>0.5</v>
      </c>
      <c r="S319" s="9">
        <f>_xlfn.XLOOKUP(F319,products!$A$2:$A$49,products!$E$2:$E$49,,0,)</f>
        <v>7.29</v>
      </c>
      <c r="T319" s="10">
        <f t="shared" si="39"/>
        <v>21.87</v>
      </c>
      <c r="U319" t="str">
        <f>_xlfn.XLOOKUP(E319,customers!$A$2:$A$1001,customers!$I$2:$I$1001,,0,)</f>
        <v>No</v>
      </c>
    </row>
    <row r="320" spans="1:21" x14ac:dyDescent="0.2">
      <c r="A320" s="2" t="s">
        <v>2285</v>
      </c>
      <c r="B320" s="3">
        <v>44563</v>
      </c>
      <c r="C320" s="3" t="str">
        <f t="shared" si="32"/>
        <v>Jan</v>
      </c>
      <c r="D320" s="2">
        <f t="shared" si="33"/>
        <v>2022</v>
      </c>
      <c r="E320" s="2" t="s">
        <v>2286</v>
      </c>
      <c r="F320" t="s">
        <v>6175</v>
      </c>
      <c r="G320" s="2">
        <v>2</v>
      </c>
      <c r="H320" s="2" t="str">
        <f>VLOOKUP(E320,customers!$A$1:$I$1001,2,FALSE)</f>
        <v>Tess Bennison</v>
      </c>
      <c r="I320" s="2" t="str">
        <f t="shared" si="34"/>
        <v>Tess</v>
      </c>
      <c r="J320" s="2" t="str">
        <f t="shared" si="35"/>
        <v>Bennison</v>
      </c>
      <c r="K320" s="2" t="str">
        <f>IF(VLOOKUP(E320,customers!$A$1:$I$1001,3,FALSE)=0," ",VLOOKUP(E320,customers!$A$1:$I$1001,3,FALSE))</f>
        <v>tbennison8u@google.cn</v>
      </c>
      <c r="L320" s="2" t="str">
        <f>VLOOKUP(E320,customers!$A$1:$I$1001,6,FALSE)</f>
        <v>West Palm Beach</v>
      </c>
      <c r="M320" s="2" t="str">
        <f>VLOOKUP(E320,customers!$A$1:$I$1001,7,FALSE)</f>
        <v>United States</v>
      </c>
      <c r="N320" t="str">
        <f t="shared" si="36"/>
        <v>A</v>
      </c>
      <c r="O320" t="str" cm="1">
        <f t="array" ref="O320">_xlfn.IFS(N320="R","Rob",N320="E","Exc",N320="L","Lib",N320="A","Ara")</f>
        <v>Ara</v>
      </c>
      <c r="P320" t="str" cm="1">
        <f t="array" ref="P320">_xlfn.IFS(O320="Rob","Robusta",O320="Exc","Excelsa",O320="Ara","Arabica",O320="Lib","Liberica")</f>
        <v>Arabica</v>
      </c>
      <c r="Q320" t="str">
        <f t="shared" si="37"/>
        <v>M</v>
      </c>
      <c r="R320" s="8" t="str">
        <f t="shared" si="38"/>
        <v>2.5</v>
      </c>
      <c r="S320" s="9">
        <f>_xlfn.XLOOKUP(F320,products!$A$2:$A$49,products!$E$2:$E$49,,0,)</f>
        <v>25.874999999999996</v>
      </c>
      <c r="T320" s="10">
        <f t="shared" si="39"/>
        <v>51.749999999999993</v>
      </c>
      <c r="U320" t="str">
        <f>_xlfn.XLOOKUP(E320,customers!$A$2:$A$1001,customers!$I$2:$I$1001,,0,)</f>
        <v>Yes</v>
      </c>
    </row>
    <row r="321" spans="1:21" x14ac:dyDescent="0.2">
      <c r="A321" s="2" t="s">
        <v>2291</v>
      </c>
      <c r="B321" s="3">
        <v>43676</v>
      </c>
      <c r="C321" s="3" t="str">
        <f t="shared" si="32"/>
        <v>Jul</v>
      </c>
      <c r="D321" s="2">
        <f t="shared" si="33"/>
        <v>2019</v>
      </c>
      <c r="E321" s="2" t="s">
        <v>2292</v>
      </c>
      <c r="F321" t="s">
        <v>6156</v>
      </c>
      <c r="G321" s="2">
        <v>2</v>
      </c>
      <c r="H321" s="2" t="str">
        <f>VLOOKUP(E321,customers!$A$1:$I$1001,2,FALSE)</f>
        <v>Gabie Tweed</v>
      </c>
      <c r="I321" s="2" t="str">
        <f t="shared" si="34"/>
        <v>Gabie</v>
      </c>
      <c r="J321" s="2" t="str">
        <f t="shared" si="35"/>
        <v>Tweed</v>
      </c>
      <c r="K321" s="2" t="str">
        <f>IF(VLOOKUP(E321,customers!$A$1:$I$1001,3,FALSE)=0," ",VLOOKUP(E321,customers!$A$1:$I$1001,3,FALSE))</f>
        <v>gtweed8v@yolasite.com</v>
      </c>
      <c r="L321" s="2" t="str">
        <f>VLOOKUP(E321,customers!$A$1:$I$1001,6,FALSE)</f>
        <v>Fresno</v>
      </c>
      <c r="M321" s="2" t="str">
        <f>VLOOKUP(E321,customers!$A$1:$I$1001,7,FALSE)</f>
        <v>United States</v>
      </c>
      <c r="N321" t="str">
        <f t="shared" si="36"/>
        <v>E</v>
      </c>
      <c r="O321" t="str" cm="1">
        <f t="array" ref="O321">_xlfn.IFS(N321="R","Rob",N321="E","Exc",N321="L","Lib",N321="A","Ara")</f>
        <v>Exc</v>
      </c>
      <c r="P321" t="str" cm="1">
        <f t="array" ref="P321">_xlfn.IFS(O321="Rob","Robusta",O321="Exc","Excelsa",O321="Ara","Arabica",O321="Lib","Liberica")</f>
        <v>Excelsa</v>
      </c>
      <c r="Q321" t="str">
        <f t="shared" si="37"/>
        <v>M</v>
      </c>
      <c r="R321" s="8" t="str">
        <f t="shared" si="38"/>
        <v>0.2</v>
      </c>
      <c r="S321" s="9">
        <f>_xlfn.XLOOKUP(F321,products!$A$2:$A$49,products!$E$2:$E$49,,0,)</f>
        <v>4.125</v>
      </c>
      <c r="T321" s="10">
        <f t="shared" si="39"/>
        <v>8.25</v>
      </c>
      <c r="U321" t="str">
        <f>_xlfn.XLOOKUP(E321,customers!$A$2:$A$1001,customers!$I$2:$I$1001,,0,)</f>
        <v>Yes</v>
      </c>
    </row>
    <row r="322" spans="1:21" x14ac:dyDescent="0.2">
      <c r="A322" s="2" t="s">
        <v>2291</v>
      </c>
      <c r="B322" s="3">
        <v>43676</v>
      </c>
      <c r="C322" s="3" t="str">
        <f t="shared" si="32"/>
        <v>Jul</v>
      </c>
      <c r="D322" s="2">
        <f t="shared" si="33"/>
        <v>2019</v>
      </c>
      <c r="E322" s="2" t="s">
        <v>2292</v>
      </c>
      <c r="F322" t="s">
        <v>6167</v>
      </c>
      <c r="G322" s="2">
        <v>5</v>
      </c>
      <c r="H322" s="2" t="str">
        <f>VLOOKUP(E322,customers!$A$1:$I$1001,2,FALSE)</f>
        <v>Gabie Tweed</v>
      </c>
      <c r="I322" s="2" t="str">
        <f t="shared" si="34"/>
        <v>Gabie</v>
      </c>
      <c r="J322" s="2" t="str">
        <f t="shared" si="35"/>
        <v>Tweed</v>
      </c>
      <c r="K322" s="2" t="str">
        <f>IF(VLOOKUP(E322,customers!$A$1:$I$1001,3,FALSE)=0," ",VLOOKUP(E322,customers!$A$1:$I$1001,3,FALSE))</f>
        <v>gtweed8v@yolasite.com</v>
      </c>
      <c r="L322" s="2" t="str">
        <f>VLOOKUP(E322,customers!$A$1:$I$1001,6,FALSE)</f>
        <v>Fresno</v>
      </c>
      <c r="M322" s="2" t="str">
        <f>VLOOKUP(E322,customers!$A$1:$I$1001,7,FALSE)</f>
        <v>United States</v>
      </c>
      <c r="N322" t="str">
        <f t="shared" si="36"/>
        <v>A</v>
      </c>
      <c r="O322" t="str" cm="1">
        <f t="array" ref="O322">_xlfn.IFS(N322="R","Rob",N322="E","Exc",N322="L","Lib",N322="A","Ara")</f>
        <v>Ara</v>
      </c>
      <c r="P322" t="str" cm="1">
        <f t="array" ref="P322">_xlfn.IFS(O322="Rob","Robusta",O322="Exc","Excelsa",O322="Ara","Arabica",O322="Lib","Liberica")</f>
        <v>Arabica</v>
      </c>
      <c r="Q322" t="str">
        <f t="shared" si="37"/>
        <v>L</v>
      </c>
      <c r="R322" s="8" t="str">
        <f t="shared" si="38"/>
        <v>0.2</v>
      </c>
      <c r="S322" s="9">
        <f>_xlfn.XLOOKUP(F322,products!$A$2:$A$49,products!$E$2:$E$49,,0,)</f>
        <v>3.8849999999999998</v>
      </c>
      <c r="T322" s="10">
        <f t="shared" si="39"/>
        <v>19.424999999999997</v>
      </c>
      <c r="U322" t="str">
        <f>_xlfn.XLOOKUP(E322,customers!$A$2:$A$1001,customers!$I$2:$I$1001,,0,)</f>
        <v>Yes</v>
      </c>
    </row>
    <row r="323" spans="1:21" x14ac:dyDescent="0.2">
      <c r="A323" s="2" t="s">
        <v>2301</v>
      </c>
      <c r="B323" s="3">
        <v>44170</v>
      </c>
      <c r="C323" s="3" t="str">
        <f t="shared" ref="C323:C386" si="40">TEXT(B323,"mmm")</f>
        <v>Dec</v>
      </c>
      <c r="D323" s="2">
        <f t="shared" ref="D323:D386" si="41">YEAR(B323)</f>
        <v>2020</v>
      </c>
      <c r="E323" s="2" t="s">
        <v>2302</v>
      </c>
      <c r="F323" t="s">
        <v>6152</v>
      </c>
      <c r="G323" s="2">
        <v>6</v>
      </c>
      <c r="H323" s="2" t="str">
        <f>VLOOKUP(E323,customers!$A$1:$I$1001,2,FALSE)</f>
        <v>Gaile Goggin</v>
      </c>
      <c r="I323" s="2" t="str">
        <f t="shared" ref="I323:I386" si="42">LEFT(H323,FIND(" ",H323,1)-1)</f>
        <v>Gaile</v>
      </c>
      <c r="J323" s="2" t="str">
        <f t="shared" ref="J323:J386" si="43">RIGHT(H323,LEN(H323)-FIND(" ",H323,1))</f>
        <v>Goggin</v>
      </c>
      <c r="K323" s="2" t="str">
        <f>IF(VLOOKUP(E323,customers!$A$1:$I$1001,3,FALSE)=0," ",VLOOKUP(E323,customers!$A$1:$I$1001,3,FALSE))</f>
        <v>ggoggin8x@wix.com</v>
      </c>
      <c r="L323" s="2" t="str">
        <f>VLOOKUP(E323,customers!$A$1:$I$1001,6,FALSE)</f>
        <v>Sandyford</v>
      </c>
      <c r="M323" s="2" t="str">
        <f>VLOOKUP(E323,customers!$A$1:$I$1001,7,FALSE)</f>
        <v>Ireland</v>
      </c>
      <c r="N323" t="str">
        <f t="shared" ref="N323:N386" si="44">LEFT(F323,FIND("-",F323,1)-1)</f>
        <v>A</v>
      </c>
      <c r="O323" t="str" cm="1">
        <f t="array" ref="O323">_xlfn.IFS(N323="R","Rob",N323="E","Exc",N323="L","Lib",N323="A","Ara")</f>
        <v>Ara</v>
      </c>
      <c r="P323" t="str" cm="1">
        <f t="array" ref="P323">_xlfn.IFS(O323="Rob","Robusta",O323="Exc","Excelsa",O323="Ara","Arabica",O323="Lib","Liberica")</f>
        <v>Arabica</v>
      </c>
      <c r="Q323" t="str">
        <f t="shared" ref="Q323:Q386" si="45">MID(F323,FIND("-",F323,1)+1,1)</f>
        <v>M</v>
      </c>
      <c r="R323" s="8" t="str">
        <f t="shared" ref="R323:R386" si="46">MID(F323,FIND("-",F323,FIND("-",F323,1)+1)+1,LEN(F323)-FIND("-",F323,FIND("-",F323,1)+1))</f>
        <v>0.2</v>
      </c>
      <c r="S323" s="9">
        <f>_xlfn.XLOOKUP(F323,products!$A$2:$A$49,products!$E$2:$E$49,,0,)</f>
        <v>3.375</v>
      </c>
      <c r="T323" s="10">
        <f t="shared" ref="T323:T386" si="47">S323*G323</f>
        <v>20.25</v>
      </c>
      <c r="U323" t="str">
        <f>_xlfn.XLOOKUP(E323,customers!$A$2:$A$1001,customers!$I$2:$I$1001,,0,)</f>
        <v>Yes</v>
      </c>
    </row>
    <row r="324" spans="1:21" x14ac:dyDescent="0.2">
      <c r="A324" s="2" t="s">
        <v>2307</v>
      </c>
      <c r="B324" s="3">
        <v>44182</v>
      </c>
      <c r="C324" s="3" t="str">
        <f t="shared" si="40"/>
        <v>Dec</v>
      </c>
      <c r="D324" s="2">
        <f t="shared" si="41"/>
        <v>2020</v>
      </c>
      <c r="E324" s="2" t="s">
        <v>2308</v>
      </c>
      <c r="F324" t="s">
        <v>6169</v>
      </c>
      <c r="G324" s="2">
        <v>3</v>
      </c>
      <c r="H324" s="2" t="str">
        <f>VLOOKUP(E324,customers!$A$1:$I$1001,2,FALSE)</f>
        <v>Skylar Jeyness</v>
      </c>
      <c r="I324" s="2" t="str">
        <f t="shared" si="42"/>
        <v>Skylar</v>
      </c>
      <c r="J324" s="2" t="str">
        <f t="shared" si="43"/>
        <v>Jeyness</v>
      </c>
      <c r="K324" s="2" t="str">
        <f>IF(VLOOKUP(E324,customers!$A$1:$I$1001,3,FALSE)=0," ",VLOOKUP(E324,customers!$A$1:$I$1001,3,FALSE))</f>
        <v>sjeyness8y@biglobe.ne.jp</v>
      </c>
      <c r="L324" s="2" t="str">
        <f>VLOOKUP(E324,customers!$A$1:$I$1001,6,FALSE)</f>
        <v>Dublin</v>
      </c>
      <c r="M324" s="2" t="str">
        <f>VLOOKUP(E324,customers!$A$1:$I$1001,7,FALSE)</f>
        <v>Ireland</v>
      </c>
      <c r="N324" t="str">
        <f t="shared" si="44"/>
        <v>L</v>
      </c>
      <c r="O324" t="str" cm="1">
        <f t="array" ref="O324">_xlfn.IFS(N324="R","Rob",N324="E","Exc",N324="L","Lib",N324="A","Ara")</f>
        <v>Lib</v>
      </c>
      <c r="P324" t="str" cm="1">
        <f t="array" ref="P324">_xlfn.IFS(O324="Rob","Robusta",O324="Exc","Excelsa",O324="Ara","Arabica",O324="Lib","Liberica")</f>
        <v>Liberica</v>
      </c>
      <c r="Q324" t="str">
        <f t="shared" si="45"/>
        <v>D</v>
      </c>
      <c r="R324" s="8" t="str">
        <f t="shared" si="46"/>
        <v>0.5</v>
      </c>
      <c r="S324" s="9">
        <f>_xlfn.XLOOKUP(F324,products!$A$2:$A$49,products!$E$2:$E$49,,0,)</f>
        <v>7.77</v>
      </c>
      <c r="T324" s="10">
        <f t="shared" si="47"/>
        <v>23.31</v>
      </c>
      <c r="U324" t="str">
        <f>_xlfn.XLOOKUP(E324,customers!$A$2:$A$1001,customers!$I$2:$I$1001,,0,)</f>
        <v>No</v>
      </c>
    </row>
    <row r="325" spans="1:21" x14ac:dyDescent="0.2">
      <c r="A325" s="2" t="s">
        <v>2313</v>
      </c>
      <c r="B325" s="3">
        <v>44373</v>
      </c>
      <c r="C325" s="3" t="str">
        <f t="shared" si="40"/>
        <v>Jun</v>
      </c>
      <c r="D325" s="2">
        <f t="shared" si="41"/>
        <v>2021</v>
      </c>
      <c r="E325" s="2" t="s">
        <v>2314</v>
      </c>
      <c r="F325" t="s">
        <v>6153</v>
      </c>
      <c r="G325" s="2">
        <v>5</v>
      </c>
      <c r="H325" s="2" t="str">
        <f>VLOOKUP(E325,customers!$A$1:$I$1001,2,FALSE)</f>
        <v>Donica Bonhome</v>
      </c>
      <c r="I325" s="2" t="str">
        <f t="shared" si="42"/>
        <v>Donica</v>
      </c>
      <c r="J325" s="2" t="str">
        <f t="shared" si="43"/>
        <v>Bonhome</v>
      </c>
      <c r="K325" s="2" t="str">
        <f>IF(VLOOKUP(E325,customers!$A$1:$I$1001,3,FALSE)=0," ",VLOOKUP(E325,customers!$A$1:$I$1001,3,FALSE))</f>
        <v>dbonhome8z@shinystat.com</v>
      </c>
      <c r="L325" s="2" t="str">
        <f>VLOOKUP(E325,customers!$A$1:$I$1001,6,FALSE)</f>
        <v>Knoxville</v>
      </c>
      <c r="M325" s="2" t="str">
        <f>VLOOKUP(E325,customers!$A$1:$I$1001,7,FALSE)</f>
        <v>United States</v>
      </c>
      <c r="N325" t="str">
        <f t="shared" si="44"/>
        <v>E</v>
      </c>
      <c r="O325" t="str" cm="1">
        <f t="array" ref="O325">_xlfn.IFS(N325="R","Rob",N325="E","Exc",N325="L","Lib",N325="A","Ara")</f>
        <v>Exc</v>
      </c>
      <c r="P325" t="str" cm="1">
        <f t="array" ref="P325">_xlfn.IFS(O325="Rob","Robusta",O325="Exc","Excelsa",O325="Ara","Arabica",O325="Lib","Liberica")</f>
        <v>Excelsa</v>
      </c>
      <c r="Q325" t="str">
        <f t="shared" si="45"/>
        <v>D</v>
      </c>
      <c r="R325" s="8" t="str">
        <f t="shared" si="46"/>
        <v>0.2</v>
      </c>
      <c r="S325" s="9">
        <f>_xlfn.XLOOKUP(F325,products!$A$2:$A$49,products!$E$2:$E$49,,0,)</f>
        <v>3.645</v>
      </c>
      <c r="T325" s="10">
        <f t="shared" si="47"/>
        <v>18.225000000000001</v>
      </c>
      <c r="U325" t="str">
        <f>_xlfn.XLOOKUP(E325,customers!$A$2:$A$1001,customers!$I$2:$I$1001,,0,)</f>
        <v>Yes</v>
      </c>
    </row>
    <row r="326" spans="1:21" x14ac:dyDescent="0.2">
      <c r="A326" s="2" t="s">
        <v>2319</v>
      </c>
      <c r="B326" s="3">
        <v>43666</v>
      </c>
      <c r="C326" s="3" t="str">
        <f t="shared" si="40"/>
        <v>Jul</v>
      </c>
      <c r="D326" s="2">
        <f t="shared" si="41"/>
        <v>2019</v>
      </c>
      <c r="E326" s="2" t="s">
        <v>2320</v>
      </c>
      <c r="F326" t="s">
        <v>6141</v>
      </c>
      <c r="G326" s="2">
        <v>1</v>
      </c>
      <c r="H326" s="2" t="str">
        <f>VLOOKUP(E326,customers!$A$1:$I$1001,2,FALSE)</f>
        <v>Diena Peetermann</v>
      </c>
      <c r="I326" s="2" t="str">
        <f t="shared" si="42"/>
        <v>Diena</v>
      </c>
      <c r="J326" s="2" t="str">
        <f t="shared" si="43"/>
        <v>Peetermann</v>
      </c>
      <c r="K326" s="2" t="str">
        <f>IF(VLOOKUP(E326,customers!$A$1:$I$1001,3,FALSE)=0," ",VLOOKUP(E326,customers!$A$1:$I$1001,3,FALSE))</f>
        <v xml:space="preserve"> </v>
      </c>
      <c r="L326" s="2" t="str">
        <f>VLOOKUP(E326,customers!$A$1:$I$1001,6,FALSE)</f>
        <v>Shawnee Mission</v>
      </c>
      <c r="M326" s="2" t="str">
        <f>VLOOKUP(E326,customers!$A$1:$I$1001,7,FALSE)</f>
        <v>United States</v>
      </c>
      <c r="N326" t="str">
        <f t="shared" si="44"/>
        <v>E</v>
      </c>
      <c r="O326" t="str" cm="1">
        <f t="array" ref="O326">_xlfn.IFS(N326="R","Rob",N326="E","Exc",N326="L","Lib",N326="A","Ara")</f>
        <v>Exc</v>
      </c>
      <c r="P326" t="str" cm="1">
        <f t="array" ref="P326">_xlfn.IFS(O326="Rob","Robusta",O326="Exc","Excelsa",O326="Ara","Arabica",O326="Lib","Liberica")</f>
        <v>Excelsa</v>
      </c>
      <c r="Q326" t="str">
        <f t="shared" si="45"/>
        <v>M</v>
      </c>
      <c r="R326" s="8" t="str">
        <f t="shared" si="46"/>
        <v>1</v>
      </c>
      <c r="S326" s="9">
        <f>_xlfn.XLOOKUP(F326,products!$A$2:$A$49,products!$E$2:$E$49,,0,)</f>
        <v>13.75</v>
      </c>
      <c r="T326" s="10">
        <f t="shared" si="47"/>
        <v>13.75</v>
      </c>
      <c r="U326" t="str">
        <f>_xlfn.XLOOKUP(E326,customers!$A$2:$A$1001,customers!$I$2:$I$1001,,0,)</f>
        <v>No</v>
      </c>
    </row>
    <row r="327" spans="1:21" x14ac:dyDescent="0.2">
      <c r="A327" s="2" t="s">
        <v>2324</v>
      </c>
      <c r="B327" s="3">
        <v>44756</v>
      </c>
      <c r="C327" s="3" t="str">
        <f t="shared" si="40"/>
        <v>Jul</v>
      </c>
      <c r="D327" s="2">
        <f t="shared" si="41"/>
        <v>2022</v>
      </c>
      <c r="E327" s="2" t="s">
        <v>2325</v>
      </c>
      <c r="F327" t="s">
        <v>6182</v>
      </c>
      <c r="G327" s="2">
        <v>1</v>
      </c>
      <c r="H327" s="2" t="str">
        <f>VLOOKUP(E327,customers!$A$1:$I$1001,2,FALSE)</f>
        <v>Trina Le Sarr</v>
      </c>
      <c r="I327" s="2" t="str">
        <f t="shared" si="42"/>
        <v>Trina</v>
      </c>
      <c r="J327" s="2" t="str">
        <f t="shared" si="43"/>
        <v>Le Sarr</v>
      </c>
      <c r="K327" s="2" t="str">
        <f>IF(VLOOKUP(E327,customers!$A$1:$I$1001,3,FALSE)=0," ",VLOOKUP(E327,customers!$A$1:$I$1001,3,FALSE))</f>
        <v>tle91@epa.gov</v>
      </c>
      <c r="L327" s="2" t="str">
        <f>VLOOKUP(E327,customers!$A$1:$I$1001,6,FALSE)</f>
        <v>San Francisco</v>
      </c>
      <c r="M327" s="2" t="str">
        <f>VLOOKUP(E327,customers!$A$1:$I$1001,7,FALSE)</f>
        <v>United States</v>
      </c>
      <c r="N327" t="str">
        <f t="shared" si="44"/>
        <v>A</v>
      </c>
      <c r="O327" t="str" cm="1">
        <f t="array" ref="O327">_xlfn.IFS(N327="R","Rob",N327="E","Exc",N327="L","Lib",N327="A","Ara")</f>
        <v>Ara</v>
      </c>
      <c r="P327" t="str" cm="1">
        <f t="array" ref="P327">_xlfn.IFS(O327="Rob","Robusta",O327="Exc","Excelsa",O327="Ara","Arabica",O327="Lib","Liberica")</f>
        <v>Arabica</v>
      </c>
      <c r="Q327" t="str">
        <f t="shared" si="45"/>
        <v>L</v>
      </c>
      <c r="R327" s="8" t="str">
        <f t="shared" si="46"/>
        <v>2.5</v>
      </c>
      <c r="S327" s="9">
        <f>_xlfn.XLOOKUP(F327,products!$A$2:$A$49,products!$E$2:$E$49,,0,)</f>
        <v>29.784999999999997</v>
      </c>
      <c r="T327" s="10">
        <f t="shared" si="47"/>
        <v>29.784999999999997</v>
      </c>
      <c r="U327" t="str">
        <f>_xlfn.XLOOKUP(E327,customers!$A$2:$A$1001,customers!$I$2:$I$1001,,0,)</f>
        <v>Yes</v>
      </c>
    </row>
    <row r="328" spans="1:21" x14ac:dyDescent="0.2">
      <c r="A328" s="2" t="s">
        <v>2330</v>
      </c>
      <c r="B328" s="3">
        <v>44057</v>
      </c>
      <c r="C328" s="3" t="str">
        <f t="shared" si="40"/>
        <v>Aug</v>
      </c>
      <c r="D328" s="2">
        <f t="shared" si="41"/>
        <v>2020</v>
      </c>
      <c r="E328" s="2" t="s">
        <v>2331</v>
      </c>
      <c r="F328" t="s">
        <v>6177</v>
      </c>
      <c r="G328" s="2">
        <v>5</v>
      </c>
      <c r="H328" s="2" t="str">
        <f>VLOOKUP(E328,customers!$A$1:$I$1001,2,FALSE)</f>
        <v>Flynn Antony</v>
      </c>
      <c r="I328" s="2" t="str">
        <f t="shared" si="42"/>
        <v>Flynn</v>
      </c>
      <c r="J328" s="2" t="str">
        <f t="shared" si="43"/>
        <v>Antony</v>
      </c>
      <c r="K328" s="2" t="str">
        <f>IF(VLOOKUP(E328,customers!$A$1:$I$1001,3,FALSE)=0," ",VLOOKUP(E328,customers!$A$1:$I$1001,3,FALSE))</f>
        <v xml:space="preserve"> </v>
      </c>
      <c r="L328" s="2" t="str">
        <f>VLOOKUP(E328,customers!$A$1:$I$1001,6,FALSE)</f>
        <v>Birmingham</v>
      </c>
      <c r="M328" s="2" t="str">
        <f>VLOOKUP(E328,customers!$A$1:$I$1001,7,FALSE)</f>
        <v>United States</v>
      </c>
      <c r="N328" t="str">
        <f t="shared" si="44"/>
        <v>R</v>
      </c>
      <c r="O328" t="str" cm="1">
        <f t="array" ref="O328">_xlfn.IFS(N328="R","Rob",N328="E","Exc",N328="L","Lib",N328="A","Ara")</f>
        <v>Rob</v>
      </c>
      <c r="P328" t="str" cm="1">
        <f t="array" ref="P328">_xlfn.IFS(O328="Rob","Robusta",O328="Exc","Excelsa",O328="Ara","Arabica",O328="Lib","Liberica")</f>
        <v>Robusta</v>
      </c>
      <c r="Q328" t="str">
        <f t="shared" si="45"/>
        <v>D</v>
      </c>
      <c r="R328" s="8" t="str">
        <f t="shared" si="46"/>
        <v>1</v>
      </c>
      <c r="S328" s="9">
        <f>_xlfn.XLOOKUP(F328,products!$A$2:$A$49,products!$E$2:$E$49,,0,)</f>
        <v>8.9499999999999993</v>
      </c>
      <c r="T328" s="10">
        <f t="shared" si="47"/>
        <v>44.75</v>
      </c>
      <c r="U328" t="str">
        <f>_xlfn.XLOOKUP(E328,customers!$A$2:$A$1001,customers!$I$2:$I$1001,,0,)</f>
        <v>No</v>
      </c>
    </row>
    <row r="329" spans="1:21" x14ac:dyDescent="0.2">
      <c r="A329" s="2" t="s">
        <v>2335</v>
      </c>
      <c r="B329" s="3">
        <v>43579</v>
      </c>
      <c r="C329" s="3" t="str">
        <f t="shared" si="40"/>
        <v>Apr</v>
      </c>
      <c r="D329" s="2">
        <f t="shared" si="41"/>
        <v>2019</v>
      </c>
      <c r="E329" s="2" t="s">
        <v>2336</v>
      </c>
      <c r="F329" t="s">
        <v>6177</v>
      </c>
      <c r="G329" s="2">
        <v>5</v>
      </c>
      <c r="H329" s="2" t="str">
        <f>VLOOKUP(E329,customers!$A$1:$I$1001,2,FALSE)</f>
        <v>Baudoin Alldridge</v>
      </c>
      <c r="I329" s="2" t="str">
        <f t="shared" si="42"/>
        <v>Baudoin</v>
      </c>
      <c r="J329" s="2" t="str">
        <f t="shared" si="43"/>
        <v>Alldridge</v>
      </c>
      <c r="K329" s="2" t="str">
        <f>IF(VLOOKUP(E329,customers!$A$1:$I$1001,3,FALSE)=0," ",VLOOKUP(E329,customers!$A$1:$I$1001,3,FALSE))</f>
        <v>balldridge93@yandex.ru</v>
      </c>
      <c r="L329" s="2" t="str">
        <f>VLOOKUP(E329,customers!$A$1:$I$1001,6,FALSE)</f>
        <v>Brooklyn</v>
      </c>
      <c r="M329" s="2" t="str">
        <f>VLOOKUP(E329,customers!$A$1:$I$1001,7,FALSE)</f>
        <v>United States</v>
      </c>
      <c r="N329" t="str">
        <f t="shared" si="44"/>
        <v>R</v>
      </c>
      <c r="O329" t="str" cm="1">
        <f t="array" ref="O329">_xlfn.IFS(N329="R","Rob",N329="E","Exc",N329="L","Lib",N329="A","Ara")</f>
        <v>Rob</v>
      </c>
      <c r="P329" t="str" cm="1">
        <f t="array" ref="P329">_xlfn.IFS(O329="Rob","Robusta",O329="Exc","Excelsa",O329="Ara","Arabica",O329="Lib","Liberica")</f>
        <v>Robusta</v>
      </c>
      <c r="Q329" t="str">
        <f t="shared" si="45"/>
        <v>D</v>
      </c>
      <c r="R329" s="8" t="str">
        <f t="shared" si="46"/>
        <v>1</v>
      </c>
      <c r="S329" s="9">
        <f>_xlfn.XLOOKUP(F329,products!$A$2:$A$49,products!$E$2:$E$49,,0,)</f>
        <v>8.9499999999999993</v>
      </c>
      <c r="T329" s="10">
        <f t="shared" si="47"/>
        <v>44.75</v>
      </c>
      <c r="U329" t="str">
        <f>_xlfn.XLOOKUP(E329,customers!$A$2:$A$1001,customers!$I$2:$I$1001,,0,)</f>
        <v>Yes</v>
      </c>
    </row>
    <row r="330" spans="1:21" x14ac:dyDescent="0.2">
      <c r="A330" s="2" t="s">
        <v>2341</v>
      </c>
      <c r="B330" s="3">
        <v>43620</v>
      </c>
      <c r="C330" s="3" t="str">
        <f t="shared" si="40"/>
        <v>Jun</v>
      </c>
      <c r="D330" s="2">
        <f t="shared" si="41"/>
        <v>2019</v>
      </c>
      <c r="E330" s="2" t="s">
        <v>2342</v>
      </c>
      <c r="F330" t="s">
        <v>6161</v>
      </c>
      <c r="G330" s="2">
        <v>4</v>
      </c>
      <c r="H330" s="2" t="str">
        <f>VLOOKUP(E330,customers!$A$1:$I$1001,2,FALSE)</f>
        <v>Homer Dulany</v>
      </c>
      <c r="I330" s="2" t="str">
        <f t="shared" si="42"/>
        <v>Homer</v>
      </c>
      <c r="J330" s="2" t="str">
        <f t="shared" si="43"/>
        <v>Dulany</v>
      </c>
      <c r="K330" s="2" t="str">
        <f>IF(VLOOKUP(E330,customers!$A$1:$I$1001,3,FALSE)=0," ",VLOOKUP(E330,customers!$A$1:$I$1001,3,FALSE))</f>
        <v xml:space="preserve"> </v>
      </c>
      <c r="L330" s="2" t="str">
        <f>VLOOKUP(E330,customers!$A$1:$I$1001,6,FALSE)</f>
        <v>El Paso</v>
      </c>
      <c r="M330" s="2" t="str">
        <f>VLOOKUP(E330,customers!$A$1:$I$1001,7,FALSE)</f>
        <v>United States</v>
      </c>
      <c r="N330" t="str">
        <f t="shared" si="44"/>
        <v>L</v>
      </c>
      <c r="O330" t="str" cm="1">
        <f t="array" ref="O330">_xlfn.IFS(N330="R","Rob",N330="E","Exc",N330="L","Lib",N330="A","Ara")</f>
        <v>Lib</v>
      </c>
      <c r="P330" t="str" cm="1">
        <f t="array" ref="P330">_xlfn.IFS(O330="Rob","Robusta",O330="Exc","Excelsa",O330="Ara","Arabica",O330="Lib","Liberica")</f>
        <v>Liberica</v>
      </c>
      <c r="Q330" t="str">
        <f t="shared" si="45"/>
        <v>L</v>
      </c>
      <c r="R330" s="8" t="str">
        <f t="shared" si="46"/>
        <v>0.5</v>
      </c>
      <c r="S330" s="9">
        <f>_xlfn.XLOOKUP(F330,products!$A$2:$A$49,products!$E$2:$E$49,,0,)</f>
        <v>9.51</v>
      </c>
      <c r="T330" s="10">
        <f t="shared" si="47"/>
        <v>38.04</v>
      </c>
      <c r="U330" t="str">
        <f>_xlfn.XLOOKUP(E330,customers!$A$2:$A$1001,customers!$I$2:$I$1001,,0,)</f>
        <v>Yes</v>
      </c>
    </row>
    <row r="331" spans="1:21" x14ac:dyDescent="0.2">
      <c r="A331" s="2" t="s">
        <v>2346</v>
      </c>
      <c r="B331" s="3">
        <v>44781</v>
      </c>
      <c r="C331" s="3" t="str">
        <f t="shared" si="40"/>
        <v>Aug</v>
      </c>
      <c r="D331" s="2">
        <f t="shared" si="41"/>
        <v>2022</v>
      </c>
      <c r="E331" s="2" t="s">
        <v>2347</v>
      </c>
      <c r="F331" t="s">
        <v>6172</v>
      </c>
      <c r="G331" s="2">
        <v>4</v>
      </c>
      <c r="H331" s="2" t="str">
        <f>VLOOKUP(E331,customers!$A$1:$I$1001,2,FALSE)</f>
        <v>Lisa Goodger</v>
      </c>
      <c r="I331" s="2" t="str">
        <f t="shared" si="42"/>
        <v>Lisa</v>
      </c>
      <c r="J331" s="2" t="str">
        <f t="shared" si="43"/>
        <v>Goodger</v>
      </c>
      <c r="K331" s="2" t="str">
        <f>IF(VLOOKUP(E331,customers!$A$1:$I$1001,3,FALSE)=0," ",VLOOKUP(E331,customers!$A$1:$I$1001,3,FALSE))</f>
        <v>lgoodger95@guardian.co.uk</v>
      </c>
      <c r="L331" s="2" t="str">
        <f>VLOOKUP(E331,customers!$A$1:$I$1001,6,FALSE)</f>
        <v>Sacramento</v>
      </c>
      <c r="M331" s="2" t="str">
        <f>VLOOKUP(E331,customers!$A$1:$I$1001,7,FALSE)</f>
        <v>United States</v>
      </c>
      <c r="N331" t="str">
        <f t="shared" si="44"/>
        <v>R</v>
      </c>
      <c r="O331" t="str" cm="1">
        <f t="array" ref="O331">_xlfn.IFS(N331="R","Rob",N331="E","Exc",N331="L","Lib",N331="A","Ara")</f>
        <v>Rob</v>
      </c>
      <c r="P331" t="str" cm="1">
        <f t="array" ref="P331">_xlfn.IFS(O331="Rob","Robusta",O331="Exc","Excelsa",O331="Ara","Arabica",O331="Lib","Liberica")</f>
        <v>Robusta</v>
      </c>
      <c r="Q331" t="str">
        <f t="shared" si="45"/>
        <v>D</v>
      </c>
      <c r="R331" s="8" t="str">
        <f t="shared" si="46"/>
        <v>0.5</v>
      </c>
      <c r="S331" s="9">
        <f>_xlfn.XLOOKUP(F331,products!$A$2:$A$49,products!$E$2:$E$49,,0,)</f>
        <v>5.3699999999999992</v>
      </c>
      <c r="T331" s="10">
        <f t="shared" si="47"/>
        <v>21.479999999999997</v>
      </c>
      <c r="U331" t="str">
        <f>_xlfn.XLOOKUP(E331,customers!$A$2:$A$1001,customers!$I$2:$I$1001,,0,)</f>
        <v>Yes</v>
      </c>
    </row>
    <row r="332" spans="1:21" x14ac:dyDescent="0.2">
      <c r="A332" s="2" t="s">
        <v>2351</v>
      </c>
      <c r="B332" s="3">
        <v>43782</v>
      </c>
      <c r="C332" s="3" t="str">
        <f t="shared" si="40"/>
        <v>Nov</v>
      </c>
      <c r="D332" s="2">
        <f t="shared" si="41"/>
        <v>2019</v>
      </c>
      <c r="E332" s="2" t="s">
        <v>2280</v>
      </c>
      <c r="F332" t="s">
        <v>6172</v>
      </c>
      <c r="G332" s="2">
        <v>3</v>
      </c>
      <c r="H332" s="2" t="str">
        <f>VLOOKUP(E332,customers!$A$1:$I$1001,2,FALSE)</f>
        <v>Selma McMillian</v>
      </c>
      <c r="I332" s="2" t="str">
        <f t="shared" si="42"/>
        <v>Selma</v>
      </c>
      <c r="J332" s="2" t="str">
        <f t="shared" si="43"/>
        <v>McMillian</v>
      </c>
      <c r="K332" s="2" t="str">
        <f>IF(VLOOKUP(E332,customers!$A$1:$I$1001,3,FALSE)=0," ",VLOOKUP(E332,customers!$A$1:$I$1001,3,FALSE))</f>
        <v>smcmillian8t@csmonitor.com</v>
      </c>
      <c r="L332" s="2" t="str">
        <f>VLOOKUP(E332,customers!$A$1:$I$1001,6,FALSE)</f>
        <v>Akron</v>
      </c>
      <c r="M332" s="2" t="str">
        <f>VLOOKUP(E332,customers!$A$1:$I$1001,7,FALSE)</f>
        <v>United States</v>
      </c>
      <c r="N332" t="str">
        <f t="shared" si="44"/>
        <v>R</v>
      </c>
      <c r="O332" t="str" cm="1">
        <f t="array" ref="O332">_xlfn.IFS(N332="R","Rob",N332="E","Exc",N332="L","Lib",N332="A","Ara")</f>
        <v>Rob</v>
      </c>
      <c r="P332" t="str" cm="1">
        <f t="array" ref="P332">_xlfn.IFS(O332="Rob","Robusta",O332="Exc","Excelsa",O332="Ara","Arabica",O332="Lib","Liberica")</f>
        <v>Robusta</v>
      </c>
      <c r="Q332" t="str">
        <f t="shared" si="45"/>
        <v>D</v>
      </c>
      <c r="R332" s="8" t="str">
        <f t="shared" si="46"/>
        <v>0.5</v>
      </c>
      <c r="S332" s="9">
        <f>_xlfn.XLOOKUP(F332,products!$A$2:$A$49,products!$E$2:$E$49,,0,)</f>
        <v>5.3699999999999992</v>
      </c>
      <c r="T332" s="10">
        <f t="shared" si="47"/>
        <v>16.11</v>
      </c>
      <c r="U332" t="str">
        <f>_xlfn.XLOOKUP(E332,customers!$A$2:$A$1001,customers!$I$2:$I$1001,,0,)</f>
        <v>No</v>
      </c>
    </row>
    <row r="333" spans="1:21" x14ac:dyDescent="0.2">
      <c r="A333" s="2" t="s">
        <v>2357</v>
      </c>
      <c r="B333" s="3">
        <v>43989</v>
      </c>
      <c r="C333" s="3" t="str">
        <f t="shared" si="40"/>
        <v>Jun</v>
      </c>
      <c r="D333" s="2">
        <f t="shared" si="41"/>
        <v>2020</v>
      </c>
      <c r="E333" s="2" t="s">
        <v>2358</v>
      </c>
      <c r="F333" t="s">
        <v>6151</v>
      </c>
      <c r="G333" s="2">
        <v>1</v>
      </c>
      <c r="H333" s="2" t="str">
        <f>VLOOKUP(E333,customers!$A$1:$I$1001,2,FALSE)</f>
        <v>Corine Drewett</v>
      </c>
      <c r="I333" s="2" t="str">
        <f t="shared" si="42"/>
        <v>Corine</v>
      </c>
      <c r="J333" s="2" t="str">
        <f t="shared" si="43"/>
        <v>Drewett</v>
      </c>
      <c r="K333" s="2" t="str">
        <f>IF(VLOOKUP(E333,customers!$A$1:$I$1001,3,FALSE)=0," ",VLOOKUP(E333,customers!$A$1:$I$1001,3,FALSE))</f>
        <v>cdrewett97@wikipedia.org</v>
      </c>
      <c r="L333" s="2" t="str">
        <f>VLOOKUP(E333,customers!$A$1:$I$1001,6,FALSE)</f>
        <v>Boynton Beach</v>
      </c>
      <c r="M333" s="2" t="str">
        <f>VLOOKUP(E333,customers!$A$1:$I$1001,7,FALSE)</f>
        <v>United States</v>
      </c>
      <c r="N333" t="str">
        <f t="shared" si="44"/>
        <v>R</v>
      </c>
      <c r="O333" t="str" cm="1">
        <f t="array" ref="O333">_xlfn.IFS(N333="R","Rob",N333="E","Exc",N333="L","Lib",N333="A","Ara")</f>
        <v>Rob</v>
      </c>
      <c r="P333" t="str" cm="1">
        <f t="array" ref="P333">_xlfn.IFS(O333="Rob","Robusta",O333="Exc","Excelsa",O333="Ara","Arabica",O333="Lib","Liberica")</f>
        <v>Robusta</v>
      </c>
      <c r="Q333" t="str">
        <f t="shared" si="45"/>
        <v>M</v>
      </c>
      <c r="R333" s="8" t="str">
        <f t="shared" si="46"/>
        <v>2.5</v>
      </c>
      <c r="S333" s="9">
        <f>_xlfn.XLOOKUP(F333,products!$A$2:$A$49,products!$E$2:$E$49,,0,)</f>
        <v>22.884999999999998</v>
      </c>
      <c r="T333" s="10">
        <f t="shared" si="47"/>
        <v>22.884999999999998</v>
      </c>
      <c r="U333" t="str">
        <f>_xlfn.XLOOKUP(E333,customers!$A$2:$A$1001,customers!$I$2:$I$1001,,0,)</f>
        <v>Yes</v>
      </c>
    </row>
    <row r="334" spans="1:21" x14ac:dyDescent="0.2">
      <c r="A334" s="2" t="s">
        <v>2363</v>
      </c>
      <c r="B334" s="3">
        <v>43689</v>
      </c>
      <c r="C334" s="3" t="str">
        <f t="shared" si="40"/>
        <v>Aug</v>
      </c>
      <c r="D334" s="2">
        <f t="shared" si="41"/>
        <v>2019</v>
      </c>
      <c r="E334" s="2" t="s">
        <v>2364</v>
      </c>
      <c r="F334" t="s">
        <v>6158</v>
      </c>
      <c r="G334" s="2">
        <v>3</v>
      </c>
      <c r="H334" s="2" t="str">
        <f>VLOOKUP(E334,customers!$A$1:$I$1001,2,FALSE)</f>
        <v>Quinn Parsons</v>
      </c>
      <c r="I334" s="2" t="str">
        <f t="shared" si="42"/>
        <v>Quinn</v>
      </c>
      <c r="J334" s="2" t="str">
        <f t="shared" si="43"/>
        <v>Parsons</v>
      </c>
      <c r="K334" s="2" t="str">
        <f>IF(VLOOKUP(E334,customers!$A$1:$I$1001,3,FALSE)=0," ",VLOOKUP(E334,customers!$A$1:$I$1001,3,FALSE))</f>
        <v>qparsons98@blogtalkradio.com</v>
      </c>
      <c r="L334" s="2" t="str">
        <f>VLOOKUP(E334,customers!$A$1:$I$1001,6,FALSE)</f>
        <v>Los Angeles</v>
      </c>
      <c r="M334" s="2" t="str">
        <f>VLOOKUP(E334,customers!$A$1:$I$1001,7,FALSE)</f>
        <v>United States</v>
      </c>
      <c r="N334" t="str">
        <f t="shared" si="44"/>
        <v>A</v>
      </c>
      <c r="O334" t="str" cm="1">
        <f t="array" ref="O334">_xlfn.IFS(N334="R","Rob",N334="E","Exc",N334="L","Lib",N334="A","Ara")</f>
        <v>Ara</v>
      </c>
      <c r="P334" t="str" cm="1">
        <f t="array" ref="P334">_xlfn.IFS(O334="Rob","Robusta",O334="Exc","Excelsa",O334="Ara","Arabica",O334="Lib","Liberica")</f>
        <v>Arabica</v>
      </c>
      <c r="Q334" t="str">
        <f t="shared" si="45"/>
        <v>D</v>
      </c>
      <c r="R334" s="8" t="str">
        <f t="shared" si="46"/>
        <v>0.5</v>
      </c>
      <c r="S334" s="9">
        <f>_xlfn.XLOOKUP(F334,products!$A$2:$A$49,products!$E$2:$E$49,,0,)</f>
        <v>5.97</v>
      </c>
      <c r="T334" s="10">
        <f t="shared" si="47"/>
        <v>17.91</v>
      </c>
      <c r="U334" t="str">
        <f>_xlfn.XLOOKUP(E334,customers!$A$2:$A$1001,customers!$I$2:$I$1001,,0,)</f>
        <v>Yes</v>
      </c>
    </row>
    <row r="335" spans="1:21" x14ac:dyDescent="0.2">
      <c r="A335" s="2" t="s">
        <v>2369</v>
      </c>
      <c r="B335" s="3">
        <v>43712</v>
      </c>
      <c r="C335" s="3" t="str">
        <f t="shared" si="40"/>
        <v>Sep</v>
      </c>
      <c r="D335" s="2">
        <f t="shared" si="41"/>
        <v>2019</v>
      </c>
      <c r="E335" s="2" t="s">
        <v>2370</v>
      </c>
      <c r="F335" t="s">
        <v>6146</v>
      </c>
      <c r="G335" s="2">
        <v>4</v>
      </c>
      <c r="H335" s="2" t="str">
        <f>VLOOKUP(E335,customers!$A$1:$I$1001,2,FALSE)</f>
        <v>Vivyan Ceely</v>
      </c>
      <c r="I335" s="2" t="str">
        <f t="shared" si="42"/>
        <v>Vivyan</v>
      </c>
      <c r="J335" s="2" t="str">
        <f t="shared" si="43"/>
        <v>Ceely</v>
      </c>
      <c r="K335" s="2" t="str">
        <f>IF(VLOOKUP(E335,customers!$A$1:$I$1001,3,FALSE)=0," ",VLOOKUP(E335,customers!$A$1:$I$1001,3,FALSE))</f>
        <v>vceely99@auda.org.au</v>
      </c>
      <c r="L335" s="2" t="str">
        <f>VLOOKUP(E335,customers!$A$1:$I$1001,6,FALSE)</f>
        <v>Baltimore</v>
      </c>
      <c r="M335" s="2" t="str">
        <f>VLOOKUP(E335,customers!$A$1:$I$1001,7,FALSE)</f>
        <v>United States</v>
      </c>
      <c r="N335" t="str">
        <f t="shared" si="44"/>
        <v>R</v>
      </c>
      <c r="O335" t="str" cm="1">
        <f t="array" ref="O335">_xlfn.IFS(N335="R","Rob",N335="E","Exc",N335="L","Lib",N335="A","Ara")</f>
        <v>Rob</v>
      </c>
      <c r="P335" t="str" cm="1">
        <f t="array" ref="P335">_xlfn.IFS(O335="Rob","Robusta",O335="Exc","Excelsa",O335="Ara","Arabica",O335="Lib","Liberica")</f>
        <v>Robusta</v>
      </c>
      <c r="Q335" t="str">
        <f t="shared" si="45"/>
        <v>M</v>
      </c>
      <c r="R335" s="8" t="str">
        <f t="shared" si="46"/>
        <v>0.5</v>
      </c>
      <c r="S335" s="9">
        <f>_xlfn.XLOOKUP(F335,products!$A$2:$A$49,products!$E$2:$E$49,,0,)</f>
        <v>5.97</v>
      </c>
      <c r="T335" s="10">
        <f t="shared" si="47"/>
        <v>23.88</v>
      </c>
      <c r="U335" t="str">
        <f>_xlfn.XLOOKUP(E335,customers!$A$2:$A$1001,customers!$I$2:$I$1001,,0,)</f>
        <v>Yes</v>
      </c>
    </row>
    <row r="336" spans="1:21" x14ac:dyDescent="0.2">
      <c r="A336" s="2" t="s">
        <v>2375</v>
      </c>
      <c r="B336" s="3">
        <v>43742</v>
      </c>
      <c r="C336" s="3" t="str">
        <f t="shared" si="40"/>
        <v>Oct</v>
      </c>
      <c r="D336" s="2">
        <f t="shared" si="41"/>
        <v>2019</v>
      </c>
      <c r="E336" s="2" t="s">
        <v>2376</v>
      </c>
      <c r="F336" t="s">
        <v>6179</v>
      </c>
      <c r="G336" s="2">
        <v>5</v>
      </c>
      <c r="H336" s="2" t="str">
        <f>VLOOKUP(E336,customers!$A$1:$I$1001,2,FALSE)</f>
        <v>Elonore Goodings</v>
      </c>
      <c r="I336" s="2" t="str">
        <f t="shared" si="42"/>
        <v>Elonore</v>
      </c>
      <c r="J336" s="2" t="str">
        <f t="shared" si="43"/>
        <v>Goodings</v>
      </c>
      <c r="K336" s="2" t="str">
        <f>IF(VLOOKUP(E336,customers!$A$1:$I$1001,3,FALSE)=0," ",VLOOKUP(E336,customers!$A$1:$I$1001,3,FALSE))</f>
        <v xml:space="preserve"> </v>
      </c>
      <c r="L336" s="2" t="str">
        <f>VLOOKUP(E336,customers!$A$1:$I$1001,6,FALSE)</f>
        <v>Salt Lake City</v>
      </c>
      <c r="M336" s="2" t="str">
        <f>VLOOKUP(E336,customers!$A$1:$I$1001,7,FALSE)</f>
        <v>United States</v>
      </c>
      <c r="N336" t="str">
        <f t="shared" si="44"/>
        <v>R</v>
      </c>
      <c r="O336" t="str" cm="1">
        <f t="array" ref="O336">_xlfn.IFS(N336="R","Rob",N336="E","Exc",N336="L","Lib",N336="A","Ara")</f>
        <v>Rob</v>
      </c>
      <c r="P336" t="str" cm="1">
        <f t="array" ref="P336">_xlfn.IFS(O336="Rob","Robusta",O336="Exc","Excelsa",O336="Ara","Arabica",O336="Lib","Liberica")</f>
        <v>Robusta</v>
      </c>
      <c r="Q336" t="str">
        <f t="shared" si="45"/>
        <v>L</v>
      </c>
      <c r="R336" s="8" t="str">
        <f t="shared" si="46"/>
        <v>1</v>
      </c>
      <c r="S336" s="9">
        <f>_xlfn.XLOOKUP(F336,products!$A$2:$A$49,products!$E$2:$E$49,,0,)</f>
        <v>11.95</v>
      </c>
      <c r="T336" s="10">
        <f t="shared" si="47"/>
        <v>59.75</v>
      </c>
      <c r="U336" t="str">
        <f>_xlfn.XLOOKUP(E336,customers!$A$2:$A$1001,customers!$I$2:$I$1001,,0,)</f>
        <v>No</v>
      </c>
    </row>
    <row r="337" spans="1:21" x14ac:dyDescent="0.2">
      <c r="A337" s="2" t="s">
        <v>2379</v>
      </c>
      <c r="B337" s="3">
        <v>43885</v>
      </c>
      <c r="C337" s="3" t="str">
        <f t="shared" si="40"/>
        <v>Feb</v>
      </c>
      <c r="D337" s="2">
        <f t="shared" si="41"/>
        <v>2020</v>
      </c>
      <c r="E337" s="2" t="s">
        <v>2380</v>
      </c>
      <c r="F337" t="s">
        <v>6145</v>
      </c>
      <c r="G337" s="2">
        <v>6</v>
      </c>
      <c r="H337" s="2" t="str">
        <f>VLOOKUP(E337,customers!$A$1:$I$1001,2,FALSE)</f>
        <v>Clement Vasiliev</v>
      </c>
      <c r="I337" s="2" t="str">
        <f t="shared" si="42"/>
        <v>Clement</v>
      </c>
      <c r="J337" s="2" t="str">
        <f t="shared" si="43"/>
        <v>Vasiliev</v>
      </c>
      <c r="K337" s="2" t="str">
        <f>IF(VLOOKUP(E337,customers!$A$1:$I$1001,3,FALSE)=0," ",VLOOKUP(E337,customers!$A$1:$I$1001,3,FALSE))</f>
        <v>cvasiliev9b@discuz.net</v>
      </c>
      <c r="L337" s="2" t="str">
        <f>VLOOKUP(E337,customers!$A$1:$I$1001,6,FALSE)</f>
        <v>Garland</v>
      </c>
      <c r="M337" s="2" t="str">
        <f>VLOOKUP(E337,customers!$A$1:$I$1001,7,FALSE)</f>
        <v>United States</v>
      </c>
      <c r="N337" t="str">
        <f t="shared" si="44"/>
        <v>L</v>
      </c>
      <c r="O337" t="str" cm="1">
        <f t="array" ref="O337">_xlfn.IFS(N337="R","Rob",N337="E","Exc",N337="L","Lib",N337="A","Ara")</f>
        <v>Lib</v>
      </c>
      <c r="P337" t="str" cm="1">
        <f t="array" ref="P337">_xlfn.IFS(O337="Rob","Robusta",O337="Exc","Excelsa",O337="Ara","Arabica",O337="Lib","Liberica")</f>
        <v>Liberica</v>
      </c>
      <c r="Q337" t="str">
        <f t="shared" si="45"/>
        <v>L</v>
      </c>
      <c r="R337" s="8" t="str">
        <f t="shared" si="46"/>
        <v>0.2</v>
      </c>
      <c r="S337" s="9">
        <f>_xlfn.XLOOKUP(F337,products!$A$2:$A$49,products!$E$2:$E$49,,0,)</f>
        <v>4.7549999999999999</v>
      </c>
      <c r="T337" s="10">
        <f t="shared" si="47"/>
        <v>28.53</v>
      </c>
      <c r="U337" t="str">
        <f>_xlfn.XLOOKUP(E337,customers!$A$2:$A$1001,customers!$I$2:$I$1001,,0,)</f>
        <v>Yes</v>
      </c>
    </row>
    <row r="338" spans="1:21" x14ac:dyDescent="0.2">
      <c r="A338" s="2" t="s">
        <v>2385</v>
      </c>
      <c r="B338" s="3">
        <v>44434</v>
      </c>
      <c r="C338" s="3" t="str">
        <f t="shared" si="40"/>
        <v>Aug</v>
      </c>
      <c r="D338" s="2">
        <f t="shared" si="41"/>
        <v>2021</v>
      </c>
      <c r="E338" s="2" t="s">
        <v>2386</v>
      </c>
      <c r="F338" t="s">
        <v>6155</v>
      </c>
      <c r="G338" s="2">
        <v>4</v>
      </c>
      <c r="H338" s="2" t="str">
        <f>VLOOKUP(E338,customers!$A$1:$I$1001,2,FALSE)</f>
        <v>Terencio O'Moylan</v>
      </c>
      <c r="I338" s="2" t="str">
        <f t="shared" si="42"/>
        <v>Terencio</v>
      </c>
      <c r="J338" s="2" t="str">
        <f t="shared" si="43"/>
        <v>O'Moylan</v>
      </c>
      <c r="K338" s="2" t="str">
        <f>IF(VLOOKUP(E338,customers!$A$1:$I$1001,3,FALSE)=0," ",VLOOKUP(E338,customers!$A$1:$I$1001,3,FALSE))</f>
        <v>tomoylan9c@liveinternet.ru</v>
      </c>
      <c r="L338" s="2" t="str">
        <f>VLOOKUP(E338,customers!$A$1:$I$1001,6,FALSE)</f>
        <v>Church End</v>
      </c>
      <c r="M338" s="2" t="str">
        <f>VLOOKUP(E338,customers!$A$1:$I$1001,7,FALSE)</f>
        <v>United Kingdom</v>
      </c>
      <c r="N338" t="str">
        <f t="shared" si="44"/>
        <v>A</v>
      </c>
      <c r="O338" t="str" cm="1">
        <f t="array" ref="O338">_xlfn.IFS(N338="R","Rob",N338="E","Exc",N338="L","Lib",N338="A","Ara")</f>
        <v>Ara</v>
      </c>
      <c r="P338" t="str" cm="1">
        <f t="array" ref="P338">_xlfn.IFS(O338="Rob","Robusta",O338="Exc","Excelsa",O338="Ara","Arabica",O338="Lib","Liberica")</f>
        <v>Arabica</v>
      </c>
      <c r="Q338" t="str">
        <f t="shared" si="45"/>
        <v>M</v>
      </c>
      <c r="R338" s="8" t="str">
        <f t="shared" si="46"/>
        <v>1</v>
      </c>
      <c r="S338" s="9">
        <f>_xlfn.XLOOKUP(F338,products!$A$2:$A$49,products!$E$2:$E$49,,0,)</f>
        <v>11.25</v>
      </c>
      <c r="T338" s="10">
        <f t="shared" si="47"/>
        <v>45</v>
      </c>
      <c r="U338" t="str">
        <f>_xlfn.XLOOKUP(E338,customers!$A$2:$A$1001,customers!$I$2:$I$1001,,0,)</f>
        <v>No</v>
      </c>
    </row>
    <row r="339" spans="1:21" x14ac:dyDescent="0.2">
      <c r="A339" s="2" t="s">
        <v>2391</v>
      </c>
      <c r="B339" s="3">
        <v>44472</v>
      </c>
      <c r="C339" s="3" t="str">
        <f t="shared" si="40"/>
        <v>Oct</v>
      </c>
      <c r="D339" s="2">
        <f t="shared" si="41"/>
        <v>2021</v>
      </c>
      <c r="E339" s="2" t="s">
        <v>2331</v>
      </c>
      <c r="F339" t="s">
        <v>6185</v>
      </c>
      <c r="G339" s="2">
        <v>2</v>
      </c>
      <c r="H339" s="2" t="str">
        <f>VLOOKUP(E339,customers!$A$1:$I$1001,2,FALSE)</f>
        <v>Flynn Antony</v>
      </c>
      <c r="I339" s="2" t="str">
        <f t="shared" si="42"/>
        <v>Flynn</v>
      </c>
      <c r="J339" s="2" t="str">
        <f t="shared" si="43"/>
        <v>Antony</v>
      </c>
      <c r="K339" s="2" t="str">
        <f>IF(VLOOKUP(E339,customers!$A$1:$I$1001,3,FALSE)=0," ",VLOOKUP(E339,customers!$A$1:$I$1001,3,FALSE))</f>
        <v xml:space="preserve"> </v>
      </c>
      <c r="L339" s="2" t="str">
        <f>VLOOKUP(E339,customers!$A$1:$I$1001,6,FALSE)</f>
        <v>Birmingham</v>
      </c>
      <c r="M339" s="2" t="str">
        <f>VLOOKUP(E339,customers!$A$1:$I$1001,7,FALSE)</f>
        <v>United States</v>
      </c>
      <c r="N339" t="str">
        <f t="shared" si="44"/>
        <v>E</v>
      </c>
      <c r="O339" t="str" cm="1">
        <f t="array" ref="O339">_xlfn.IFS(N339="R","Rob",N339="E","Exc",N339="L","Lib",N339="A","Ara")</f>
        <v>Exc</v>
      </c>
      <c r="P339" t="str" cm="1">
        <f t="array" ref="P339">_xlfn.IFS(O339="Rob","Robusta",O339="Exc","Excelsa",O339="Ara","Arabica",O339="Lib","Liberica")</f>
        <v>Excelsa</v>
      </c>
      <c r="Q339" t="str">
        <f t="shared" si="45"/>
        <v>D</v>
      </c>
      <c r="R339" s="8" t="str">
        <f t="shared" si="46"/>
        <v>2.5</v>
      </c>
      <c r="S339" s="9">
        <f>_xlfn.XLOOKUP(F339,products!$A$2:$A$49,products!$E$2:$E$49,,0,)</f>
        <v>27.945</v>
      </c>
      <c r="T339" s="10">
        <f t="shared" si="47"/>
        <v>55.89</v>
      </c>
      <c r="U339" t="str">
        <f>_xlfn.XLOOKUP(E339,customers!$A$2:$A$1001,customers!$I$2:$I$1001,,0,)</f>
        <v>No</v>
      </c>
    </row>
    <row r="340" spans="1:21" x14ac:dyDescent="0.2">
      <c r="A340" s="2" t="s">
        <v>2396</v>
      </c>
      <c r="B340" s="3">
        <v>43995</v>
      </c>
      <c r="C340" s="3" t="str">
        <f t="shared" si="40"/>
        <v>Jun</v>
      </c>
      <c r="D340" s="2">
        <f t="shared" si="41"/>
        <v>2020</v>
      </c>
      <c r="E340" s="2" t="s">
        <v>2397</v>
      </c>
      <c r="F340" t="s">
        <v>6171</v>
      </c>
      <c r="G340" s="2">
        <v>4</v>
      </c>
      <c r="H340" s="2" t="str">
        <f>VLOOKUP(E340,customers!$A$1:$I$1001,2,FALSE)</f>
        <v>Wyatan Fetherston</v>
      </c>
      <c r="I340" s="2" t="str">
        <f t="shared" si="42"/>
        <v>Wyatan</v>
      </c>
      <c r="J340" s="2" t="str">
        <f t="shared" si="43"/>
        <v>Fetherston</v>
      </c>
      <c r="K340" s="2" t="str">
        <f>IF(VLOOKUP(E340,customers!$A$1:$I$1001,3,FALSE)=0," ",VLOOKUP(E340,customers!$A$1:$I$1001,3,FALSE))</f>
        <v>wfetherston9e@constantcontact.com</v>
      </c>
      <c r="L340" s="2" t="str">
        <f>VLOOKUP(E340,customers!$A$1:$I$1001,6,FALSE)</f>
        <v>New York City</v>
      </c>
      <c r="M340" s="2" t="str">
        <f>VLOOKUP(E340,customers!$A$1:$I$1001,7,FALSE)</f>
        <v>United States</v>
      </c>
      <c r="N340" t="str">
        <f t="shared" si="44"/>
        <v>E</v>
      </c>
      <c r="O340" t="str" cm="1">
        <f t="array" ref="O340">_xlfn.IFS(N340="R","Rob",N340="E","Exc",N340="L","Lib",N340="A","Ara")</f>
        <v>Exc</v>
      </c>
      <c r="P340" t="str" cm="1">
        <f t="array" ref="P340">_xlfn.IFS(O340="Rob","Robusta",O340="Exc","Excelsa",O340="Ara","Arabica",O340="Lib","Liberica")</f>
        <v>Excelsa</v>
      </c>
      <c r="Q340" t="str">
        <f t="shared" si="45"/>
        <v>L</v>
      </c>
      <c r="R340" s="8" t="str">
        <f t="shared" si="46"/>
        <v>1</v>
      </c>
      <c r="S340" s="9">
        <f>_xlfn.XLOOKUP(F340,products!$A$2:$A$49,products!$E$2:$E$49,,0,)</f>
        <v>14.85</v>
      </c>
      <c r="T340" s="10">
        <f t="shared" si="47"/>
        <v>59.4</v>
      </c>
      <c r="U340" t="str">
        <f>_xlfn.XLOOKUP(E340,customers!$A$2:$A$1001,customers!$I$2:$I$1001,,0,)</f>
        <v>No</v>
      </c>
    </row>
    <row r="341" spans="1:21" x14ac:dyDescent="0.2">
      <c r="A341" s="2" t="s">
        <v>2402</v>
      </c>
      <c r="B341" s="3">
        <v>44256</v>
      </c>
      <c r="C341" s="3" t="str">
        <f t="shared" si="40"/>
        <v>Mar</v>
      </c>
      <c r="D341" s="2">
        <f t="shared" si="41"/>
        <v>2021</v>
      </c>
      <c r="E341" s="2" t="s">
        <v>2403</v>
      </c>
      <c r="F341" t="s">
        <v>6153</v>
      </c>
      <c r="G341" s="2">
        <v>2</v>
      </c>
      <c r="H341" s="2" t="str">
        <f>VLOOKUP(E341,customers!$A$1:$I$1001,2,FALSE)</f>
        <v>Emmaline Rasmus</v>
      </c>
      <c r="I341" s="2" t="str">
        <f t="shared" si="42"/>
        <v>Emmaline</v>
      </c>
      <c r="J341" s="2" t="str">
        <f t="shared" si="43"/>
        <v>Rasmus</v>
      </c>
      <c r="K341" s="2" t="str">
        <f>IF(VLOOKUP(E341,customers!$A$1:$I$1001,3,FALSE)=0," ",VLOOKUP(E341,customers!$A$1:$I$1001,3,FALSE))</f>
        <v>erasmus9f@techcrunch.com</v>
      </c>
      <c r="L341" s="2" t="str">
        <f>VLOOKUP(E341,customers!$A$1:$I$1001,6,FALSE)</f>
        <v>Boston</v>
      </c>
      <c r="M341" s="2" t="str">
        <f>VLOOKUP(E341,customers!$A$1:$I$1001,7,FALSE)</f>
        <v>United States</v>
      </c>
      <c r="N341" t="str">
        <f t="shared" si="44"/>
        <v>E</v>
      </c>
      <c r="O341" t="str" cm="1">
        <f t="array" ref="O341">_xlfn.IFS(N341="R","Rob",N341="E","Exc",N341="L","Lib",N341="A","Ara")</f>
        <v>Exc</v>
      </c>
      <c r="P341" t="str" cm="1">
        <f t="array" ref="P341">_xlfn.IFS(O341="Rob","Robusta",O341="Exc","Excelsa",O341="Ara","Arabica",O341="Lib","Liberica")</f>
        <v>Excelsa</v>
      </c>
      <c r="Q341" t="str">
        <f t="shared" si="45"/>
        <v>D</v>
      </c>
      <c r="R341" s="8" t="str">
        <f t="shared" si="46"/>
        <v>0.2</v>
      </c>
      <c r="S341" s="9">
        <f>_xlfn.XLOOKUP(F341,products!$A$2:$A$49,products!$E$2:$E$49,,0,)</f>
        <v>3.645</v>
      </c>
      <c r="T341" s="10">
        <f t="shared" si="47"/>
        <v>7.29</v>
      </c>
      <c r="U341" t="str">
        <f>_xlfn.XLOOKUP(E341,customers!$A$2:$A$1001,customers!$I$2:$I$1001,,0,)</f>
        <v>Yes</v>
      </c>
    </row>
    <row r="342" spans="1:21" x14ac:dyDescent="0.2">
      <c r="A342" s="2" t="s">
        <v>2408</v>
      </c>
      <c r="B342" s="3">
        <v>43528</v>
      </c>
      <c r="C342" s="3" t="str">
        <f t="shared" si="40"/>
        <v>Mar</v>
      </c>
      <c r="D342" s="2">
        <f t="shared" si="41"/>
        <v>2019</v>
      </c>
      <c r="E342" s="2" t="s">
        <v>2409</v>
      </c>
      <c r="F342" t="s">
        <v>6144</v>
      </c>
      <c r="G342" s="2">
        <v>1</v>
      </c>
      <c r="H342" s="2" t="str">
        <f>VLOOKUP(E342,customers!$A$1:$I$1001,2,FALSE)</f>
        <v>Wesley Giorgioni</v>
      </c>
      <c r="I342" s="2" t="str">
        <f t="shared" si="42"/>
        <v>Wesley</v>
      </c>
      <c r="J342" s="2" t="str">
        <f t="shared" si="43"/>
        <v>Giorgioni</v>
      </c>
      <c r="K342" s="2" t="str">
        <f>IF(VLOOKUP(E342,customers!$A$1:$I$1001,3,FALSE)=0," ",VLOOKUP(E342,customers!$A$1:$I$1001,3,FALSE))</f>
        <v>wgiorgioni9g@wikipedia.org</v>
      </c>
      <c r="L342" s="2" t="str">
        <f>VLOOKUP(E342,customers!$A$1:$I$1001,6,FALSE)</f>
        <v>San Francisco</v>
      </c>
      <c r="M342" s="2" t="str">
        <f>VLOOKUP(E342,customers!$A$1:$I$1001,7,FALSE)</f>
        <v>United States</v>
      </c>
      <c r="N342" t="str">
        <f t="shared" si="44"/>
        <v>E</v>
      </c>
      <c r="O342" t="str" cm="1">
        <f t="array" ref="O342">_xlfn.IFS(N342="R","Rob",N342="E","Exc",N342="L","Lib",N342="A","Ara")</f>
        <v>Exc</v>
      </c>
      <c r="P342" t="str" cm="1">
        <f t="array" ref="P342">_xlfn.IFS(O342="Rob","Robusta",O342="Exc","Excelsa",O342="Ara","Arabica",O342="Lib","Liberica")</f>
        <v>Excelsa</v>
      </c>
      <c r="Q342" t="str">
        <f t="shared" si="45"/>
        <v>D</v>
      </c>
      <c r="R342" s="8" t="str">
        <f t="shared" si="46"/>
        <v>0.5</v>
      </c>
      <c r="S342" s="9">
        <f>_xlfn.XLOOKUP(F342,products!$A$2:$A$49,products!$E$2:$E$49,,0,)</f>
        <v>7.29</v>
      </c>
      <c r="T342" s="10">
        <f t="shared" si="47"/>
        <v>7.29</v>
      </c>
      <c r="U342" t="str">
        <f>_xlfn.XLOOKUP(E342,customers!$A$2:$A$1001,customers!$I$2:$I$1001,,0,)</f>
        <v>Yes</v>
      </c>
    </row>
    <row r="343" spans="1:21" x14ac:dyDescent="0.2">
      <c r="A343" s="2" t="s">
        <v>2414</v>
      </c>
      <c r="B343" s="3">
        <v>43751</v>
      </c>
      <c r="C343" s="3" t="str">
        <f t="shared" si="40"/>
        <v>Oct</v>
      </c>
      <c r="D343" s="2">
        <f t="shared" si="41"/>
        <v>2019</v>
      </c>
      <c r="E343" s="2" t="s">
        <v>2415</v>
      </c>
      <c r="F343" t="s">
        <v>6176</v>
      </c>
      <c r="G343" s="2">
        <v>2</v>
      </c>
      <c r="H343" s="2" t="str">
        <f>VLOOKUP(E343,customers!$A$1:$I$1001,2,FALSE)</f>
        <v>Lucienne Scargle</v>
      </c>
      <c r="I343" s="2" t="str">
        <f t="shared" si="42"/>
        <v>Lucienne</v>
      </c>
      <c r="J343" s="2" t="str">
        <f t="shared" si="43"/>
        <v>Scargle</v>
      </c>
      <c r="K343" s="2" t="str">
        <f>IF(VLOOKUP(E343,customers!$A$1:$I$1001,3,FALSE)=0," ",VLOOKUP(E343,customers!$A$1:$I$1001,3,FALSE))</f>
        <v>lscargle9h@myspace.com</v>
      </c>
      <c r="L343" s="2" t="str">
        <f>VLOOKUP(E343,customers!$A$1:$I$1001,6,FALSE)</f>
        <v>Indianapolis</v>
      </c>
      <c r="M343" s="2" t="str">
        <f>VLOOKUP(E343,customers!$A$1:$I$1001,7,FALSE)</f>
        <v>United States</v>
      </c>
      <c r="N343" t="str">
        <f t="shared" si="44"/>
        <v>E</v>
      </c>
      <c r="O343" t="str" cm="1">
        <f t="array" ref="O343">_xlfn.IFS(N343="R","Rob",N343="E","Exc",N343="L","Lib",N343="A","Ara")</f>
        <v>Exc</v>
      </c>
      <c r="P343" t="str" cm="1">
        <f t="array" ref="P343">_xlfn.IFS(O343="Rob","Robusta",O343="Exc","Excelsa",O343="Ara","Arabica",O343="Lib","Liberica")</f>
        <v>Excelsa</v>
      </c>
      <c r="Q343" t="str">
        <f t="shared" si="45"/>
        <v>L</v>
      </c>
      <c r="R343" s="8" t="str">
        <f t="shared" si="46"/>
        <v>0.5</v>
      </c>
      <c r="S343" s="9">
        <f>_xlfn.XLOOKUP(F343,products!$A$2:$A$49,products!$E$2:$E$49,,0,)</f>
        <v>8.91</v>
      </c>
      <c r="T343" s="10">
        <f t="shared" si="47"/>
        <v>17.82</v>
      </c>
      <c r="U343" t="str">
        <f>_xlfn.XLOOKUP(E343,customers!$A$2:$A$1001,customers!$I$2:$I$1001,,0,)</f>
        <v>No</v>
      </c>
    </row>
    <row r="344" spans="1:21" x14ac:dyDescent="0.2">
      <c r="A344" s="2" t="s">
        <v>2414</v>
      </c>
      <c r="B344" s="3">
        <v>43751</v>
      </c>
      <c r="C344" s="3" t="str">
        <f t="shared" si="40"/>
        <v>Oct</v>
      </c>
      <c r="D344" s="2">
        <f t="shared" si="41"/>
        <v>2019</v>
      </c>
      <c r="E344" s="2" t="s">
        <v>2415</v>
      </c>
      <c r="F344" t="s">
        <v>6169</v>
      </c>
      <c r="G344" s="2">
        <v>5</v>
      </c>
      <c r="H344" s="2" t="str">
        <f>VLOOKUP(E344,customers!$A$1:$I$1001,2,FALSE)</f>
        <v>Lucienne Scargle</v>
      </c>
      <c r="I344" s="2" t="str">
        <f t="shared" si="42"/>
        <v>Lucienne</v>
      </c>
      <c r="J344" s="2" t="str">
        <f t="shared" si="43"/>
        <v>Scargle</v>
      </c>
      <c r="K344" s="2" t="str">
        <f>IF(VLOOKUP(E344,customers!$A$1:$I$1001,3,FALSE)=0," ",VLOOKUP(E344,customers!$A$1:$I$1001,3,FALSE))</f>
        <v>lscargle9h@myspace.com</v>
      </c>
      <c r="L344" s="2" t="str">
        <f>VLOOKUP(E344,customers!$A$1:$I$1001,6,FALSE)</f>
        <v>Indianapolis</v>
      </c>
      <c r="M344" s="2" t="str">
        <f>VLOOKUP(E344,customers!$A$1:$I$1001,7,FALSE)</f>
        <v>United States</v>
      </c>
      <c r="N344" t="str">
        <f t="shared" si="44"/>
        <v>L</v>
      </c>
      <c r="O344" t="str" cm="1">
        <f t="array" ref="O344">_xlfn.IFS(N344="R","Rob",N344="E","Exc",N344="L","Lib",N344="A","Ara")</f>
        <v>Lib</v>
      </c>
      <c r="P344" t="str" cm="1">
        <f t="array" ref="P344">_xlfn.IFS(O344="Rob","Robusta",O344="Exc","Excelsa",O344="Ara","Arabica",O344="Lib","Liberica")</f>
        <v>Liberica</v>
      </c>
      <c r="Q344" t="str">
        <f t="shared" si="45"/>
        <v>D</v>
      </c>
      <c r="R344" s="8" t="str">
        <f t="shared" si="46"/>
        <v>0.5</v>
      </c>
      <c r="S344" s="9">
        <f>_xlfn.XLOOKUP(F344,products!$A$2:$A$49,products!$E$2:$E$49,,0,)</f>
        <v>7.77</v>
      </c>
      <c r="T344" s="10">
        <f t="shared" si="47"/>
        <v>38.849999999999994</v>
      </c>
      <c r="U344" t="str">
        <f>_xlfn.XLOOKUP(E344,customers!$A$2:$A$1001,customers!$I$2:$I$1001,,0,)</f>
        <v>No</v>
      </c>
    </row>
    <row r="345" spans="1:21" x14ac:dyDescent="0.2">
      <c r="A345" s="2" t="s">
        <v>2424</v>
      </c>
      <c r="B345" s="3">
        <v>43692</v>
      </c>
      <c r="C345" s="3" t="str">
        <f t="shared" si="40"/>
        <v>Aug</v>
      </c>
      <c r="D345" s="2">
        <f t="shared" si="41"/>
        <v>2019</v>
      </c>
      <c r="E345" s="2" t="s">
        <v>2425</v>
      </c>
      <c r="F345" t="s">
        <v>6172</v>
      </c>
      <c r="G345" s="2">
        <v>6</v>
      </c>
      <c r="H345" s="2" t="str">
        <f>VLOOKUP(E345,customers!$A$1:$I$1001,2,FALSE)</f>
        <v>Noam Climance</v>
      </c>
      <c r="I345" s="2" t="str">
        <f t="shared" si="42"/>
        <v>Noam</v>
      </c>
      <c r="J345" s="2" t="str">
        <f t="shared" si="43"/>
        <v>Climance</v>
      </c>
      <c r="K345" s="2" t="str">
        <f>IF(VLOOKUP(E345,customers!$A$1:$I$1001,3,FALSE)=0," ",VLOOKUP(E345,customers!$A$1:$I$1001,3,FALSE))</f>
        <v>nclimance9j@europa.eu</v>
      </c>
      <c r="L345" s="2" t="str">
        <f>VLOOKUP(E345,customers!$A$1:$I$1001,6,FALSE)</f>
        <v>Seattle</v>
      </c>
      <c r="M345" s="2" t="str">
        <f>VLOOKUP(E345,customers!$A$1:$I$1001,7,FALSE)</f>
        <v>United States</v>
      </c>
      <c r="N345" t="str">
        <f t="shared" si="44"/>
        <v>R</v>
      </c>
      <c r="O345" t="str" cm="1">
        <f t="array" ref="O345">_xlfn.IFS(N345="R","Rob",N345="E","Exc",N345="L","Lib",N345="A","Ara")</f>
        <v>Rob</v>
      </c>
      <c r="P345" t="str" cm="1">
        <f t="array" ref="P345">_xlfn.IFS(O345="Rob","Robusta",O345="Exc","Excelsa",O345="Ara","Arabica",O345="Lib","Liberica")</f>
        <v>Robusta</v>
      </c>
      <c r="Q345" t="str">
        <f t="shared" si="45"/>
        <v>D</v>
      </c>
      <c r="R345" s="8" t="str">
        <f t="shared" si="46"/>
        <v>0.5</v>
      </c>
      <c r="S345" s="9">
        <f>_xlfn.XLOOKUP(F345,products!$A$2:$A$49,products!$E$2:$E$49,,0,)</f>
        <v>5.3699999999999992</v>
      </c>
      <c r="T345" s="10">
        <f t="shared" si="47"/>
        <v>32.22</v>
      </c>
      <c r="U345" t="str">
        <f>_xlfn.XLOOKUP(E345,customers!$A$2:$A$1001,customers!$I$2:$I$1001,,0,)</f>
        <v>No</v>
      </c>
    </row>
    <row r="346" spans="1:21" x14ac:dyDescent="0.2">
      <c r="A346" s="2" t="s">
        <v>2429</v>
      </c>
      <c r="B346" s="3">
        <v>44529</v>
      </c>
      <c r="C346" s="3" t="str">
        <f t="shared" si="40"/>
        <v>Nov</v>
      </c>
      <c r="D346" s="2">
        <f t="shared" si="41"/>
        <v>2021</v>
      </c>
      <c r="E346" s="2" t="s">
        <v>2430</v>
      </c>
      <c r="F346" t="s">
        <v>6138</v>
      </c>
      <c r="G346" s="2">
        <v>2</v>
      </c>
      <c r="H346" s="2" t="str">
        <f>VLOOKUP(E346,customers!$A$1:$I$1001,2,FALSE)</f>
        <v>Catarina Donn</v>
      </c>
      <c r="I346" s="2" t="str">
        <f t="shared" si="42"/>
        <v>Catarina</v>
      </c>
      <c r="J346" s="2" t="str">
        <f t="shared" si="43"/>
        <v>Donn</v>
      </c>
      <c r="K346" s="2" t="str">
        <f>IF(VLOOKUP(E346,customers!$A$1:$I$1001,3,FALSE)=0," ",VLOOKUP(E346,customers!$A$1:$I$1001,3,FALSE))</f>
        <v xml:space="preserve"> </v>
      </c>
      <c r="L346" s="2" t="str">
        <f>VLOOKUP(E346,customers!$A$1:$I$1001,6,FALSE)</f>
        <v>Dunmanway</v>
      </c>
      <c r="M346" s="2" t="str">
        <f>VLOOKUP(E346,customers!$A$1:$I$1001,7,FALSE)</f>
        <v>Ireland</v>
      </c>
      <c r="N346" t="str">
        <f t="shared" si="44"/>
        <v>R</v>
      </c>
      <c r="O346" t="str" cm="1">
        <f t="array" ref="O346">_xlfn.IFS(N346="R","Rob",N346="E","Exc",N346="L","Lib",N346="A","Ara")</f>
        <v>Rob</v>
      </c>
      <c r="P346" t="str" cm="1">
        <f t="array" ref="P346">_xlfn.IFS(O346="Rob","Robusta",O346="Exc","Excelsa",O346="Ara","Arabica",O346="Lib","Liberica")</f>
        <v>Robusta</v>
      </c>
      <c r="Q346" t="str">
        <f t="shared" si="45"/>
        <v>M</v>
      </c>
      <c r="R346" s="8" t="str">
        <f t="shared" si="46"/>
        <v>1</v>
      </c>
      <c r="S346" s="9">
        <f>_xlfn.XLOOKUP(F346,products!$A$2:$A$49,products!$E$2:$E$49,,0,)</f>
        <v>9.9499999999999993</v>
      </c>
      <c r="T346" s="10">
        <f t="shared" si="47"/>
        <v>19.899999999999999</v>
      </c>
      <c r="U346" t="str">
        <f>_xlfn.XLOOKUP(E346,customers!$A$2:$A$1001,customers!$I$2:$I$1001,,0,)</f>
        <v>Yes</v>
      </c>
    </row>
    <row r="347" spans="1:21" x14ac:dyDescent="0.2">
      <c r="A347" s="2" t="s">
        <v>2434</v>
      </c>
      <c r="B347" s="3">
        <v>43849</v>
      </c>
      <c r="C347" s="3" t="str">
        <f t="shared" si="40"/>
        <v>Jan</v>
      </c>
      <c r="D347" s="2">
        <f t="shared" si="41"/>
        <v>2020</v>
      </c>
      <c r="E347" s="2" t="s">
        <v>2435</v>
      </c>
      <c r="F347" t="s">
        <v>6179</v>
      </c>
      <c r="G347" s="2">
        <v>5</v>
      </c>
      <c r="H347" s="2" t="str">
        <f>VLOOKUP(E347,customers!$A$1:$I$1001,2,FALSE)</f>
        <v>Ameline Snazle</v>
      </c>
      <c r="I347" s="2" t="str">
        <f t="shared" si="42"/>
        <v>Ameline</v>
      </c>
      <c r="J347" s="2" t="str">
        <f t="shared" si="43"/>
        <v>Snazle</v>
      </c>
      <c r="K347" s="2" t="str">
        <f>IF(VLOOKUP(E347,customers!$A$1:$I$1001,3,FALSE)=0," ",VLOOKUP(E347,customers!$A$1:$I$1001,3,FALSE))</f>
        <v>asnazle9l@oracle.com</v>
      </c>
      <c r="L347" s="2" t="str">
        <f>VLOOKUP(E347,customers!$A$1:$I$1001,6,FALSE)</f>
        <v>Montgomery</v>
      </c>
      <c r="M347" s="2" t="str">
        <f>VLOOKUP(E347,customers!$A$1:$I$1001,7,FALSE)</f>
        <v>United States</v>
      </c>
      <c r="N347" t="str">
        <f t="shared" si="44"/>
        <v>R</v>
      </c>
      <c r="O347" t="str" cm="1">
        <f t="array" ref="O347">_xlfn.IFS(N347="R","Rob",N347="E","Exc",N347="L","Lib",N347="A","Ara")</f>
        <v>Rob</v>
      </c>
      <c r="P347" t="str" cm="1">
        <f t="array" ref="P347">_xlfn.IFS(O347="Rob","Robusta",O347="Exc","Excelsa",O347="Ara","Arabica",O347="Lib","Liberica")</f>
        <v>Robusta</v>
      </c>
      <c r="Q347" t="str">
        <f t="shared" si="45"/>
        <v>L</v>
      </c>
      <c r="R347" s="8" t="str">
        <f t="shared" si="46"/>
        <v>1</v>
      </c>
      <c r="S347" s="9">
        <f>_xlfn.XLOOKUP(F347,products!$A$2:$A$49,products!$E$2:$E$49,,0,)</f>
        <v>11.95</v>
      </c>
      <c r="T347" s="10">
        <f t="shared" si="47"/>
        <v>59.75</v>
      </c>
      <c r="U347" t="str">
        <f>_xlfn.XLOOKUP(E347,customers!$A$2:$A$1001,customers!$I$2:$I$1001,,0,)</f>
        <v>No</v>
      </c>
    </row>
    <row r="348" spans="1:21" x14ac:dyDescent="0.2">
      <c r="A348" s="2" t="s">
        <v>2440</v>
      </c>
      <c r="B348" s="3">
        <v>44344</v>
      </c>
      <c r="C348" s="3" t="str">
        <f t="shared" si="40"/>
        <v>May</v>
      </c>
      <c r="D348" s="2">
        <f t="shared" si="41"/>
        <v>2021</v>
      </c>
      <c r="E348" s="2" t="s">
        <v>2441</v>
      </c>
      <c r="F348" t="s">
        <v>6180</v>
      </c>
      <c r="G348" s="2">
        <v>3</v>
      </c>
      <c r="H348" s="2" t="str">
        <f>VLOOKUP(E348,customers!$A$1:$I$1001,2,FALSE)</f>
        <v>Rebeka Worg</v>
      </c>
      <c r="I348" s="2" t="str">
        <f t="shared" si="42"/>
        <v>Rebeka</v>
      </c>
      <c r="J348" s="2" t="str">
        <f t="shared" si="43"/>
        <v>Worg</v>
      </c>
      <c r="K348" s="2" t="str">
        <f>IF(VLOOKUP(E348,customers!$A$1:$I$1001,3,FALSE)=0," ",VLOOKUP(E348,customers!$A$1:$I$1001,3,FALSE))</f>
        <v>rworg9m@arstechnica.com</v>
      </c>
      <c r="L348" s="2" t="str">
        <f>VLOOKUP(E348,customers!$A$1:$I$1001,6,FALSE)</f>
        <v>Dallas</v>
      </c>
      <c r="M348" s="2" t="str">
        <f>VLOOKUP(E348,customers!$A$1:$I$1001,7,FALSE)</f>
        <v>United States</v>
      </c>
      <c r="N348" t="str">
        <f t="shared" si="44"/>
        <v>A</v>
      </c>
      <c r="O348" t="str" cm="1">
        <f t="array" ref="O348">_xlfn.IFS(N348="R","Rob",N348="E","Exc",N348="L","Lib",N348="A","Ara")</f>
        <v>Ara</v>
      </c>
      <c r="P348" t="str" cm="1">
        <f t="array" ref="P348">_xlfn.IFS(O348="Rob","Robusta",O348="Exc","Excelsa",O348="Ara","Arabica",O348="Lib","Liberica")</f>
        <v>Arabica</v>
      </c>
      <c r="Q348" t="str">
        <f t="shared" si="45"/>
        <v>L</v>
      </c>
      <c r="R348" s="8" t="str">
        <f t="shared" si="46"/>
        <v>0.5</v>
      </c>
      <c r="S348" s="9">
        <f>_xlfn.XLOOKUP(F348,products!$A$2:$A$49,products!$E$2:$E$49,,0,)</f>
        <v>7.77</v>
      </c>
      <c r="T348" s="10">
        <f t="shared" si="47"/>
        <v>23.31</v>
      </c>
      <c r="U348" t="str">
        <f>_xlfn.XLOOKUP(E348,customers!$A$2:$A$1001,customers!$I$2:$I$1001,,0,)</f>
        <v>Yes</v>
      </c>
    </row>
    <row r="349" spans="1:21" x14ac:dyDescent="0.2">
      <c r="A349" s="2" t="s">
        <v>2446</v>
      </c>
      <c r="B349" s="3">
        <v>44576</v>
      </c>
      <c r="C349" s="3" t="str">
        <f t="shared" si="40"/>
        <v>Jan</v>
      </c>
      <c r="D349" s="2">
        <f t="shared" si="41"/>
        <v>2022</v>
      </c>
      <c r="E349" s="2" t="s">
        <v>2447</v>
      </c>
      <c r="F349" t="s">
        <v>6162</v>
      </c>
      <c r="G349" s="2">
        <v>3</v>
      </c>
      <c r="H349" s="2" t="str">
        <f>VLOOKUP(E349,customers!$A$1:$I$1001,2,FALSE)</f>
        <v>Lewes Danes</v>
      </c>
      <c r="I349" s="2" t="str">
        <f t="shared" si="42"/>
        <v>Lewes</v>
      </c>
      <c r="J349" s="2" t="str">
        <f t="shared" si="43"/>
        <v>Danes</v>
      </c>
      <c r="K349" s="2" t="str">
        <f>IF(VLOOKUP(E349,customers!$A$1:$I$1001,3,FALSE)=0," ",VLOOKUP(E349,customers!$A$1:$I$1001,3,FALSE))</f>
        <v>ldanes9n@umn.edu</v>
      </c>
      <c r="L349" s="2" t="str">
        <f>VLOOKUP(E349,customers!$A$1:$I$1001,6,FALSE)</f>
        <v>Topeka</v>
      </c>
      <c r="M349" s="2" t="str">
        <f>VLOOKUP(E349,customers!$A$1:$I$1001,7,FALSE)</f>
        <v>United States</v>
      </c>
      <c r="N349" t="str">
        <f t="shared" si="44"/>
        <v>L</v>
      </c>
      <c r="O349" t="str" cm="1">
        <f t="array" ref="O349">_xlfn.IFS(N349="R","Rob",N349="E","Exc",N349="L","Lib",N349="A","Ara")</f>
        <v>Lib</v>
      </c>
      <c r="P349" t="str" cm="1">
        <f t="array" ref="P349">_xlfn.IFS(O349="Rob","Robusta",O349="Exc","Excelsa",O349="Ara","Arabica",O349="Lib","Liberica")</f>
        <v>Liberica</v>
      </c>
      <c r="Q349" t="str">
        <f t="shared" si="45"/>
        <v>M</v>
      </c>
      <c r="R349" s="8" t="str">
        <f t="shared" si="46"/>
        <v>1</v>
      </c>
      <c r="S349" s="9">
        <f>_xlfn.XLOOKUP(F349,products!$A$2:$A$49,products!$E$2:$E$49,,0,)</f>
        <v>14.55</v>
      </c>
      <c r="T349" s="10">
        <f t="shared" si="47"/>
        <v>43.650000000000006</v>
      </c>
      <c r="U349" t="str">
        <f>_xlfn.XLOOKUP(E349,customers!$A$2:$A$1001,customers!$I$2:$I$1001,,0,)</f>
        <v>No</v>
      </c>
    </row>
    <row r="350" spans="1:21" x14ac:dyDescent="0.2">
      <c r="A350" s="2" t="s">
        <v>2452</v>
      </c>
      <c r="B350" s="3">
        <v>43803</v>
      </c>
      <c r="C350" s="3" t="str">
        <f t="shared" si="40"/>
        <v>Dec</v>
      </c>
      <c r="D350" s="2">
        <f t="shared" si="41"/>
        <v>2019</v>
      </c>
      <c r="E350" s="2" t="s">
        <v>2453</v>
      </c>
      <c r="F350" t="s">
        <v>6148</v>
      </c>
      <c r="G350" s="2">
        <v>6</v>
      </c>
      <c r="H350" s="2" t="str">
        <f>VLOOKUP(E350,customers!$A$1:$I$1001,2,FALSE)</f>
        <v>Shelli Keynd</v>
      </c>
      <c r="I350" s="2" t="str">
        <f t="shared" si="42"/>
        <v>Shelli</v>
      </c>
      <c r="J350" s="2" t="str">
        <f t="shared" si="43"/>
        <v>Keynd</v>
      </c>
      <c r="K350" s="2" t="str">
        <f>IF(VLOOKUP(E350,customers!$A$1:$I$1001,3,FALSE)=0," ",VLOOKUP(E350,customers!$A$1:$I$1001,3,FALSE))</f>
        <v>skeynd9o@narod.ru</v>
      </c>
      <c r="L350" s="2" t="str">
        <f>VLOOKUP(E350,customers!$A$1:$I$1001,6,FALSE)</f>
        <v>Tyler</v>
      </c>
      <c r="M350" s="2" t="str">
        <f>VLOOKUP(E350,customers!$A$1:$I$1001,7,FALSE)</f>
        <v>United States</v>
      </c>
      <c r="N350" t="str">
        <f t="shared" si="44"/>
        <v>E</v>
      </c>
      <c r="O350" t="str" cm="1">
        <f t="array" ref="O350">_xlfn.IFS(N350="R","Rob",N350="E","Exc",N350="L","Lib",N350="A","Ara")</f>
        <v>Exc</v>
      </c>
      <c r="P350" t="str" cm="1">
        <f t="array" ref="P350">_xlfn.IFS(O350="Rob","Robusta",O350="Exc","Excelsa",O350="Ara","Arabica",O350="Lib","Liberica")</f>
        <v>Excelsa</v>
      </c>
      <c r="Q350" t="str">
        <f t="shared" si="45"/>
        <v>L</v>
      </c>
      <c r="R350" s="8" t="str">
        <f t="shared" si="46"/>
        <v>2.5</v>
      </c>
      <c r="S350" s="9">
        <f>_xlfn.XLOOKUP(F350,products!$A$2:$A$49,products!$E$2:$E$49,,0,)</f>
        <v>34.154999999999994</v>
      </c>
      <c r="T350" s="10">
        <f t="shared" si="47"/>
        <v>204.92999999999995</v>
      </c>
      <c r="U350" t="str">
        <f>_xlfn.XLOOKUP(E350,customers!$A$2:$A$1001,customers!$I$2:$I$1001,,0,)</f>
        <v>No</v>
      </c>
    </row>
    <row r="351" spans="1:21" x14ac:dyDescent="0.2">
      <c r="A351" s="2" t="s">
        <v>2458</v>
      </c>
      <c r="B351" s="3">
        <v>44743</v>
      </c>
      <c r="C351" s="3" t="str">
        <f t="shared" si="40"/>
        <v>Jul</v>
      </c>
      <c r="D351" s="2">
        <f t="shared" si="41"/>
        <v>2022</v>
      </c>
      <c r="E351" s="2" t="s">
        <v>2459</v>
      </c>
      <c r="F351" t="s">
        <v>6178</v>
      </c>
      <c r="G351" s="2">
        <v>4</v>
      </c>
      <c r="H351" s="2" t="str">
        <f>VLOOKUP(E351,customers!$A$1:$I$1001,2,FALSE)</f>
        <v>Dell Daveridge</v>
      </c>
      <c r="I351" s="2" t="str">
        <f t="shared" si="42"/>
        <v>Dell</v>
      </c>
      <c r="J351" s="2" t="str">
        <f t="shared" si="43"/>
        <v>Daveridge</v>
      </c>
      <c r="K351" s="2" t="str">
        <f>IF(VLOOKUP(E351,customers!$A$1:$I$1001,3,FALSE)=0," ",VLOOKUP(E351,customers!$A$1:$I$1001,3,FALSE))</f>
        <v>ddaveridge9p@arstechnica.com</v>
      </c>
      <c r="L351" s="2" t="str">
        <f>VLOOKUP(E351,customers!$A$1:$I$1001,6,FALSE)</f>
        <v>Los Angeles</v>
      </c>
      <c r="M351" s="2" t="str">
        <f>VLOOKUP(E351,customers!$A$1:$I$1001,7,FALSE)</f>
        <v>United States</v>
      </c>
      <c r="N351" t="str">
        <f t="shared" si="44"/>
        <v>R</v>
      </c>
      <c r="O351" t="str" cm="1">
        <f t="array" ref="O351">_xlfn.IFS(N351="R","Rob",N351="E","Exc",N351="L","Lib",N351="A","Ara")</f>
        <v>Rob</v>
      </c>
      <c r="P351" t="str" cm="1">
        <f t="array" ref="P351">_xlfn.IFS(O351="Rob","Robusta",O351="Exc","Excelsa",O351="Ara","Arabica",O351="Lib","Liberica")</f>
        <v>Robusta</v>
      </c>
      <c r="Q351" t="str">
        <f t="shared" si="45"/>
        <v>L</v>
      </c>
      <c r="R351" s="8" t="str">
        <f t="shared" si="46"/>
        <v>0.2</v>
      </c>
      <c r="S351" s="9">
        <f>_xlfn.XLOOKUP(F351,products!$A$2:$A$49,products!$E$2:$E$49,,0,)</f>
        <v>3.5849999999999995</v>
      </c>
      <c r="T351" s="10">
        <f t="shared" si="47"/>
        <v>14.339999999999998</v>
      </c>
      <c r="U351" t="str">
        <f>_xlfn.XLOOKUP(E351,customers!$A$2:$A$1001,customers!$I$2:$I$1001,,0,)</f>
        <v>No</v>
      </c>
    </row>
    <row r="352" spans="1:21" x14ac:dyDescent="0.2">
      <c r="A352" s="2" t="s">
        <v>2464</v>
      </c>
      <c r="B352" s="3">
        <v>43592</v>
      </c>
      <c r="C352" s="3" t="str">
        <f t="shared" si="40"/>
        <v>May</v>
      </c>
      <c r="D352" s="2">
        <f t="shared" si="41"/>
        <v>2019</v>
      </c>
      <c r="E352" s="2" t="s">
        <v>2465</v>
      </c>
      <c r="F352" t="s">
        <v>6158</v>
      </c>
      <c r="G352" s="2">
        <v>4</v>
      </c>
      <c r="H352" s="2" t="str">
        <f>VLOOKUP(E352,customers!$A$1:$I$1001,2,FALSE)</f>
        <v>Joshuah Awdry</v>
      </c>
      <c r="I352" s="2" t="str">
        <f t="shared" si="42"/>
        <v>Joshuah</v>
      </c>
      <c r="J352" s="2" t="str">
        <f t="shared" si="43"/>
        <v>Awdry</v>
      </c>
      <c r="K352" s="2" t="str">
        <f>IF(VLOOKUP(E352,customers!$A$1:$I$1001,3,FALSE)=0," ",VLOOKUP(E352,customers!$A$1:$I$1001,3,FALSE))</f>
        <v>jawdry9q@utexas.edu</v>
      </c>
      <c r="L352" s="2" t="str">
        <f>VLOOKUP(E352,customers!$A$1:$I$1001,6,FALSE)</f>
        <v>Shreveport</v>
      </c>
      <c r="M352" s="2" t="str">
        <f>VLOOKUP(E352,customers!$A$1:$I$1001,7,FALSE)</f>
        <v>United States</v>
      </c>
      <c r="N352" t="str">
        <f t="shared" si="44"/>
        <v>A</v>
      </c>
      <c r="O352" t="str" cm="1">
        <f t="array" ref="O352">_xlfn.IFS(N352="R","Rob",N352="E","Exc",N352="L","Lib",N352="A","Ara")</f>
        <v>Ara</v>
      </c>
      <c r="P352" t="str" cm="1">
        <f t="array" ref="P352">_xlfn.IFS(O352="Rob","Robusta",O352="Exc","Excelsa",O352="Ara","Arabica",O352="Lib","Liberica")</f>
        <v>Arabica</v>
      </c>
      <c r="Q352" t="str">
        <f t="shared" si="45"/>
        <v>D</v>
      </c>
      <c r="R352" s="8" t="str">
        <f t="shared" si="46"/>
        <v>0.5</v>
      </c>
      <c r="S352" s="9">
        <f>_xlfn.XLOOKUP(F352,products!$A$2:$A$49,products!$E$2:$E$49,,0,)</f>
        <v>5.97</v>
      </c>
      <c r="T352" s="10">
        <f t="shared" si="47"/>
        <v>23.88</v>
      </c>
      <c r="U352" t="str">
        <f>_xlfn.XLOOKUP(E352,customers!$A$2:$A$1001,customers!$I$2:$I$1001,,0,)</f>
        <v>No</v>
      </c>
    </row>
    <row r="353" spans="1:21" x14ac:dyDescent="0.2">
      <c r="A353" s="2" t="s">
        <v>2470</v>
      </c>
      <c r="B353" s="3">
        <v>44066</v>
      </c>
      <c r="C353" s="3" t="str">
        <f t="shared" si="40"/>
        <v>Aug</v>
      </c>
      <c r="D353" s="2">
        <f t="shared" si="41"/>
        <v>2020</v>
      </c>
      <c r="E353" s="2" t="s">
        <v>2471</v>
      </c>
      <c r="F353" t="s">
        <v>6155</v>
      </c>
      <c r="G353" s="2">
        <v>2</v>
      </c>
      <c r="H353" s="2" t="str">
        <f>VLOOKUP(E353,customers!$A$1:$I$1001,2,FALSE)</f>
        <v>Ethel Ryles</v>
      </c>
      <c r="I353" s="2" t="str">
        <f t="shared" si="42"/>
        <v>Ethel</v>
      </c>
      <c r="J353" s="2" t="str">
        <f t="shared" si="43"/>
        <v>Ryles</v>
      </c>
      <c r="K353" s="2" t="str">
        <f>IF(VLOOKUP(E353,customers!$A$1:$I$1001,3,FALSE)=0," ",VLOOKUP(E353,customers!$A$1:$I$1001,3,FALSE))</f>
        <v>eryles9r@fastcompany.com</v>
      </c>
      <c r="L353" s="2" t="str">
        <f>VLOOKUP(E353,customers!$A$1:$I$1001,6,FALSE)</f>
        <v>Boise</v>
      </c>
      <c r="M353" s="2" t="str">
        <f>VLOOKUP(E353,customers!$A$1:$I$1001,7,FALSE)</f>
        <v>United States</v>
      </c>
      <c r="N353" t="str">
        <f t="shared" si="44"/>
        <v>A</v>
      </c>
      <c r="O353" t="str" cm="1">
        <f t="array" ref="O353">_xlfn.IFS(N353="R","Rob",N353="E","Exc",N353="L","Lib",N353="A","Ara")</f>
        <v>Ara</v>
      </c>
      <c r="P353" t="str" cm="1">
        <f t="array" ref="P353">_xlfn.IFS(O353="Rob","Robusta",O353="Exc","Excelsa",O353="Ara","Arabica",O353="Lib","Liberica")</f>
        <v>Arabica</v>
      </c>
      <c r="Q353" t="str">
        <f t="shared" si="45"/>
        <v>M</v>
      </c>
      <c r="R353" s="8" t="str">
        <f t="shared" si="46"/>
        <v>1</v>
      </c>
      <c r="S353" s="9">
        <f>_xlfn.XLOOKUP(F353,products!$A$2:$A$49,products!$E$2:$E$49,,0,)</f>
        <v>11.25</v>
      </c>
      <c r="T353" s="10">
        <f t="shared" si="47"/>
        <v>22.5</v>
      </c>
      <c r="U353" t="str">
        <f>_xlfn.XLOOKUP(E353,customers!$A$2:$A$1001,customers!$I$2:$I$1001,,0,)</f>
        <v>No</v>
      </c>
    </row>
    <row r="354" spans="1:21" x14ac:dyDescent="0.2">
      <c r="A354" s="2" t="s">
        <v>2476</v>
      </c>
      <c r="B354" s="3">
        <v>43984</v>
      </c>
      <c r="C354" s="3" t="str">
        <f t="shared" si="40"/>
        <v>Jun</v>
      </c>
      <c r="D354" s="2">
        <f t="shared" si="41"/>
        <v>2020</v>
      </c>
      <c r="E354" s="2" t="s">
        <v>2331</v>
      </c>
      <c r="F354" t="s">
        <v>6144</v>
      </c>
      <c r="G354" s="2">
        <v>5</v>
      </c>
      <c r="H354" s="2" t="str">
        <f>VLOOKUP(E354,customers!$A$1:$I$1001,2,FALSE)</f>
        <v>Flynn Antony</v>
      </c>
      <c r="I354" s="2" t="str">
        <f t="shared" si="42"/>
        <v>Flynn</v>
      </c>
      <c r="J354" s="2" t="str">
        <f t="shared" si="43"/>
        <v>Antony</v>
      </c>
      <c r="K354" s="2" t="str">
        <f>IF(VLOOKUP(E354,customers!$A$1:$I$1001,3,FALSE)=0," ",VLOOKUP(E354,customers!$A$1:$I$1001,3,FALSE))</f>
        <v xml:space="preserve"> </v>
      </c>
      <c r="L354" s="2" t="str">
        <f>VLOOKUP(E354,customers!$A$1:$I$1001,6,FALSE)</f>
        <v>Birmingham</v>
      </c>
      <c r="M354" s="2" t="str">
        <f>VLOOKUP(E354,customers!$A$1:$I$1001,7,FALSE)</f>
        <v>United States</v>
      </c>
      <c r="N354" t="str">
        <f t="shared" si="44"/>
        <v>E</v>
      </c>
      <c r="O354" t="str" cm="1">
        <f t="array" ref="O354">_xlfn.IFS(N354="R","Rob",N354="E","Exc",N354="L","Lib",N354="A","Ara")</f>
        <v>Exc</v>
      </c>
      <c r="P354" t="str" cm="1">
        <f t="array" ref="P354">_xlfn.IFS(O354="Rob","Robusta",O354="Exc","Excelsa",O354="Ara","Arabica",O354="Lib","Liberica")</f>
        <v>Excelsa</v>
      </c>
      <c r="Q354" t="str">
        <f t="shared" si="45"/>
        <v>D</v>
      </c>
      <c r="R354" s="8" t="str">
        <f t="shared" si="46"/>
        <v>0.5</v>
      </c>
      <c r="S354" s="9">
        <f>_xlfn.XLOOKUP(F354,products!$A$2:$A$49,products!$E$2:$E$49,,0,)</f>
        <v>7.29</v>
      </c>
      <c r="T354" s="10">
        <f t="shared" si="47"/>
        <v>36.450000000000003</v>
      </c>
      <c r="U354" t="str">
        <f>_xlfn.XLOOKUP(E354,customers!$A$2:$A$1001,customers!$I$2:$I$1001,,0,)</f>
        <v>No</v>
      </c>
    </row>
    <row r="355" spans="1:21" x14ac:dyDescent="0.2">
      <c r="A355" s="2" t="s">
        <v>2482</v>
      </c>
      <c r="B355" s="3">
        <v>43860</v>
      </c>
      <c r="C355" s="3" t="str">
        <f t="shared" si="40"/>
        <v>Jan</v>
      </c>
      <c r="D355" s="2">
        <f t="shared" si="41"/>
        <v>2020</v>
      </c>
      <c r="E355" s="2" t="s">
        <v>2483</v>
      </c>
      <c r="F355" t="s">
        <v>6157</v>
      </c>
      <c r="G355" s="2">
        <v>4</v>
      </c>
      <c r="H355" s="2" t="str">
        <f>VLOOKUP(E355,customers!$A$1:$I$1001,2,FALSE)</f>
        <v>Maitilde Boxill</v>
      </c>
      <c r="I355" s="2" t="str">
        <f t="shared" si="42"/>
        <v>Maitilde</v>
      </c>
      <c r="J355" s="2" t="str">
        <f t="shared" si="43"/>
        <v>Boxill</v>
      </c>
      <c r="K355" s="2" t="str">
        <f>IF(VLOOKUP(E355,customers!$A$1:$I$1001,3,FALSE)=0," ",VLOOKUP(E355,customers!$A$1:$I$1001,3,FALSE))</f>
        <v xml:space="preserve"> </v>
      </c>
      <c r="L355" s="2" t="str">
        <f>VLOOKUP(E355,customers!$A$1:$I$1001,6,FALSE)</f>
        <v>Montgomery</v>
      </c>
      <c r="M355" s="2" t="str">
        <f>VLOOKUP(E355,customers!$A$1:$I$1001,7,FALSE)</f>
        <v>United States</v>
      </c>
      <c r="N355" t="str">
        <f t="shared" si="44"/>
        <v>A</v>
      </c>
      <c r="O355" t="str" cm="1">
        <f t="array" ref="O355">_xlfn.IFS(N355="R","Rob",N355="E","Exc",N355="L","Lib",N355="A","Ara")</f>
        <v>Ara</v>
      </c>
      <c r="P355" t="str" cm="1">
        <f t="array" ref="P355">_xlfn.IFS(O355="Rob","Robusta",O355="Exc","Excelsa",O355="Ara","Arabica",O355="Lib","Liberica")</f>
        <v>Arabica</v>
      </c>
      <c r="Q355" t="str">
        <f t="shared" si="45"/>
        <v>M</v>
      </c>
      <c r="R355" s="8" t="str">
        <f t="shared" si="46"/>
        <v>0.5</v>
      </c>
      <c r="S355" s="9">
        <f>_xlfn.XLOOKUP(F355,products!$A$2:$A$49,products!$E$2:$E$49,,0,)</f>
        <v>6.75</v>
      </c>
      <c r="T355" s="10">
        <f t="shared" si="47"/>
        <v>27</v>
      </c>
      <c r="U355" t="str">
        <f>_xlfn.XLOOKUP(E355,customers!$A$2:$A$1001,customers!$I$2:$I$1001,,0,)</f>
        <v>Yes</v>
      </c>
    </row>
    <row r="356" spans="1:21" x14ac:dyDescent="0.2">
      <c r="A356" s="2" t="s">
        <v>2487</v>
      </c>
      <c r="B356" s="3">
        <v>43876</v>
      </c>
      <c r="C356" s="3" t="str">
        <f t="shared" si="40"/>
        <v>Feb</v>
      </c>
      <c r="D356" s="2">
        <f t="shared" si="41"/>
        <v>2020</v>
      </c>
      <c r="E356" s="2" t="s">
        <v>2488</v>
      </c>
      <c r="F356" t="s">
        <v>6175</v>
      </c>
      <c r="G356" s="2">
        <v>6</v>
      </c>
      <c r="H356" s="2" t="str">
        <f>VLOOKUP(E356,customers!$A$1:$I$1001,2,FALSE)</f>
        <v>Jodee Caldicott</v>
      </c>
      <c r="I356" s="2" t="str">
        <f t="shared" si="42"/>
        <v>Jodee</v>
      </c>
      <c r="J356" s="2" t="str">
        <f t="shared" si="43"/>
        <v>Caldicott</v>
      </c>
      <c r="K356" s="2" t="str">
        <f>IF(VLOOKUP(E356,customers!$A$1:$I$1001,3,FALSE)=0," ",VLOOKUP(E356,customers!$A$1:$I$1001,3,FALSE))</f>
        <v>jcaldicott9u@usda.gov</v>
      </c>
      <c r="L356" s="2" t="str">
        <f>VLOOKUP(E356,customers!$A$1:$I$1001,6,FALSE)</f>
        <v>Fort Pierce</v>
      </c>
      <c r="M356" s="2" t="str">
        <f>VLOOKUP(E356,customers!$A$1:$I$1001,7,FALSE)</f>
        <v>United States</v>
      </c>
      <c r="N356" t="str">
        <f t="shared" si="44"/>
        <v>A</v>
      </c>
      <c r="O356" t="str" cm="1">
        <f t="array" ref="O356">_xlfn.IFS(N356="R","Rob",N356="E","Exc",N356="L","Lib",N356="A","Ara")</f>
        <v>Ara</v>
      </c>
      <c r="P356" t="str" cm="1">
        <f t="array" ref="P356">_xlfn.IFS(O356="Rob","Robusta",O356="Exc","Excelsa",O356="Ara","Arabica",O356="Lib","Liberica")</f>
        <v>Arabica</v>
      </c>
      <c r="Q356" t="str">
        <f t="shared" si="45"/>
        <v>M</v>
      </c>
      <c r="R356" s="8" t="str">
        <f t="shared" si="46"/>
        <v>2.5</v>
      </c>
      <c r="S356" s="9">
        <f>_xlfn.XLOOKUP(F356,products!$A$2:$A$49,products!$E$2:$E$49,,0,)</f>
        <v>25.874999999999996</v>
      </c>
      <c r="T356" s="10">
        <f t="shared" si="47"/>
        <v>155.24999999999997</v>
      </c>
      <c r="U356" t="str">
        <f>_xlfn.XLOOKUP(E356,customers!$A$2:$A$1001,customers!$I$2:$I$1001,,0,)</f>
        <v>No</v>
      </c>
    </row>
    <row r="357" spans="1:21" x14ac:dyDescent="0.2">
      <c r="A357" s="2" t="s">
        <v>2492</v>
      </c>
      <c r="B357" s="3">
        <v>44358</v>
      </c>
      <c r="C357" s="3" t="str">
        <f t="shared" si="40"/>
        <v>Jun</v>
      </c>
      <c r="D357" s="2">
        <f t="shared" si="41"/>
        <v>2021</v>
      </c>
      <c r="E357" s="2" t="s">
        <v>2493</v>
      </c>
      <c r="F357" t="s">
        <v>6168</v>
      </c>
      <c r="G357" s="2">
        <v>5</v>
      </c>
      <c r="H357" s="2" t="str">
        <f>VLOOKUP(E357,customers!$A$1:$I$1001,2,FALSE)</f>
        <v>Marianna Vedmore</v>
      </c>
      <c r="I357" s="2" t="str">
        <f t="shared" si="42"/>
        <v>Marianna</v>
      </c>
      <c r="J357" s="2" t="str">
        <f t="shared" si="43"/>
        <v>Vedmore</v>
      </c>
      <c r="K357" s="2" t="str">
        <f>IF(VLOOKUP(E357,customers!$A$1:$I$1001,3,FALSE)=0," ",VLOOKUP(E357,customers!$A$1:$I$1001,3,FALSE))</f>
        <v>mvedmore9v@a8.net</v>
      </c>
      <c r="L357" s="2" t="str">
        <f>VLOOKUP(E357,customers!$A$1:$I$1001,6,FALSE)</f>
        <v>Greensboro</v>
      </c>
      <c r="M357" s="2" t="str">
        <f>VLOOKUP(E357,customers!$A$1:$I$1001,7,FALSE)</f>
        <v>United States</v>
      </c>
      <c r="N357" t="str">
        <f t="shared" si="44"/>
        <v>A</v>
      </c>
      <c r="O357" t="str" cm="1">
        <f t="array" ref="O357">_xlfn.IFS(N357="R","Rob",N357="E","Exc",N357="L","Lib",N357="A","Ara")</f>
        <v>Ara</v>
      </c>
      <c r="P357" t="str" cm="1">
        <f t="array" ref="P357">_xlfn.IFS(O357="Rob","Robusta",O357="Exc","Excelsa",O357="Ara","Arabica",O357="Lib","Liberica")</f>
        <v>Arabica</v>
      </c>
      <c r="Q357" t="str">
        <f t="shared" si="45"/>
        <v>D</v>
      </c>
      <c r="R357" s="8" t="str">
        <f t="shared" si="46"/>
        <v>2.5</v>
      </c>
      <c r="S357" s="9">
        <f>_xlfn.XLOOKUP(F357,products!$A$2:$A$49,products!$E$2:$E$49,,0,)</f>
        <v>22.884999999999998</v>
      </c>
      <c r="T357" s="10">
        <f t="shared" si="47"/>
        <v>114.42499999999998</v>
      </c>
      <c r="U357" t="str">
        <f>_xlfn.XLOOKUP(E357,customers!$A$2:$A$1001,customers!$I$2:$I$1001,,0,)</f>
        <v>Yes</v>
      </c>
    </row>
    <row r="358" spans="1:21" x14ac:dyDescent="0.2">
      <c r="A358" s="2" t="s">
        <v>2498</v>
      </c>
      <c r="B358" s="3">
        <v>44631</v>
      </c>
      <c r="C358" s="3" t="str">
        <f t="shared" si="40"/>
        <v>Mar</v>
      </c>
      <c r="D358" s="2">
        <f t="shared" si="41"/>
        <v>2022</v>
      </c>
      <c r="E358" s="2" t="s">
        <v>2499</v>
      </c>
      <c r="F358" t="s">
        <v>6143</v>
      </c>
      <c r="G358" s="2">
        <v>4</v>
      </c>
      <c r="H358" s="2" t="str">
        <f>VLOOKUP(E358,customers!$A$1:$I$1001,2,FALSE)</f>
        <v>Willey Romao</v>
      </c>
      <c r="I358" s="2" t="str">
        <f t="shared" si="42"/>
        <v>Willey</v>
      </c>
      <c r="J358" s="2" t="str">
        <f t="shared" si="43"/>
        <v>Romao</v>
      </c>
      <c r="K358" s="2" t="str">
        <f>IF(VLOOKUP(E358,customers!$A$1:$I$1001,3,FALSE)=0," ",VLOOKUP(E358,customers!$A$1:$I$1001,3,FALSE))</f>
        <v>wromao9w@chronoengine.com</v>
      </c>
      <c r="L358" s="2" t="str">
        <f>VLOOKUP(E358,customers!$A$1:$I$1001,6,FALSE)</f>
        <v>Sacramento</v>
      </c>
      <c r="M358" s="2" t="str">
        <f>VLOOKUP(E358,customers!$A$1:$I$1001,7,FALSE)</f>
        <v>United States</v>
      </c>
      <c r="N358" t="str">
        <f t="shared" si="44"/>
        <v>L</v>
      </c>
      <c r="O358" t="str" cm="1">
        <f t="array" ref="O358">_xlfn.IFS(N358="R","Rob",N358="E","Exc",N358="L","Lib",N358="A","Ara")</f>
        <v>Lib</v>
      </c>
      <c r="P358" t="str" cm="1">
        <f t="array" ref="P358">_xlfn.IFS(O358="Rob","Robusta",O358="Exc","Excelsa",O358="Ara","Arabica",O358="Lib","Liberica")</f>
        <v>Liberica</v>
      </c>
      <c r="Q358" t="str">
        <f t="shared" si="45"/>
        <v>D</v>
      </c>
      <c r="R358" s="8" t="str">
        <f t="shared" si="46"/>
        <v>1</v>
      </c>
      <c r="S358" s="9">
        <f>_xlfn.XLOOKUP(F358,products!$A$2:$A$49,products!$E$2:$E$49,,0,)</f>
        <v>12.95</v>
      </c>
      <c r="T358" s="10">
        <f t="shared" si="47"/>
        <v>51.8</v>
      </c>
      <c r="U358" t="str">
        <f>_xlfn.XLOOKUP(E358,customers!$A$2:$A$1001,customers!$I$2:$I$1001,,0,)</f>
        <v>Yes</v>
      </c>
    </row>
    <row r="359" spans="1:21" x14ac:dyDescent="0.2">
      <c r="A359" s="2" t="s">
        <v>2504</v>
      </c>
      <c r="B359" s="3">
        <v>44448</v>
      </c>
      <c r="C359" s="3" t="str">
        <f t="shared" si="40"/>
        <v>Sep</v>
      </c>
      <c r="D359" s="2">
        <f t="shared" si="41"/>
        <v>2021</v>
      </c>
      <c r="E359" s="2" t="s">
        <v>2505</v>
      </c>
      <c r="F359" t="s">
        <v>6175</v>
      </c>
      <c r="G359" s="2">
        <v>6</v>
      </c>
      <c r="H359" s="2" t="str">
        <f>VLOOKUP(E359,customers!$A$1:$I$1001,2,FALSE)</f>
        <v>Enriqueta Ixor</v>
      </c>
      <c r="I359" s="2" t="str">
        <f t="shared" si="42"/>
        <v>Enriqueta</v>
      </c>
      <c r="J359" s="2" t="str">
        <f t="shared" si="43"/>
        <v>Ixor</v>
      </c>
      <c r="K359" s="2" t="str">
        <f>IF(VLOOKUP(E359,customers!$A$1:$I$1001,3,FALSE)=0," ",VLOOKUP(E359,customers!$A$1:$I$1001,3,FALSE))</f>
        <v xml:space="preserve"> </v>
      </c>
      <c r="L359" s="2" t="str">
        <f>VLOOKUP(E359,customers!$A$1:$I$1001,6,FALSE)</f>
        <v>Round Rock</v>
      </c>
      <c r="M359" s="2" t="str">
        <f>VLOOKUP(E359,customers!$A$1:$I$1001,7,FALSE)</f>
        <v>United States</v>
      </c>
      <c r="N359" t="str">
        <f t="shared" si="44"/>
        <v>A</v>
      </c>
      <c r="O359" t="str" cm="1">
        <f t="array" ref="O359">_xlfn.IFS(N359="R","Rob",N359="E","Exc",N359="L","Lib",N359="A","Ara")</f>
        <v>Ara</v>
      </c>
      <c r="P359" t="str" cm="1">
        <f t="array" ref="P359">_xlfn.IFS(O359="Rob","Robusta",O359="Exc","Excelsa",O359="Ara","Arabica",O359="Lib","Liberica")</f>
        <v>Arabica</v>
      </c>
      <c r="Q359" t="str">
        <f t="shared" si="45"/>
        <v>M</v>
      </c>
      <c r="R359" s="8" t="str">
        <f t="shared" si="46"/>
        <v>2.5</v>
      </c>
      <c r="S359" s="9">
        <f>_xlfn.XLOOKUP(F359,products!$A$2:$A$49,products!$E$2:$E$49,,0,)</f>
        <v>25.874999999999996</v>
      </c>
      <c r="T359" s="10">
        <f t="shared" si="47"/>
        <v>155.24999999999997</v>
      </c>
      <c r="U359" t="str">
        <f>_xlfn.XLOOKUP(E359,customers!$A$2:$A$1001,customers!$I$2:$I$1001,,0,)</f>
        <v>No</v>
      </c>
    </row>
    <row r="360" spans="1:21" x14ac:dyDescent="0.2">
      <c r="A360" s="2" t="s">
        <v>2509</v>
      </c>
      <c r="B360" s="3">
        <v>43599</v>
      </c>
      <c r="C360" s="3" t="str">
        <f t="shared" si="40"/>
        <v>May</v>
      </c>
      <c r="D360" s="2">
        <f t="shared" si="41"/>
        <v>2019</v>
      </c>
      <c r="E360" s="2" t="s">
        <v>2510</v>
      </c>
      <c r="F360" t="s">
        <v>6182</v>
      </c>
      <c r="G360" s="2">
        <v>1</v>
      </c>
      <c r="H360" s="2" t="str">
        <f>VLOOKUP(E360,customers!$A$1:$I$1001,2,FALSE)</f>
        <v>Tomasina Cotmore</v>
      </c>
      <c r="I360" s="2" t="str">
        <f t="shared" si="42"/>
        <v>Tomasina</v>
      </c>
      <c r="J360" s="2" t="str">
        <f t="shared" si="43"/>
        <v>Cotmore</v>
      </c>
      <c r="K360" s="2" t="str">
        <f>IF(VLOOKUP(E360,customers!$A$1:$I$1001,3,FALSE)=0," ",VLOOKUP(E360,customers!$A$1:$I$1001,3,FALSE))</f>
        <v>tcotmore9y@amazonaws.com</v>
      </c>
      <c r="L360" s="2" t="str">
        <f>VLOOKUP(E360,customers!$A$1:$I$1001,6,FALSE)</f>
        <v>Reston</v>
      </c>
      <c r="M360" s="2" t="str">
        <f>VLOOKUP(E360,customers!$A$1:$I$1001,7,FALSE)</f>
        <v>United States</v>
      </c>
      <c r="N360" t="str">
        <f t="shared" si="44"/>
        <v>A</v>
      </c>
      <c r="O360" t="str" cm="1">
        <f t="array" ref="O360">_xlfn.IFS(N360="R","Rob",N360="E","Exc",N360="L","Lib",N360="A","Ara")</f>
        <v>Ara</v>
      </c>
      <c r="P360" t="str" cm="1">
        <f t="array" ref="P360">_xlfn.IFS(O360="Rob","Robusta",O360="Exc","Excelsa",O360="Ara","Arabica",O360="Lib","Liberica")</f>
        <v>Arabica</v>
      </c>
      <c r="Q360" t="str">
        <f t="shared" si="45"/>
        <v>L</v>
      </c>
      <c r="R360" s="8" t="str">
        <f t="shared" si="46"/>
        <v>2.5</v>
      </c>
      <c r="S360" s="9">
        <f>_xlfn.XLOOKUP(F360,products!$A$2:$A$49,products!$E$2:$E$49,,0,)</f>
        <v>29.784999999999997</v>
      </c>
      <c r="T360" s="10">
        <f t="shared" si="47"/>
        <v>29.784999999999997</v>
      </c>
      <c r="U360" t="str">
        <f>_xlfn.XLOOKUP(E360,customers!$A$2:$A$1001,customers!$I$2:$I$1001,,0,)</f>
        <v>No</v>
      </c>
    </row>
    <row r="361" spans="1:21" x14ac:dyDescent="0.2">
      <c r="A361" s="2" t="s">
        <v>2515</v>
      </c>
      <c r="B361" s="3">
        <v>43563</v>
      </c>
      <c r="C361" s="3" t="str">
        <f t="shared" si="40"/>
        <v>Apr</v>
      </c>
      <c r="D361" s="2">
        <f t="shared" si="41"/>
        <v>2019</v>
      </c>
      <c r="E361" s="2" t="s">
        <v>2516</v>
      </c>
      <c r="F361" t="s">
        <v>6178</v>
      </c>
      <c r="G361" s="2">
        <v>6</v>
      </c>
      <c r="H361" s="2" t="str">
        <f>VLOOKUP(E361,customers!$A$1:$I$1001,2,FALSE)</f>
        <v>Yuma Skipsey</v>
      </c>
      <c r="I361" s="2" t="str">
        <f t="shared" si="42"/>
        <v>Yuma</v>
      </c>
      <c r="J361" s="2" t="str">
        <f t="shared" si="43"/>
        <v>Skipsey</v>
      </c>
      <c r="K361" s="2" t="str">
        <f>IF(VLOOKUP(E361,customers!$A$1:$I$1001,3,FALSE)=0," ",VLOOKUP(E361,customers!$A$1:$I$1001,3,FALSE))</f>
        <v>yskipsey9z@spotify.com</v>
      </c>
      <c r="L361" s="2" t="str">
        <f>VLOOKUP(E361,customers!$A$1:$I$1001,6,FALSE)</f>
        <v>Charlton</v>
      </c>
      <c r="M361" s="2" t="str">
        <f>VLOOKUP(E361,customers!$A$1:$I$1001,7,FALSE)</f>
        <v>United Kingdom</v>
      </c>
      <c r="N361" t="str">
        <f t="shared" si="44"/>
        <v>R</v>
      </c>
      <c r="O361" t="str" cm="1">
        <f t="array" ref="O361">_xlfn.IFS(N361="R","Rob",N361="E","Exc",N361="L","Lib",N361="A","Ara")</f>
        <v>Rob</v>
      </c>
      <c r="P361" t="str" cm="1">
        <f t="array" ref="P361">_xlfn.IFS(O361="Rob","Robusta",O361="Exc","Excelsa",O361="Ara","Arabica",O361="Lib","Liberica")</f>
        <v>Robusta</v>
      </c>
      <c r="Q361" t="str">
        <f t="shared" si="45"/>
        <v>L</v>
      </c>
      <c r="R361" s="8" t="str">
        <f t="shared" si="46"/>
        <v>0.2</v>
      </c>
      <c r="S361" s="9">
        <f>_xlfn.XLOOKUP(F361,products!$A$2:$A$49,products!$E$2:$E$49,,0,)</f>
        <v>3.5849999999999995</v>
      </c>
      <c r="T361" s="10">
        <f t="shared" si="47"/>
        <v>21.509999999999998</v>
      </c>
      <c r="U361" t="str">
        <f>_xlfn.XLOOKUP(E361,customers!$A$2:$A$1001,customers!$I$2:$I$1001,,0,)</f>
        <v>No</v>
      </c>
    </row>
    <row r="362" spans="1:21" x14ac:dyDescent="0.2">
      <c r="A362" s="2" t="s">
        <v>2521</v>
      </c>
      <c r="B362" s="3">
        <v>44058</v>
      </c>
      <c r="C362" s="3" t="str">
        <f t="shared" si="40"/>
        <v>Aug</v>
      </c>
      <c r="D362" s="2">
        <f t="shared" si="41"/>
        <v>2020</v>
      </c>
      <c r="E362" s="2" t="s">
        <v>2522</v>
      </c>
      <c r="F362" t="s">
        <v>6149</v>
      </c>
      <c r="G362" s="2">
        <v>2</v>
      </c>
      <c r="H362" s="2" t="str">
        <f>VLOOKUP(E362,customers!$A$1:$I$1001,2,FALSE)</f>
        <v>Nicko Corps</v>
      </c>
      <c r="I362" s="2" t="str">
        <f t="shared" si="42"/>
        <v>Nicko</v>
      </c>
      <c r="J362" s="2" t="str">
        <f t="shared" si="43"/>
        <v>Corps</v>
      </c>
      <c r="K362" s="2" t="str">
        <f>IF(VLOOKUP(E362,customers!$A$1:$I$1001,3,FALSE)=0," ",VLOOKUP(E362,customers!$A$1:$I$1001,3,FALSE))</f>
        <v>ncorpsa0@gmpg.org</v>
      </c>
      <c r="L362" s="2" t="str">
        <f>VLOOKUP(E362,customers!$A$1:$I$1001,6,FALSE)</f>
        <v>Columbia</v>
      </c>
      <c r="M362" s="2" t="str">
        <f>VLOOKUP(E362,customers!$A$1:$I$1001,7,FALSE)</f>
        <v>United States</v>
      </c>
      <c r="N362" t="str">
        <f t="shared" si="44"/>
        <v>R</v>
      </c>
      <c r="O362" t="str" cm="1">
        <f t="array" ref="O362">_xlfn.IFS(N362="R","Rob",N362="E","Exc",N362="L","Lib",N362="A","Ara")</f>
        <v>Rob</v>
      </c>
      <c r="P362" t="str" cm="1">
        <f t="array" ref="P362">_xlfn.IFS(O362="Rob","Robusta",O362="Exc","Excelsa",O362="Ara","Arabica",O362="Lib","Liberica")</f>
        <v>Robusta</v>
      </c>
      <c r="Q362" t="str">
        <f t="shared" si="45"/>
        <v>D</v>
      </c>
      <c r="R362" s="8" t="str">
        <f t="shared" si="46"/>
        <v>2.5</v>
      </c>
      <c r="S362" s="9">
        <f>_xlfn.XLOOKUP(F362,products!$A$2:$A$49,products!$E$2:$E$49,,0,)</f>
        <v>20.584999999999997</v>
      </c>
      <c r="T362" s="10">
        <f t="shared" si="47"/>
        <v>41.169999999999995</v>
      </c>
      <c r="U362" t="str">
        <f>_xlfn.XLOOKUP(E362,customers!$A$2:$A$1001,customers!$I$2:$I$1001,,0,)</f>
        <v>No</v>
      </c>
    </row>
    <row r="363" spans="1:21" x14ac:dyDescent="0.2">
      <c r="A363" s="2" t="s">
        <v>2521</v>
      </c>
      <c r="B363" s="3">
        <v>44058</v>
      </c>
      <c r="C363" s="3" t="str">
        <f t="shared" si="40"/>
        <v>Aug</v>
      </c>
      <c r="D363" s="2">
        <f t="shared" si="41"/>
        <v>2020</v>
      </c>
      <c r="E363" s="2" t="s">
        <v>2522</v>
      </c>
      <c r="F363" t="s">
        <v>6146</v>
      </c>
      <c r="G363" s="2">
        <v>1</v>
      </c>
      <c r="H363" s="2" t="str">
        <f>VLOOKUP(E363,customers!$A$1:$I$1001,2,FALSE)</f>
        <v>Nicko Corps</v>
      </c>
      <c r="I363" s="2" t="str">
        <f t="shared" si="42"/>
        <v>Nicko</v>
      </c>
      <c r="J363" s="2" t="str">
        <f t="shared" si="43"/>
        <v>Corps</v>
      </c>
      <c r="K363" s="2" t="str">
        <f>IF(VLOOKUP(E363,customers!$A$1:$I$1001,3,FALSE)=0," ",VLOOKUP(E363,customers!$A$1:$I$1001,3,FALSE))</f>
        <v>ncorpsa0@gmpg.org</v>
      </c>
      <c r="L363" s="2" t="str">
        <f>VLOOKUP(E363,customers!$A$1:$I$1001,6,FALSE)</f>
        <v>Columbia</v>
      </c>
      <c r="M363" s="2" t="str">
        <f>VLOOKUP(E363,customers!$A$1:$I$1001,7,FALSE)</f>
        <v>United States</v>
      </c>
      <c r="N363" t="str">
        <f t="shared" si="44"/>
        <v>R</v>
      </c>
      <c r="O363" t="str" cm="1">
        <f t="array" ref="O363">_xlfn.IFS(N363="R","Rob",N363="E","Exc",N363="L","Lib",N363="A","Ara")</f>
        <v>Rob</v>
      </c>
      <c r="P363" t="str" cm="1">
        <f t="array" ref="P363">_xlfn.IFS(O363="Rob","Robusta",O363="Exc","Excelsa",O363="Ara","Arabica",O363="Lib","Liberica")</f>
        <v>Robusta</v>
      </c>
      <c r="Q363" t="str">
        <f t="shared" si="45"/>
        <v>M</v>
      </c>
      <c r="R363" s="8" t="str">
        <f t="shared" si="46"/>
        <v>0.5</v>
      </c>
      <c r="S363" s="9">
        <f>_xlfn.XLOOKUP(F363,products!$A$2:$A$49,products!$E$2:$E$49,,0,)</f>
        <v>5.97</v>
      </c>
      <c r="T363" s="10">
        <f t="shared" si="47"/>
        <v>5.97</v>
      </c>
      <c r="U363" t="str">
        <f>_xlfn.XLOOKUP(E363,customers!$A$2:$A$1001,customers!$I$2:$I$1001,,0,)</f>
        <v>No</v>
      </c>
    </row>
    <row r="364" spans="1:21" x14ac:dyDescent="0.2">
      <c r="A364" s="2" t="s">
        <v>2532</v>
      </c>
      <c r="B364" s="3">
        <v>44686</v>
      </c>
      <c r="C364" s="3" t="str">
        <f t="shared" si="40"/>
        <v>May</v>
      </c>
      <c r="D364" s="2">
        <f t="shared" si="41"/>
        <v>2022</v>
      </c>
      <c r="E364" s="2" t="s">
        <v>2533</v>
      </c>
      <c r="F364" t="s">
        <v>6171</v>
      </c>
      <c r="G364" s="2">
        <v>5</v>
      </c>
      <c r="H364" s="2" t="str">
        <f>VLOOKUP(E364,customers!$A$1:$I$1001,2,FALSE)</f>
        <v>Feliks Babber</v>
      </c>
      <c r="I364" s="2" t="str">
        <f t="shared" si="42"/>
        <v>Feliks</v>
      </c>
      <c r="J364" s="2" t="str">
        <f t="shared" si="43"/>
        <v>Babber</v>
      </c>
      <c r="K364" s="2" t="str">
        <f>IF(VLOOKUP(E364,customers!$A$1:$I$1001,3,FALSE)=0," ",VLOOKUP(E364,customers!$A$1:$I$1001,3,FALSE))</f>
        <v>fbabbera2@stanford.edu</v>
      </c>
      <c r="L364" s="2" t="str">
        <f>VLOOKUP(E364,customers!$A$1:$I$1001,6,FALSE)</f>
        <v>Phoenix</v>
      </c>
      <c r="M364" s="2" t="str">
        <f>VLOOKUP(E364,customers!$A$1:$I$1001,7,FALSE)</f>
        <v>United States</v>
      </c>
      <c r="N364" t="str">
        <f t="shared" si="44"/>
        <v>E</v>
      </c>
      <c r="O364" t="str" cm="1">
        <f t="array" ref="O364">_xlfn.IFS(N364="R","Rob",N364="E","Exc",N364="L","Lib",N364="A","Ara")</f>
        <v>Exc</v>
      </c>
      <c r="P364" t="str" cm="1">
        <f t="array" ref="P364">_xlfn.IFS(O364="Rob","Robusta",O364="Exc","Excelsa",O364="Ara","Arabica",O364="Lib","Liberica")</f>
        <v>Excelsa</v>
      </c>
      <c r="Q364" t="str">
        <f t="shared" si="45"/>
        <v>L</v>
      </c>
      <c r="R364" s="8" t="str">
        <f t="shared" si="46"/>
        <v>1</v>
      </c>
      <c r="S364" s="9">
        <f>_xlfn.XLOOKUP(F364,products!$A$2:$A$49,products!$E$2:$E$49,,0,)</f>
        <v>14.85</v>
      </c>
      <c r="T364" s="10">
        <f t="shared" si="47"/>
        <v>74.25</v>
      </c>
      <c r="U364" t="str">
        <f>_xlfn.XLOOKUP(E364,customers!$A$2:$A$1001,customers!$I$2:$I$1001,,0,)</f>
        <v>Yes</v>
      </c>
    </row>
    <row r="365" spans="1:21" x14ac:dyDescent="0.2">
      <c r="A365" s="2" t="s">
        <v>2538</v>
      </c>
      <c r="B365" s="3">
        <v>44282</v>
      </c>
      <c r="C365" s="3" t="str">
        <f t="shared" si="40"/>
        <v>Mar</v>
      </c>
      <c r="D365" s="2">
        <f t="shared" si="41"/>
        <v>2021</v>
      </c>
      <c r="E365" s="2" t="s">
        <v>2539</v>
      </c>
      <c r="F365" t="s">
        <v>6162</v>
      </c>
      <c r="G365" s="2">
        <v>6</v>
      </c>
      <c r="H365" s="2" t="str">
        <f>VLOOKUP(E365,customers!$A$1:$I$1001,2,FALSE)</f>
        <v>Kaja Loxton</v>
      </c>
      <c r="I365" s="2" t="str">
        <f t="shared" si="42"/>
        <v>Kaja</v>
      </c>
      <c r="J365" s="2" t="str">
        <f t="shared" si="43"/>
        <v>Loxton</v>
      </c>
      <c r="K365" s="2" t="str">
        <f>IF(VLOOKUP(E365,customers!$A$1:$I$1001,3,FALSE)=0," ",VLOOKUP(E365,customers!$A$1:$I$1001,3,FALSE))</f>
        <v>kloxtona3@opensource.org</v>
      </c>
      <c r="L365" s="2" t="str">
        <f>VLOOKUP(E365,customers!$A$1:$I$1001,6,FALSE)</f>
        <v>Miami</v>
      </c>
      <c r="M365" s="2" t="str">
        <f>VLOOKUP(E365,customers!$A$1:$I$1001,7,FALSE)</f>
        <v>United States</v>
      </c>
      <c r="N365" t="str">
        <f t="shared" si="44"/>
        <v>L</v>
      </c>
      <c r="O365" t="str" cm="1">
        <f t="array" ref="O365">_xlfn.IFS(N365="R","Rob",N365="E","Exc",N365="L","Lib",N365="A","Ara")</f>
        <v>Lib</v>
      </c>
      <c r="P365" t="str" cm="1">
        <f t="array" ref="P365">_xlfn.IFS(O365="Rob","Robusta",O365="Exc","Excelsa",O365="Ara","Arabica",O365="Lib","Liberica")</f>
        <v>Liberica</v>
      </c>
      <c r="Q365" t="str">
        <f t="shared" si="45"/>
        <v>M</v>
      </c>
      <c r="R365" s="8" t="str">
        <f t="shared" si="46"/>
        <v>1</v>
      </c>
      <c r="S365" s="9">
        <f>_xlfn.XLOOKUP(F365,products!$A$2:$A$49,products!$E$2:$E$49,,0,)</f>
        <v>14.55</v>
      </c>
      <c r="T365" s="10">
        <f t="shared" si="47"/>
        <v>87.300000000000011</v>
      </c>
      <c r="U365" t="str">
        <f>_xlfn.XLOOKUP(E365,customers!$A$2:$A$1001,customers!$I$2:$I$1001,,0,)</f>
        <v>No</v>
      </c>
    </row>
    <row r="366" spans="1:21" x14ac:dyDescent="0.2">
      <c r="A366" s="2" t="s">
        <v>2543</v>
      </c>
      <c r="B366" s="3">
        <v>43582</v>
      </c>
      <c r="C366" s="3" t="str">
        <f t="shared" si="40"/>
        <v>Apr</v>
      </c>
      <c r="D366" s="2">
        <f t="shared" si="41"/>
        <v>2019</v>
      </c>
      <c r="E366" s="2" t="s">
        <v>2544</v>
      </c>
      <c r="F366" t="s">
        <v>6183</v>
      </c>
      <c r="G366" s="2">
        <v>6</v>
      </c>
      <c r="H366" s="2" t="str">
        <f>VLOOKUP(E366,customers!$A$1:$I$1001,2,FALSE)</f>
        <v>Parker Tofful</v>
      </c>
      <c r="I366" s="2" t="str">
        <f t="shared" si="42"/>
        <v>Parker</v>
      </c>
      <c r="J366" s="2" t="str">
        <f t="shared" si="43"/>
        <v>Tofful</v>
      </c>
      <c r="K366" s="2" t="str">
        <f>IF(VLOOKUP(E366,customers!$A$1:$I$1001,3,FALSE)=0," ",VLOOKUP(E366,customers!$A$1:$I$1001,3,FALSE))</f>
        <v>ptoffula4@posterous.com</v>
      </c>
      <c r="L366" s="2" t="str">
        <f>VLOOKUP(E366,customers!$A$1:$I$1001,6,FALSE)</f>
        <v>Fresno</v>
      </c>
      <c r="M366" s="2" t="str">
        <f>VLOOKUP(E366,customers!$A$1:$I$1001,7,FALSE)</f>
        <v>United States</v>
      </c>
      <c r="N366" t="str">
        <f t="shared" si="44"/>
        <v>E</v>
      </c>
      <c r="O366" t="str" cm="1">
        <f t="array" ref="O366">_xlfn.IFS(N366="R","Rob",N366="E","Exc",N366="L","Lib",N366="A","Ara")</f>
        <v>Exc</v>
      </c>
      <c r="P366" t="str" cm="1">
        <f t="array" ref="P366">_xlfn.IFS(O366="Rob","Robusta",O366="Exc","Excelsa",O366="Ara","Arabica",O366="Lib","Liberica")</f>
        <v>Excelsa</v>
      </c>
      <c r="Q366" t="str">
        <f t="shared" si="45"/>
        <v>D</v>
      </c>
      <c r="R366" s="8" t="str">
        <f t="shared" si="46"/>
        <v>1</v>
      </c>
      <c r="S366" s="9">
        <f>_xlfn.XLOOKUP(F366,products!$A$2:$A$49,products!$E$2:$E$49,,0,)</f>
        <v>12.15</v>
      </c>
      <c r="T366" s="10">
        <f t="shared" si="47"/>
        <v>72.900000000000006</v>
      </c>
      <c r="U366" t="str">
        <f>_xlfn.XLOOKUP(E366,customers!$A$2:$A$1001,customers!$I$2:$I$1001,,0,)</f>
        <v>Yes</v>
      </c>
    </row>
    <row r="367" spans="1:21" x14ac:dyDescent="0.2">
      <c r="A367" s="2" t="s">
        <v>2549</v>
      </c>
      <c r="B367" s="3">
        <v>44464</v>
      </c>
      <c r="C367" s="3" t="str">
        <f t="shared" si="40"/>
        <v>Sep</v>
      </c>
      <c r="D367" s="2">
        <f t="shared" si="41"/>
        <v>2021</v>
      </c>
      <c r="E367" s="2" t="s">
        <v>2550</v>
      </c>
      <c r="F367" t="s">
        <v>6169</v>
      </c>
      <c r="G367" s="2">
        <v>1</v>
      </c>
      <c r="H367" s="2" t="str">
        <f>VLOOKUP(E367,customers!$A$1:$I$1001,2,FALSE)</f>
        <v>Casi Gwinnett</v>
      </c>
      <c r="I367" s="2" t="str">
        <f t="shared" si="42"/>
        <v>Casi</v>
      </c>
      <c r="J367" s="2" t="str">
        <f t="shared" si="43"/>
        <v>Gwinnett</v>
      </c>
      <c r="K367" s="2" t="str">
        <f>IF(VLOOKUP(E367,customers!$A$1:$I$1001,3,FALSE)=0," ",VLOOKUP(E367,customers!$A$1:$I$1001,3,FALSE))</f>
        <v>cgwinnetta5@behance.net</v>
      </c>
      <c r="L367" s="2" t="str">
        <f>VLOOKUP(E367,customers!$A$1:$I$1001,6,FALSE)</f>
        <v>Anaheim</v>
      </c>
      <c r="M367" s="2" t="str">
        <f>VLOOKUP(E367,customers!$A$1:$I$1001,7,FALSE)</f>
        <v>United States</v>
      </c>
      <c r="N367" t="str">
        <f t="shared" si="44"/>
        <v>L</v>
      </c>
      <c r="O367" t="str" cm="1">
        <f t="array" ref="O367">_xlfn.IFS(N367="R","Rob",N367="E","Exc",N367="L","Lib",N367="A","Ara")</f>
        <v>Lib</v>
      </c>
      <c r="P367" t="str" cm="1">
        <f t="array" ref="P367">_xlfn.IFS(O367="Rob","Robusta",O367="Exc","Excelsa",O367="Ara","Arabica",O367="Lib","Liberica")</f>
        <v>Liberica</v>
      </c>
      <c r="Q367" t="str">
        <f t="shared" si="45"/>
        <v>D</v>
      </c>
      <c r="R367" s="8" t="str">
        <f t="shared" si="46"/>
        <v>0.5</v>
      </c>
      <c r="S367" s="9">
        <f>_xlfn.XLOOKUP(F367,products!$A$2:$A$49,products!$E$2:$E$49,,0,)</f>
        <v>7.77</v>
      </c>
      <c r="T367" s="10">
        <f t="shared" si="47"/>
        <v>7.77</v>
      </c>
      <c r="U367" t="str">
        <f>_xlfn.XLOOKUP(E367,customers!$A$2:$A$1001,customers!$I$2:$I$1001,,0,)</f>
        <v>No</v>
      </c>
    </row>
    <row r="368" spans="1:21" x14ac:dyDescent="0.2">
      <c r="A368" s="2" t="s">
        <v>2554</v>
      </c>
      <c r="B368" s="3">
        <v>43874</v>
      </c>
      <c r="C368" s="3" t="str">
        <f t="shared" si="40"/>
        <v>Feb</v>
      </c>
      <c r="D368" s="2">
        <f t="shared" si="41"/>
        <v>2020</v>
      </c>
      <c r="E368" s="2" t="s">
        <v>2555</v>
      </c>
      <c r="F368" t="s">
        <v>6144</v>
      </c>
      <c r="G368" s="2">
        <v>6</v>
      </c>
      <c r="H368" s="2" t="str">
        <f>VLOOKUP(E368,customers!$A$1:$I$1001,2,FALSE)</f>
        <v>Saree Ellesworth</v>
      </c>
      <c r="I368" s="2" t="str">
        <f t="shared" si="42"/>
        <v>Saree</v>
      </c>
      <c r="J368" s="2" t="str">
        <f t="shared" si="43"/>
        <v>Ellesworth</v>
      </c>
      <c r="K368" s="2" t="str">
        <f>IF(VLOOKUP(E368,customers!$A$1:$I$1001,3,FALSE)=0," ",VLOOKUP(E368,customers!$A$1:$I$1001,3,FALSE))</f>
        <v xml:space="preserve"> </v>
      </c>
      <c r="L368" s="2" t="str">
        <f>VLOOKUP(E368,customers!$A$1:$I$1001,6,FALSE)</f>
        <v>Newport News</v>
      </c>
      <c r="M368" s="2" t="str">
        <f>VLOOKUP(E368,customers!$A$1:$I$1001,7,FALSE)</f>
        <v>United States</v>
      </c>
      <c r="N368" t="str">
        <f t="shared" si="44"/>
        <v>E</v>
      </c>
      <c r="O368" t="str" cm="1">
        <f t="array" ref="O368">_xlfn.IFS(N368="R","Rob",N368="E","Exc",N368="L","Lib",N368="A","Ara")</f>
        <v>Exc</v>
      </c>
      <c r="P368" t="str" cm="1">
        <f t="array" ref="P368">_xlfn.IFS(O368="Rob","Robusta",O368="Exc","Excelsa",O368="Ara","Arabica",O368="Lib","Liberica")</f>
        <v>Excelsa</v>
      </c>
      <c r="Q368" t="str">
        <f t="shared" si="45"/>
        <v>D</v>
      </c>
      <c r="R368" s="8" t="str">
        <f t="shared" si="46"/>
        <v>0.5</v>
      </c>
      <c r="S368" s="9">
        <f>_xlfn.XLOOKUP(F368,products!$A$2:$A$49,products!$E$2:$E$49,,0,)</f>
        <v>7.29</v>
      </c>
      <c r="T368" s="10">
        <f t="shared" si="47"/>
        <v>43.74</v>
      </c>
      <c r="U368" t="str">
        <f>_xlfn.XLOOKUP(E368,customers!$A$2:$A$1001,customers!$I$2:$I$1001,,0,)</f>
        <v>No</v>
      </c>
    </row>
    <row r="369" spans="1:21" x14ac:dyDescent="0.2">
      <c r="A369" s="2" t="s">
        <v>2559</v>
      </c>
      <c r="B369" s="3">
        <v>44393</v>
      </c>
      <c r="C369" s="3" t="str">
        <f t="shared" si="40"/>
        <v>Jul</v>
      </c>
      <c r="D369" s="2">
        <f t="shared" si="41"/>
        <v>2021</v>
      </c>
      <c r="E369" s="2" t="s">
        <v>2560</v>
      </c>
      <c r="F369" t="s">
        <v>6159</v>
      </c>
      <c r="G369" s="2">
        <v>2</v>
      </c>
      <c r="H369" s="2" t="str">
        <f>VLOOKUP(E369,customers!$A$1:$I$1001,2,FALSE)</f>
        <v>Silvio Iorizzi</v>
      </c>
      <c r="I369" s="2" t="str">
        <f t="shared" si="42"/>
        <v>Silvio</v>
      </c>
      <c r="J369" s="2" t="str">
        <f t="shared" si="43"/>
        <v>Iorizzi</v>
      </c>
      <c r="K369" s="2" t="str">
        <f>IF(VLOOKUP(E369,customers!$A$1:$I$1001,3,FALSE)=0," ",VLOOKUP(E369,customers!$A$1:$I$1001,3,FALSE))</f>
        <v xml:space="preserve"> </v>
      </c>
      <c r="L369" s="2" t="str">
        <f>VLOOKUP(E369,customers!$A$1:$I$1001,6,FALSE)</f>
        <v>Spartanburg</v>
      </c>
      <c r="M369" s="2" t="str">
        <f>VLOOKUP(E369,customers!$A$1:$I$1001,7,FALSE)</f>
        <v>United States</v>
      </c>
      <c r="N369" t="str">
        <f t="shared" si="44"/>
        <v>L</v>
      </c>
      <c r="O369" t="str" cm="1">
        <f t="array" ref="O369">_xlfn.IFS(N369="R","Rob",N369="E","Exc",N369="L","Lib",N369="A","Ara")</f>
        <v>Lib</v>
      </c>
      <c r="P369" t="str" cm="1">
        <f t="array" ref="P369">_xlfn.IFS(O369="Rob","Robusta",O369="Exc","Excelsa",O369="Ara","Arabica",O369="Lib","Liberica")</f>
        <v>Liberica</v>
      </c>
      <c r="Q369" t="str">
        <f t="shared" si="45"/>
        <v>M</v>
      </c>
      <c r="R369" s="8" t="str">
        <f t="shared" si="46"/>
        <v>0.2</v>
      </c>
      <c r="S369" s="9">
        <f>_xlfn.XLOOKUP(F369,products!$A$2:$A$49,products!$E$2:$E$49,,0,)</f>
        <v>4.3650000000000002</v>
      </c>
      <c r="T369" s="10">
        <f t="shared" si="47"/>
        <v>8.73</v>
      </c>
      <c r="U369" t="str">
        <f>_xlfn.XLOOKUP(E369,customers!$A$2:$A$1001,customers!$I$2:$I$1001,,0,)</f>
        <v>Yes</v>
      </c>
    </row>
    <row r="370" spans="1:21" x14ac:dyDescent="0.2">
      <c r="A370" s="2" t="s">
        <v>2563</v>
      </c>
      <c r="B370" s="3">
        <v>44692</v>
      </c>
      <c r="C370" s="3" t="str">
        <f t="shared" si="40"/>
        <v>May</v>
      </c>
      <c r="D370" s="2">
        <f t="shared" si="41"/>
        <v>2022</v>
      </c>
      <c r="E370" s="2" t="s">
        <v>2564</v>
      </c>
      <c r="F370" t="s">
        <v>6166</v>
      </c>
      <c r="G370" s="2">
        <v>2</v>
      </c>
      <c r="H370" s="2" t="str">
        <f>VLOOKUP(E370,customers!$A$1:$I$1001,2,FALSE)</f>
        <v>Leesa Flaonier</v>
      </c>
      <c r="I370" s="2" t="str">
        <f t="shared" si="42"/>
        <v>Leesa</v>
      </c>
      <c r="J370" s="2" t="str">
        <f t="shared" si="43"/>
        <v>Flaonier</v>
      </c>
      <c r="K370" s="2" t="str">
        <f>IF(VLOOKUP(E370,customers!$A$1:$I$1001,3,FALSE)=0," ",VLOOKUP(E370,customers!$A$1:$I$1001,3,FALSE))</f>
        <v>lflaoniera8@wordpress.org</v>
      </c>
      <c r="L370" s="2" t="str">
        <f>VLOOKUP(E370,customers!$A$1:$I$1001,6,FALSE)</f>
        <v>Staten Island</v>
      </c>
      <c r="M370" s="2" t="str">
        <f>VLOOKUP(E370,customers!$A$1:$I$1001,7,FALSE)</f>
        <v>United States</v>
      </c>
      <c r="N370" t="str">
        <f t="shared" si="44"/>
        <v>E</v>
      </c>
      <c r="O370" t="str" cm="1">
        <f t="array" ref="O370">_xlfn.IFS(N370="R","Rob",N370="E","Exc",N370="L","Lib",N370="A","Ara")</f>
        <v>Exc</v>
      </c>
      <c r="P370" t="str" cm="1">
        <f t="array" ref="P370">_xlfn.IFS(O370="Rob","Robusta",O370="Exc","Excelsa",O370="Ara","Arabica",O370="Lib","Liberica")</f>
        <v>Excelsa</v>
      </c>
      <c r="Q370" t="str">
        <f t="shared" si="45"/>
        <v>M</v>
      </c>
      <c r="R370" s="8" t="str">
        <f t="shared" si="46"/>
        <v>2.5</v>
      </c>
      <c r="S370" s="9">
        <f>_xlfn.XLOOKUP(F370,products!$A$2:$A$49,products!$E$2:$E$49,,0,)</f>
        <v>31.624999999999996</v>
      </c>
      <c r="T370" s="10">
        <f t="shared" si="47"/>
        <v>63.249999999999993</v>
      </c>
      <c r="U370" t="str">
        <f>_xlfn.XLOOKUP(E370,customers!$A$2:$A$1001,customers!$I$2:$I$1001,,0,)</f>
        <v>No</v>
      </c>
    </row>
    <row r="371" spans="1:21" x14ac:dyDescent="0.2">
      <c r="A371" s="2" t="s">
        <v>2569</v>
      </c>
      <c r="B371" s="3">
        <v>43500</v>
      </c>
      <c r="C371" s="3" t="str">
        <f t="shared" si="40"/>
        <v>Feb</v>
      </c>
      <c r="D371" s="2">
        <f t="shared" si="41"/>
        <v>2019</v>
      </c>
      <c r="E371" s="2" t="s">
        <v>2570</v>
      </c>
      <c r="F371" t="s">
        <v>6176</v>
      </c>
      <c r="G371" s="2">
        <v>1</v>
      </c>
      <c r="H371" s="2" t="str">
        <f>VLOOKUP(E371,customers!$A$1:$I$1001,2,FALSE)</f>
        <v>Abba Pummell</v>
      </c>
      <c r="I371" s="2" t="str">
        <f t="shared" si="42"/>
        <v>Abba</v>
      </c>
      <c r="J371" s="2" t="str">
        <f t="shared" si="43"/>
        <v>Pummell</v>
      </c>
      <c r="K371" s="2" t="str">
        <f>IF(VLOOKUP(E371,customers!$A$1:$I$1001,3,FALSE)=0," ",VLOOKUP(E371,customers!$A$1:$I$1001,3,FALSE))</f>
        <v xml:space="preserve"> </v>
      </c>
      <c r="L371" s="2" t="str">
        <f>VLOOKUP(E371,customers!$A$1:$I$1001,6,FALSE)</f>
        <v>Las Vegas</v>
      </c>
      <c r="M371" s="2" t="str">
        <f>VLOOKUP(E371,customers!$A$1:$I$1001,7,FALSE)</f>
        <v>United States</v>
      </c>
      <c r="N371" t="str">
        <f t="shared" si="44"/>
        <v>E</v>
      </c>
      <c r="O371" t="str" cm="1">
        <f t="array" ref="O371">_xlfn.IFS(N371="R","Rob",N371="E","Exc",N371="L","Lib",N371="A","Ara")</f>
        <v>Exc</v>
      </c>
      <c r="P371" t="str" cm="1">
        <f t="array" ref="P371">_xlfn.IFS(O371="Rob","Robusta",O371="Exc","Excelsa",O371="Ara","Arabica",O371="Lib","Liberica")</f>
        <v>Excelsa</v>
      </c>
      <c r="Q371" t="str">
        <f t="shared" si="45"/>
        <v>L</v>
      </c>
      <c r="R371" s="8" t="str">
        <f t="shared" si="46"/>
        <v>0.5</v>
      </c>
      <c r="S371" s="9">
        <f>_xlfn.XLOOKUP(F371,products!$A$2:$A$49,products!$E$2:$E$49,,0,)</f>
        <v>8.91</v>
      </c>
      <c r="T371" s="10">
        <f t="shared" si="47"/>
        <v>8.91</v>
      </c>
      <c r="U371" t="str">
        <f>_xlfn.XLOOKUP(E371,customers!$A$2:$A$1001,customers!$I$2:$I$1001,,0,)</f>
        <v>Yes</v>
      </c>
    </row>
    <row r="372" spans="1:21" x14ac:dyDescent="0.2">
      <c r="A372" s="2" t="s">
        <v>2573</v>
      </c>
      <c r="B372" s="3">
        <v>43501</v>
      </c>
      <c r="C372" s="3" t="str">
        <f t="shared" si="40"/>
        <v>Feb</v>
      </c>
      <c r="D372" s="2">
        <f t="shared" si="41"/>
        <v>2019</v>
      </c>
      <c r="E372" s="2" t="s">
        <v>2574</v>
      </c>
      <c r="F372" t="s">
        <v>6183</v>
      </c>
      <c r="G372" s="2">
        <v>2</v>
      </c>
      <c r="H372" s="2" t="str">
        <f>VLOOKUP(E372,customers!$A$1:$I$1001,2,FALSE)</f>
        <v>Corinna Catcheside</v>
      </c>
      <c r="I372" s="2" t="str">
        <f t="shared" si="42"/>
        <v>Corinna</v>
      </c>
      <c r="J372" s="2" t="str">
        <f t="shared" si="43"/>
        <v>Catcheside</v>
      </c>
      <c r="K372" s="2" t="str">
        <f>IF(VLOOKUP(E372,customers!$A$1:$I$1001,3,FALSE)=0," ",VLOOKUP(E372,customers!$A$1:$I$1001,3,FALSE))</f>
        <v>ccatchesideaa@macromedia.com</v>
      </c>
      <c r="L372" s="2" t="str">
        <f>VLOOKUP(E372,customers!$A$1:$I$1001,6,FALSE)</f>
        <v>Salt Lake City</v>
      </c>
      <c r="M372" s="2" t="str">
        <f>VLOOKUP(E372,customers!$A$1:$I$1001,7,FALSE)</f>
        <v>United States</v>
      </c>
      <c r="N372" t="str">
        <f t="shared" si="44"/>
        <v>E</v>
      </c>
      <c r="O372" t="str" cm="1">
        <f t="array" ref="O372">_xlfn.IFS(N372="R","Rob",N372="E","Exc",N372="L","Lib",N372="A","Ara")</f>
        <v>Exc</v>
      </c>
      <c r="P372" t="str" cm="1">
        <f t="array" ref="P372">_xlfn.IFS(O372="Rob","Robusta",O372="Exc","Excelsa",O372="Ara","Arabica",O372="Lib","Liberica")</f>
        <v>Excelsa</v>
      </c>
      <c r="Q372" t="str">
        <f t="shared" si="45"/>
        <v>D</v>
      </c>
      <c r="R372" s="8" t="str">
        <f t="shared" si="46"/>
        <v>1</v>
      </c>
      <c r="S372" s="9">
        <f>_xlfn.XLOOKUP(F372,products!$A$2:$A$49,products!$E$2:$E$49,,0,)</f>
        <v>12.15</v>
      </c>
      <c r="T372" s="10">
        <f t="shared" si="47"/>
        <v>24.3</v>
      </c>
      <c r="U372" t="str">
        <f>_xlfn.XLOOKUP(E372,customers!$A$2:$A$1001,customers!$I$2:$I$1001,,0,)</f>
        <v>Yes</v>
      </c>
    </row>
    <row r="373" spans="1:21" x14ac:dyDescent="0.2">
      <c r="A373" s="2" t="s">
        <v>2579</v>
      </c>
      <c r="B373" s="3">
        <v>44705</v>
      </c>
      <c r="C373" s="3" t="str">
        <f t="shared" si="40"/>
        <v>May</v>
      </c>
      <c r="D373" s="2">
        <f t="shared" si="41"/>
        <v>2022</v>
      </c>
      <c r="E373" s="2" t="s">
        <v>2580</v>
      </c>
      <c r="F373" t="s">
        <v>6180</v>
      </c>
      <c r="G373" s="2">
        <v>6</v>
      </c>
      <c r="H373" s="2" t="str">
        <f>VLOOKUP(E373,customers!$A$1:$I$1001,2,FALSE)</f>
        <v>Cortney Gibbonson</v>
      </c>
      <c r="I373" s="2" t="str">
        <f t="shared" si="42"/>
        <v>Cortney</v>
      </c>
      <c r="J373" s="2" t="str">
        <f t="shared" si="43"/>
        <v>Gibbonson</v>
      </c>
      <c r="K373" s="2" t="str">
        <f>IF(VLOOKUP(E373,customers!$A$1:$I$1001,3,FALSE)=0," ",VLOOKUP(E373,customers!$A$1:$I$1001,3,FALSE))</f>
        <v>cgibbonsonab@accuweather.com</v>
      </c>
      <c r="L373" s="2" t="str">
        <f>VLOOKUP(E373,customers!$A$1:$I$1001,6,FALSE)</f>
        <v>Seattle</v>
      </c>
      <c r="M373" s="2" t="str">
        <f>VLOOKUP(E373,customers!$A$1:$I$1001,7,FALSE)</f>
        <v>United States</v>
      </c>
      <c r="N373" t="str">
        <f t="shared" si="44"/>
        <v>A</v>
      </c>
      <c r="O373" t="str" cm="1">
        <f t="array" ref="O373">_xlfn.IFS(N373="R","Rob",N373="E","Exc",N373="L","Lib",N373="A","Ara")</f>
        <v>Ara</v>
      </c>
      <c r="P373" t="str" cm="1">
        <f t="array" ref="P373">_xlfn.IFS(O373="Rob","Robusta",O373="Exc","Excelsa",O373="Ara","Arabica",O373="Lib","Liberica")</f>
        <v>Arabica</v>
      </c>
      <c r="Q373" t="str">
        <f t="shared" si="45"/>
        <v>L</v>
      </c>
      <c r="R373" s="8" t="str">
        <f t="shared" si="46"/>
        <v>0.5</v>
      </c>
      <c r="S373" s="9">
        <f>_xlfn.XLOOKUP(F373,products!$A$2:$A$49,products!$E$2:$E$49,,0,)</f>
        <v>7.77</v>
      </c>
      <c r="T373" s="10">
        <f t="shared" si="47"/>
        <v>46.62</v>
      </c>
      <c r="U373" t="str">
        <f>_xlfn.XLOOKUP(E373,customers!$A$2:$A$1001,customers!$I$2:$I$1001,,0,)</f>
        <v>Yes</v>
      </c>
    </row>
    <row r="374" spans="1:21" x14ac:dyDescent="0.2">
      <c r="A374" s="2" t="s">
        <v>2585</v>
      </c>
      <c r="B374" s="3">
        <v>44108</v>
      </c>
      <c r="C374" s="3" t="str">
        <f t="shared" si="40"/>
        <v>Oct</v>
      </c>
      <c r="D374" s="2">
        <f t="shared" si="41"/>
        <v>2020</v>
      </c>
      <c r="E374" s="2" t="s">
        <v>2586</v>
      </c>
      <c r="F374" t="s">
        <v>6173</v>
      </c>
      <c r="G374" s="2">
        <v>6</v>
      </c>
      <c r="H374" s="2" t="str">
        <f>VLOOKUP(E374,customers!$A$1:$I$1001,2,FALSE)</f>
        <v>Terri Farra</v>
      </c>
      <c r="I374" s="2" t="str">
        <f t="shared" si="42"/>
        <v>Terri</v>
      </c>
      <c r="J374" s="2" t="str">
        <f t="shared" si="43"/>
        <v>Farra</v>
      </c>
      <c r="K374" s="2" t="str">
        <f>IF(VLOOKUP(E374,customers!$A$1:$I$1001,3,FALSE)=0," ",VLOOKUP(E374,customers!$A$1:$I$1001,3,FALSE))</f>
        <v>tfarraac@behance.net</v>
      </c>
      <c r="L374" s="2" t="str">
        <f>VLOOKUP(E374,customers!$A$1:$I$1001,6,FALSE)</f>
        <v>Odessa</v>
      </c>
      <c r="M374" s="2" t="str">
        <f>VLOOKUP(E374,customers!$A$1:$I$1001,7,FALSE)</f>
        <v>United States</v>
      </c>
      <c r="N374" t="str">
        <f t="shared" si="44"/>
        <v>R</v>
      </c>
      <c r="O374" t="str" cm="1">
        <f t="array" ref="O374">_xlfn.IFS(N374="R","Rob",N374="E","Exc",N374="L","Lib",N374="A","Ara")</f>
        <v>Rob</v>
      </c>
      <c r="P374" t="str" cm="1">
        <f t="array" ref="P374">_xlfn.IFS(O374="Rob","Robusta",O374="Exc","Excelsa",O374="Ara","Arabica",O374="Lib","Liberica")</f>
        <v>Robusta</v>
      </c>
      <c r="Q374" t="str">
        <f t="shared" si="45"/>
        <v>L</v>
      </c>
      <c r="R374" s="8" t="str">
        <f t="shared" si="46"/>
        <v>0.5</v>
      </c>
      <c r="S374" s="9">
        <f>_xlfn.XLOOKUP(F374,products!$A$2:$A$49,products!$E$2:$E$49,,0,)</f>
        <v>7.169999999999999</v>
      </c>
      <c r="T374" s="10">
        <f t="shared" si="47"/>
        <v>43.019999999999996</v>
      </c>
      <c r="U374" t="str">
        <f>_xlfn.XLOOKUP(E374,customers!$A$2:$A$1001,customers!$I$2:$I$1001,,0,)</f>
        <v>No</v>
      </c>
    </row>
    <row r="375" spans="1:21" x14ac:dyDescent="0.2">
      <c r="A375" s="2" t="s">
        <v>2591</v>
      </c>
      <c r="B375" s="3">
        <v>44742</v>
      </c>
      <c r="C375" s="3" t="str">
        <f t="shared" si="40"/>
        <v>Jun</v>
      </c>
      <c r="D375" s="2">
        <f t="shared" si="41"/>
        <v>2022</v>
      </c>
      <c r="E375" s="2" t="s">
        <v>2592</v>
      </c>
      <c r="F375" t="s">
        <v>6158</v>
      </c>
      <c r="G375" s="2">
        <v>3</v>
      </c>
      <c r="H375" s="2" t="str">
        <f>VLOOKUP(E375,customers!$A$1:$I$1001,2,FALSE)</f>
        <v>Corney Curme</v>
      </c>
      <c r="I375" s="2" t="str">
        <f t="shared" si="42"/>
        <v>Corney</v>
      </c>
      <c r="J375" s="2" t="str">
        <f t="shared" si="43"/>
        <v>Curme</v>
      </c>
      <c r="K375" s="2" t="str">
        <f>IF(VLOOKUP(E375,customers!$A$1:$I$1001,3,FALSE)=0," ",VLOOKUP(E375,customers!$A$1:$I$1001,3,FALSE))</f>
        <v xml:space="preserve"> </v>
      </c>
      <c r="L375" s="2" t="str">
        <f>VLOOKUP(E375,customers!$A$1:$I$1001,6,FALSE)</f>
        <v>Castleknock</v>
      </c>
      <c r="M375" s="2" t="str">
        <f>VLOOKUP(E375,customers!$A$1:$I$1001,7,FALSE)</f>
        <v>Ireland</v>
      </c>
      <c r="N375" t="str">
        <f t="shared" si="44"/>
        <v>A</v>
      </c>
      <c r="O375" t="str" cm="1">
        <f t="array" ref="O375">_xlfn.IFS(N375="R","Rob",N375="E","Exc",N375="L","Lib",N375="A","Ara")</f>
        <v>Ara</v>
      </c>
      <c r="P375" t="str" cm="1">
        <f t="array" ref="P375">_xlfn.IFS(O375="Rob","Robusta",O375="Exc","Excelsa",O375="Ara","Arabica",O375="Lib","Liberica")</f>
        <v>Arabica</v>
      </c>
      <c r="Q375" t="str">
        <f t="shared" si="45"/>
        <v>D</v>
      </c>
      <c r="R375" s="8" t="str">
        <f t="shared" si="46"/>
        <v>0.5</v>
      </c>
      <c r="S375" s="9">
        <f>_xlfn.XLOOKUP(F375,products!$A$2:$A$49,products!$E$2:$E$49,,0,)</f>
        <v>5.97</v>
      </c>
      <c r="T375" s="10">
        <f t="shared" si="47"/>
        <v>17.91</v>
      </c>
      <c r="U375" t="str">
        <f>_xlfn.XLOOKUP(E375,customers!$A$2:$A$1001,customers!$I$2:$I$1001,,0,)</f>
        <v>Yes</v>
      </c>
    </row>
    <row r="376" spans="1:21" x14ac:dyDescent="0.2">
      <c r="A376" s="2" t="s">
        <v>2597</v>
      </c>
      <c r="B376" s="3">
        <v>44125</v>
      </c>
      <c r="C376" s="3" t="str">
        <f t="shared" si="40"/>
        <v>Oct</v>
      </c>
      <c r="D376" s="2">
        <f t="shared" si="41"/>
        <v>2020</v>
      </c>
      <c r="E376" s="2" t="s">
        <v>2598</v>
      </c>
      <c r="F376" t="s">
        <v>6161</v>
      </c>
      <c r="G376" s="2">
        <v>4</v>
      </c>
      <c r="H376" s="2" t="str">
        <f>VLOOKUP(E376,customers!$A$1:$I$1001,2,FALSE)</f>
        <v>Gothart Bamfield</v>
      </c>
      <c r="I376" s="2" t="str">
        <f t="shared" si="42"/>
        <v>Gothart</v>
      </c>
      <c r="J376" s="2" t="str">
        <f t="shared" si="43"/>
        <v>Bamfield</v>
      </c>
      <c r="K376" s="2" t="str">
        <f>IF(VLOOKUP(E376,customers!$A$1:$I$1001,3,FALSE)=0," ",VLOOKUP(E376,customers!$A$1:$I$1001,3,FALSE))</f>
        <v>gbamfieldae@yellowpages.com</v>
      </c>
      <c r="L376" s="2" t="str">
        <f>VLOOKUP(E376,customers!$A$1:$I$1001,6,FALSE)</f>
        <v>Irving</v>
      </c>
      <c r="M376" s="2" t="str">
        <f>VLOOKUP(E376,customers!$A$1:$I$1001,7,FALSE)</f>
        <v>United States</v>
      </c>
      <c r="N376" t="str">
        <f t="shared" si="44"/>
        <v>L</v>
      </c>
      <c r="O376" t="str" cm="1">
        <f t="array" ref="O376">_xlfn.IFS(N376="R","Rob",N376="E","Exc",N376="L","Lib",N376="A","Ara")</f>
        <v>Lib</v>
      </c>
      <c r="P376" t="str" cm="1">
        <f t="array" ref="P376">_xlfn.IFS(O376="Rob","Robusta",O376="Exc","Excelsa",O376="Ara","Arabica",O376="Lib","Liberica")</f>
        <v>Liberica</v>
      </c>
      <c r="Q376" t="str">
        <f t="shared" si="45"/>
        <v>L</v>
      </c>
      <c r="R376" s="8" t="str">
        <f t="shared" si="46"/>
        <v>0.5</v>
      </c>
      <c r="S376" s="9">
        <f>_xlfn.XLOOKUP(F376,products!$A$2:$A$49,products!$E$2:$E$49,,0,)</f>
        <v>9.51</v>
      </c>
      <c r="T376" s="10">
        <f t="shared" si="47"/>
        <v>38.04</v>
      </c>
      <c r="U376" t="str">
        <f>_xlfn.XLOOKUP(E376,customers!$A$2:$A$1001,customers!$I$2:$I$1001,,0,)</f>
        <v>Yes</v>
      </c>
    </row>
    <row r="377" spans="1:21" x14ac:dyDescent="0.2">
      <c r="A377" s="2" t="s">
        <v>2603</v>
      </c>
      <c r="B377" s="3">
        <v>44120</v>
      </c>
      <c r="C377" s="3" t="str">
        <f t="shared" si="40"/>
        <v>Oct</v>
      </c>
      <c r="D377" s="2">
        <f t="shared" si="41"/>
        <v>2020</v>
      </c>
      <c r="E377" s="2" t="s">
        <v>2604</v>
      </c>
      <c r="F377" t="s">
        <v>6152</v>
      </c>
      <c r="G377" s="2">
        <v>2</v>
      </c>
      <c r="H377" s="2" t="str">
        <f>VLOOKUP(E377,customers!$A$1:$I$1001,2,FALSE)</f>
        <v>Waylin Hollingdale</v>
      </c>
      <c r="I377" s="2" t="str">
        <f t="shared" si="42"/>
        <v>Waylin</v>
      </c>
      <c r="J377" s="2" t="str">
        <f t="shared" si="43"/>
        <v>Hollingdale</v>
      </c>
      <c r="K377" s="2" t="str">
        <f>IF(VLOOKUP(E377,customers!$A$1:$I$1001,3,FALSE)=0," ",VLOOKUP(E377,customers!$A$1:$I$1001,3,FALSE))</f>
        <v>whollingdaleaf@about.me</v>
      </c>
      <c r="L377" s="2" t="str">
        <f>VLOOKUP(E377,customers!$A$1:$I$1001,6,FALSE)</f>
        <v>Dayton</v>
      </c>
      <c r="M377" s="2" t="str">
        <f>VLOOKUP(E377,customers!$A$1:$I$1001,7,FALSE)</f>
        <v>United States</v>
      </c>
      <c r="N377" t="str">
        <f t="shared" si="44"/>
        <v>A</v>
      </c>
      <c r="O377" t="str" cm="1">
        <f t="array" ref="O377">_xlfn.IFS(N377="R","Rob",N377="E","Exc",N377="L","Lib",N377="A","Ara")</f>
        <v>Ara</v>
      </c>
      <c r="P377" t="str" cm="1">
        <f t="array" ref="P377">_xlfn.IFS(O377="Rob","Robusta",O377="Exc","Excelsa",O377="Ara","Arabica",O377="Lib","Liberica")</f>
        <v>Arabica</v>
      </c>
      <c r="Q377" t="str">
        <f t="shared" si="45"/>
        <v>M</v>
      </c>
      <c r="R377" s="8" t="str">
        <f t="shared" si="46"/>
        <v>0.2</v>
      </c>
      <c r="S377" s="9">
        <f>_xlfn.XLOOKUP(F377,products!$A$2:$A$49,products!$E$2:$E$49,,0,)</f>
        <v>3.375</v>
      </c>
      <c r="T377" s="10">
        <f t="shared" si="47"/>
        <v>6.75</v>
      </c>
      <c r="U377" t="str">
        <f>_xlfn.XLOOKUP(E377,customers!$A$2:$A$1001,customers!$I$2:$I$1001,,0,)</f>
        <v>Yes</v>
      </c>
    </row>
    <row r="378" spans="1:21" x14ac:dyDescent="0.2">
      <c r="A378" s="2" t="s">
        <v>2609</v>
      </c>
      <c r="B378" s="3">
        <v>44097</v>
      </c>
      <c r="C378" s="3" t="str">
        <f t="shared" si="40"/>
        <v>Sep</v>
      </c>
      <c r="D378" s="2">
        <f t="shared" si="41"/>
        <v>2020</v>
      </c>
      <c r="E378" s="2" t="s">
        <v>2610</v>
      </c>
      <c r="F378" t="s">
        <v>6146</v>
      </c>
      <c r="G378" s="2">
        <v>1</v>
      </c>
      <c r="H378" s="2" t="str">
        <f>VLOOKUP(E378,customers!$A$1:$I$1001,2,FALSE)</f>
        <v>Judd De Leek</v>
      </c>
      <c r="I378" s="2" t="str">
        <f t="shared" si="42"/>
        <v>Judd</v>
      </c>
      <c r="J378" s="2" t="str">
        <f t="shared" si="43"/>
        <v>De Leek</v>
      </c>
      <c r="K378" s="2" t="str">
        <f>IF(VLOOKUP(E378,customers!$A$1:$I$1001,3,FALSE)=0," ",VLOOKUP(E378,customers!$A$1:$I$1001,3,FALSE))</f>
        <v>jdeag@xrea.com</v>
      </c>
      <c r="L378" s="2" t="str">
        <f>VLOOKUP(E378,customers!$A$1:$I$1001,6,FALSE)</f>
        <v>Grand Rapids</v>
      </c>
      <c r="M378" s="2" t="str">
        <f>VLOOKUP(E378,customers!$A$1:$I$1001,7,FALSE)</f>
        <v>United States</v>
      </c>
      <c r="N378" t="str">
        <f t="shared" si="44"/>
        <v>R</v>
      </c>
      <c r="O378" t="str" cm="1">
        <f t="array" ref="O378">_xlfn.IFS(N378="R","Rob",N378="E","Exc",N378="L","Lib",N378="A","Ara")</f>
        <v>Rob</v>
      </c>
      <c r="P378" t="str" cm="1">
        <f t="array" ref="P378">_xlfn.IFS(O378="Rob","Robusta",O378="Exc","Excelsa",O378="Ara","Arabica",O378="Lib","Liberica")</f>
        <v>Robusta</v>
      </c>
      <c r="Q378" t="str">
        <f t="shared" si="45"/>
        <v>M</v>
      </c>
      <c r="R378" s="8" t="str">
        <f t="shared" si="46"/>
        <v>0.5</v>
      </c>
      <c r="S378" s="9">
        <f>_xlfn.XLOOKUP(F378,products!$A$2:$A$49,products!$E$2:$E$49,,0,)</f>
        <v>5.97</v>
      </c>
      <c r="T378" s="10">
        <f t="shared" si="47"/>
        <v>5.97</v>
      </c>
      <c r="U378" t="str">
        <f>_xlfn.XLOOKUP(E378,customers!$A$2:$A$1001,customers!$I$2:$I$1001,,0,)</f>
        <v>Yes</v>
      </c>
    </row>
    <row r="379" spans="1:21" x14ac:dyDescent="0.2">
      <c r="A379" s="2" t="s">
        <v>2615</v>
      </c>
      <c r="B379" s="3">
        <v>43532</v>
      </c>
      <c r="C379" s="3" t="str">
        <f t="shared" si="40"/>
        <v>Mar</v>
      </c>
      <c r="D379" s="2">
        <f t="shared" si="41"/>
        <v>2019</v>
      </c>
      <c r="E379" s="2" t="s">
        <v>2616</v>
      </c>
      <c r="F379" t="s">
        <v>6163</v>
      </c>
      <c r="G379" s="2">
        <v>3</v>
      </c>
      <c r="H379" s="2" t="str">
        <f>VLOOKUP(E379,customers!$A$1:$I$1001,2,FALSE)</f>
        <v>Vanya Skullet</v>
      </c>
      <c r="I379" s="2" t="str">
        <f t="shared" si="42"/>
        <v>Vanya</v>
      </c>
      <c r="J379" s="2" t="str">
        <f t="shared" si="43"/>
        <v>Skullet</v>
      </c>
      <c r="K379" s="2" t="str">
        <f>IF(VLOOKUP(E379,customers!$A$1:$I$1001,3,FALSE)=0," ",VLOOKUP(E379,customers!$A$1:$I$1001,3,FALSE))</f>
        <v>vskulletah@tinyurl.com</v>
      </c>
      <c r="L379" s="2" t="str">
        <f>VLOOKUP(E379,customers!$A$1:$I$1001,6,FALSE)</f>
        <v>Balally</v>
      </c>
      <c r="M379" s="2" t="str">
        <f>VLOOKUP(E379,customers!$A$1:$I$1001,7,FALSE)</f>
        <v>Ireland</v>
      </c>
      <c r="N379" t="str">
        <f t="shared" si="44"/>
        <v>R</v>
      </c>
      <c r="O379" t="str" cm="1">
        <f t="array" ref="O379">_xlfn.IFS(N379="R","Rob",N379="E","Exc",N379="L","Lib",N379="A","Ara")</f>
        <v>Rob</v>
      </c>
      <c r="P379" t="str" cm="1">
        <f t="array" ref="P379">_xlfn.IFS(O379="Rob","Robusta",O379="Exc","Excelsa",O379="Ara","Arabica",O379="Lib","Liberica")</f>
        <v>Robusta</v>
      </c>
      <c r="Q379" t="str">
        <f t="shared" si="45"/>
        <v>D</v>
      </c>
      <c r="R379" s="8" t="str">
        <f t="shared" si="46"/>
        <v>0.2</v>
      </c>
      <c r="S379" s="9">
        <f>_xlfn.XLOOKUP(F379,products!$A$2:$A$49,products!$E$2:$E$49,,0,)</f>
        <v>2.6849999999999996</v>
      </c>
      <c r="T379" s="10">
        <f t="shared" si="47"/>
        <v>8.0549999999999997</v>
      </c>
      <c r="U379" t="str">
        <f>_xlfn.XLOOKUP(E379,customers!$A$2:$A$1001,customers!$I$2:$I$1001,,0,)</f>
        <v>No</v>
      </c>
    </row>
    <row r="380" spans="1:21" x14ac:dyDescent="0.2">
      <c r="A380" s="2" t="s">
        <v>2621</v>
      </c>
      <c r="B380" s="3">
        <v>44377</v>
      </c>
      <c r="C380" s="3" t="str">
        <f t="shared" si="40"/>
        <v>Jun</v>
      </c>
      <c r="D380" s="2">
        <f t="shared" si="41"/>
        <v>2021</v>
      </c>
      <c r="E380" s="2" t="s">
        <v>2622</v>
      </c>
      <c r="F380" t="s">
        <v>6180</v>
      </c>
      <c r="G380" s="2">
        <v>3</v>
      </c>
      <c r="H380" s="2" t="str">
        <f>VLOOKUP(E380,customers!$A$1:$I$1001,2,FALSE)</f>
        <v>Jany Rudeforth</v>
      </c>
      <c r="I380" s="2" t="str">
        <f t="shared" si="42"/>
        <v>Jany</v>
      </c>
      <c r="J380" s="2" t="str">
        <f t="shared" si="43"/>
        <v>Rudeforth</v>
      </c>
      <c r="K380" s="2" t="str">
        <f>IF(VLOOKUP(E380,customers!$A$1:$I$1001,3,FALSE)=0," ",VLOOKUP(E380,customers!$A$1:$I$1001,3,FALSE))</f>
        <v>jrudeforthai@wunderground.com</v>
      </c>
      <c r="L380" s="2" t="str">
        <f>VLOOKUP(E380,customers!$A$1:$I$1001,6,FALSE)</f>
        <v>Tullyallen</v>
      </c>
      <c r="M380" s="2" t="str">
        <f>VLOOKUP(E380,customers!$A$1:$I$1001,7,FALSE)</f>
        <v>Ireland</v>
      </c>
      <c r="N380" t="str">
        <f t="shared" si="44"/>
        <v>A</v>
      </c>
      <c r="O380" t="str" cm="1">
        <f t="array" ref="O380">_xlfn.IFS(N380="R","Rob",N380="E","Exc",N380="L","Lib",N380="A","Ara")</f>
        <v>Ara</v>
      </c>
      <c r="P380" t="str" cm="1">
        <f t="array" ref="P380">_xlfn.IFS(O380="Rob","Robusta",O380="Exc","Excelsa",O380="Ara","Arabica",O380="Lib","Liberica")</f>
        <v>Arabica</v>
      </c>
      <c r="Q380" t="str">
        <f t="shared" si="45"/>
        <v>L</v>
      </c>
      <c r="R380" s="8" t="str">
        <f t="shared" si="46"/>
        <v>0.5</v>
      </c>
      <c r="S380" s="9">
        <f>_xlfn.XLOOKUP(F380,products!$A$2:$A$49,products!$E$2:$E$49,,0,)</f>
        <v>7.77</v>
      </c>
      <c r="T380" s="10">
        <f t="shared" si="47"/>
        <v>23.31</v>
      </c>
      <c r="U380" t="str">
        <f>_xlfn.XLOOKUP(E380,customers!$A$2:$A$1001,customers!$I$2:$I$1001,,0,)</f>
        <v>Yes</v>
      </c>
    </row>
    <row r="381" spans="1:21" x14ac:dyDescent="0.2">
      <c r="A381" s="2" t="s">
        <v>2627</v>
      </c>
      <c r="B381" s="3">
        <v>43690</v>
      </c>
      <c r="C381" s="3" t="str">
        <f t="shared" si="40"/>
        <v>Aug</v>
      </c>
      <c r="D381" s="2">
        <f t="shared" si="41"/>
        <v>2019</v>
      </c>
      <c r="E381" s="2" t="s">
        <v>2628</v>
      </c>
      <c r="F381" t="s">
        <v>6173</v>
      </c>
      <c r="G381" s="2">
        <v>6</v>
      </c>
      <c r="H381" s="2" t="str">
        <f>VLOOKUP(E381,customers!$A$1:$I$1001,2,FALSE)</f>
        <v>Ashbey Tomaszewski</v>
      </c>
      <c r="I381" s="2" t="str">
        <f t="shared" si="42"/>
        <v>Ashbey</v>
      </c>
      <c r="J381" s="2" t="str">
        <f t="shared" si="43"/>
        <v>Tomaszewski</v>
      </c>
      <c r="K381" s="2" t="str">
        <f>IF(VLOOKUP(E381,customers!$A$1:$I$1001,3,FALSE)=0," ",VLOOKUP(E381,customers!$A$1:$I$1001,3,FALSE))</f>
        <v>atomaszewskiaj@answers.com</v>
      </c>
      <c r="L381" s="2" t="str">
        <f>VLOOKUP(E381,customers!$A$1:$I$1001,6,FALSE)</f>
        <v>Sutton</v>
      </c>
      <c r="M381" s="2" t="str">
        <f>VLOOKUP(E381,customers!$A$1:$I$1001,7,FALSE)</f>
        <v>United Kingdom</v>
      </c>
      <c r="N381" t="str">
        <f t="shared" si="44"/>
        <v>R</v>
      </c>
      <c r="O381" t="str" cm="1">
        <f t="array" ref="O381">_xlfn.IFS(N381="R","Rob",N381="E","Exc",N381="L","Lib",N381="A","Ara")</f>
        <v>Rob</v>
      </c>
      <c r="P381" t="str" cm="1">
        <f t="array" ref="P381">_xlfn.IFS(O381="Rob","Robusta",O381="Exc","Excelsa",O381="Ara","Arabica",O381="Lib","Liberica")</f>
        <v>Robusta</v>
      </c>
      <c r="Q381" t="str">
        <f t="shared" si="45"/>
        <v>L</v>
      </c>
      <c r="R381" s="8" t="str">
        <f t="shared" si="46"/>
        <v>0.5</v>
      </c>
      <c r="S381" s="9">
        <f>_xlfn.XLOOKUP(F381,products!$A$2:$A$49,products!$E$2:$E$49,,0,)</f>
        <v>7.169999999999999</v>
      </c>
      <c r="T381" s="10">
        <f t="shared" si="47"/>
        <v>43.019999999999996</v>
      </c>
      <c r="U381" t="str">
        <f>_xlfn.XLOOKUP(E381,customers!$A$2:$A$1001,customers!$I$2:$I$1001,,0,)</f>
        <v>Yes</v>
      </c>
    </row>
    <row r="382" spans="1:21" x14ac:dyDescent="0.2">
      <c r="A382" s="2" t="s">
        <v>2632</v>
      </c>
      <c r="B382" s="3">
        <v>44249</v>
      </c>
      <c r="C382" s="3" t="str">
        <f t="shared" si="40"/>
        <v>Feb</v>
      </c>
      <c r="D382" s="2">
        <f t="shared" si="41"/>
        <v>2021</v>
      </c>
      <c r="E382" s="2" t="s">
        <v>2331</v>
      </c>
      <c r="F382" t="s">
        <v>6169</v>
      </c>
      <c r="G382" s="2">
        <v>3</v>
      </c>
      <c r="H382" s="2" t="str">
        <f>VLOOKUP(E382,customers!$A$1:$I$1001,2,FALSE)</f>
        <v>Flynn Antony</v>
      </c>
      <c r="I382" s="2" t="str">
        <f t="shared" si="42"/>
        <v>Flynn</v>
      </c>
      <c r="J382" s="2" t="str">
        <f t="shared" si="43"/>
        <v>Antony</v>
      </c>
      <c r="K382" s="2" t="str">
        <f>IF(VLOOKUP(E382,customers!$A$1:$I$1001,3,FALSE)=0," ",VLOOKUP(E382,customers!$A$1:$I$1001,3,FALSE))</f>
        <v xml:space="preserve"> </v>
      </c>
      <c r="L382" s="2" t="str">
        <f>VLOOKUP(E382,customers!$A$1:$I$1001,6,FALSE)</f>
        <v>Birmingham</v>
      </c>
      <c r="M382" s="2" t="str">
        <f>VLOOKUP(E382,customers!$A$1:$I$1001,7,FALSE)</f>
        <v>United States</v>
      </c>
      <c r="N382" t="str">
        <f t="shared" si="44"/>
        <v>L</v>
      </c>
      <c r="O382" t="str" cm="1">
        <f t="array" ref="O382">_xlfn.IFS(N382="R","Rob",N382="E","Exc",N382="L","Lib",N382="A","Ara")</f>
        <v>Lib</v>
      </c>
      <c r="P382" t="str" cm="1">
        <f t="array" ref="P382">_xlfn.IFS(O382="Rob","Robusta",O382="Exc","Excelsa",O382="Ara","Arabica",O382="Lib","Liberica")</f>
        <v>Liberica</v>
      </c>
      <c r="Q382" t="str">
        <f t="shared" si="45"/>
        <v>D</v>
      </c>
      <c r="R382" s="8" t="str">
        <f t="shared" si="46"/>
        <v>0.5</v>
      </c>
      <c r="S382" s="9">
        <f>_xlfn.XLOOKUP(F382,products!$A$2:$A$49,products!$E$2:$E$49,,0,)</f>
        <v>7.77</v>
      </c>
      <c r="T382" s="10">
        <f t="shared" si="47"/>
        <v>23.31</v>
      </c>
      <c r="U382" t="str">
        <f>_xlfn.XLOOKUP(E382,customers!$A$2:$A$1001,customers!$I$2:$I$1001,,0,)</f>
        <v>No</v>
      </c>
    </row>
    <row r="383" spans="1:21" x14ac:dyDescent="0.2">
      <c r="A383" s="2" t="s">
        <v>2638</v>
      </c>
      <c r="B383" s="3">
        <v>44646</v>
      </c>
      <c r="C383" s="3" t="str">
        <f t="shared" si="40"/>
        <v>Mar</v>
      </c>
      <c r="D383" s="2">
        <f t="shared" si="41"/>
        <v>2022</v>
      </c>
      <c r="E383" s="2" t="s">
        <v>2639</v>
      </c>
      <c r="F383" t="s">
        <v>6154</v>
      </c>
      <c r="G383" s="2">
        <v>5</v>
      </c>
      <c r="H383" s="2" t="str">
        <f>VLOOKUP(E383,customers!$A$1:$I$1001,2,FALSE)</f>
        <v>Pren Bess</v>
      </c>
      <c r="I383" s="2" t="str">
        <f t="shared" si="42"/>
        <v>Pren</v>
      </c>
      <c r="J383" s="2" t="str">
        <f t="shared" si="43"/>
        <v>Bess</v>
      </c>
      <c r="K383" s="2" t="str">
        <f>IF(VLOOKUP(E383,customers!$A$1:$I$1001,3,FALSE)=0," ",VLOOKUP(E383,customers!$A$1:$I$1001,3,FALSE))</f>
        <v>pbessal@qq.com</v>
      </c>
      <c r="L383" s="2" t="str">
        <f>VLOOKUP(E383,customers!$A$1:$I$1001,6,FALSE)</f>
        <v>Los Angeles</v>
      </c>
      <c r="M383" s="2" t="str">
        <f>VLOOKUP(E383,customers!$A$1:$I$1001,7,FALSE)</f>
        <v>United States</v>
      </c>
      <c r="N383" t="str">
        <f t="shared" si="44"/>
        <v>A</v>
      </c>
      <c r="O383" t="str" cm="1">
        <f t="array" ref="O383">_xlfn.IFS(N383="R","Rob",N383="E","Exc",N383="L","Lib",N383="A","Ara")</f>
        <v>Ara</v>
      </c>
      <c r="P383" t="str" cm="1">
        <f t="array" ref="P383">_xlfn.IFS(O383="Rob","Robusta",O383="Exc","Excelsa",O383="Ara","Arabica",O383="Lib","Liberica")</f>
        <v>Arabica</v>
      </c>
      <c r="Q383" t="str">
        <f t="shared" si="45"/>
        <v>D</v>
      </c>
      <c r="R383" s="8" t="str">
        <f t="shared" si="46"/>
        <v>0.2</v>
      </c>
      <c r="S383" s="9">
        <f>_xlfn.XLOOKUP(F383,products!$A$2:$A$49,products!$E$2:$E$49,,0,)</f>
        <v>2.9849999999999999</v>
      </c>
      <c r="T383" s="10">
        <f t="shared" si="47"/>
        <v>14.924999999999999</v>
      </c>
      <c r="U383" t="str">
        <f>_xlfn.XLOOKUP(E383,customers!$A$2:$A$1001,customers!$I$2:$I$1001,,0,)</f>
        <v>Yes</v>
      </c>
    </row>
    <row r="384" spans="1:21" x14ac:dyDescent="0.2">
      <c r="A384" s="2" t="s">
        <v>2644</v>
      </c>
      <c r="B384" s="3">
        <v>43840</v>
      </c>
      <c r="C384" s="3" t="str">
        <f t="shared" si="40"/>
        <v>Jan</v>
      </c>
      <c r="D384" s="2">
        <f t="shared" si="41"/>
        <v>2020</v>
      </c>
      <c r="E384" s="2" t="s">
        <v>2645</v>
      </c>
      <c r="F384" t="s">
        <v>6144</v>
      </c>
      <c r="G384" s="2">
        <v>3</v>
      </c>
      <c r="H384" s="2" t="str">
        <f>VLOOKUP(E384,customers!$A$1:$I$1001,2,FALSE)</f>
        <v>Elka Windress</v>
      </c>
      <c r="I384" s="2" t="str">
        <f t="shared" si="42"/>
        <v>Elka</v>
      </c>
      <c r="J384" s="2" t="str">
        <f t="shared" si="43"/>
        <v>Windress</v>
      </c>
      <c r="K384" s="2" t="str">
        <f>IF(VLOOKUP(E384,customers!$A$1:$I$1001,3,FALSE)=0," ",VLOOKUP(E384,customers!$A$1:$I$1001,3,FALSE))</f>
        <v>ewindressam@marketwatch.com</v>
      </c>
      <c r="L384" s="2" t="str">
        <f>VLOOKUP(E384,customers!$A$1:$I$1001,6,FALSE)</f>
        <v>Baltimore</v>
      </c>
      <c r="M384" s="2" t="str">
        <f>VLOOKUP(E384,customers!$A$1:$I$1001,7,FALSE)</f>
        <v>United States</v>
      </c>
      <c r="N384" t="str">
        <f t="shared" si="44"/>
        <v>E</v>
      </c>
      <c r="O384" t="str" cm="1">
        <f t="array" ref="O384">_xlfn.IFS(N384="R","Rob",N384="E","Exc",N384="L","Lib",N384="A","Ara")</f>
        <v>Exc</v>
      </c>
      <c r="P384" t="str" cm="1">
        <f t="array" ref="P384">_xlfn.IFS(O384="Rob","Robusta",O384="Exc","Excelsa",O384="Ara","Arabica",O384="Lib","Liberica")</f>
        <v>Excelsa</v>
      </c>
      <c r="Q384" t="str">
        <f t="shared" si="45"/>
        <v>D</v>
      </c>
      <c r="R384" s="8" t="str">
        <f t="shared" si="46"/>
        <v>0.5</v>
      </c>
      <c r="S384" s="9">
        <f>_xlfn.XLOOKUP(F384,products!$A$2:$A$49,products!$E$2:$E$49,,0,)</f>
        <v>7.29</v>
      </c>
      <c r="T384" s="10">
        <f t="shared" si="47"/>
        <v>21.87</v>
      </c>
      <c r="U384" t="str">
        <f>_xlfn.XLOOKUP(E384,customers!$A$2:$A$1001,customers!$I$2:$I$1001,,0,)</f>
        <v>No</v>
      </c>
    </row>
    <row r="385" spans="1:21" x14ac:dyDescent="0.2">
      <c r="A385" s="2" t="s">
        <v>2650</v>
      </c>
      <c r="B385" s="3">
        <v>43586</v>
      </c>
      <c r="C385" s="3" t="str">
        <f t="shared" si="40"/>
        <v>May</v>
      </c>
      <c r="D385" s="2">
        <f t="shared" si="41"/>
        <v>2019</v>
      </c>
      <c r="E385" s="2" t="s">
        <v>2651</v>
      </c>
      <c r="F385" t="s">
        <v>6176</v>
      </c>
      <c r="G385" s="2">
        <v>6</v>
      </c>
      <c r="H385" s="2" t="str">
        <f>VLOOKUP(E385,customers!$A$1:$I$1001,2,FALSE)</f>
        <v>Marty Kidstoun</v>
      </c>
      <c r="I385" s="2" t="str">
        <f t="shared" si="42"/>
        <v>Marty</v>
      </c>
      <c r="J385" s="2" t="str">
        <f t="shared" si="43"/>
        <v>Kidstoun</v>
      </c>
      <c r="K385" s="2" t="str">
        <f>IF(VLOOKUP(E385,customers!$A$1:$I$1001,3,FALSE)=0," ",VLOOKUP(E385,customers!$A$1:$I$1001,3,FALSE))</f>
        <v xml:space="preserve"> </v>
      </c>
      <c r="L385" s="2" t="str">
        <f>VLOOKUP(E385,customers!$A$1:$I$1001,6,FALSE)</f>
        <v>Harrisburg</v>
      </c>
      <c r="M385" s="2" t="str">
        <f>VLOOKUP(E385,customers!$A$1:$I$1001,7,FALSE)</f>
        <v>United States</v>
      </c>
      <c r="N385" t="str">
        <f t="shared" si="44"/>
        <v>E</v>
      </c>
      <c r="O385" t="str" cm="1">
        <f t="array" ref="O385">_xlfn.IFS(N385="R","Rob",N385="E","Exc",N385="L","Lib",N385="A","Ara")</f>
        <v>Exc</v>
      </c>
      <c r="P385" t="str" cm="1">
        <f t="array" ref="P385">_xlfn.IFS(O385="Rob","Robusta",O385="Exc","Excelsa",O385="Ara","Arabica",O385="Lib","Liberica")</f>
        <v>Excelsa</v>
      </c>
      <c r="Q385" t="str">
        <f t="shared" si="45"/>
        <v>L</v>
      </c>
      <c r="R385" s="8" t="str">
        <f t="shared" si="46"/>
        <v>0.5</v>
      </c>
      <c r="S385" s="9">
        <f>_xlfn.XLOOKUP(F385,products!$A$2:$A$49,products!$E$2:$E$49,,0,)</f>
        <v>8.91</v>
      </c>
      <c r="T385" s="10">
        <f t="shared" si="47"/>
        <v>53.46</v>
      </c>
      <c r="U385" t="str">
        <f>_xlfn.XLOOKUP(E385,customers!$A$2:$A$1001,customers!$I$2:$I$1001,,0,)</f>
        <v>Yes</v>
      </c>
    </row>
    <row r="386" spans="1:21" x14ac:dyDescent="0.2">
      <c r="A386" s="2" t="s">
        <v>2655</v>
      </c>
      <c r="B386" s="3">
        <v>43870</v>
      </c>
      <c r="C386" s="3" t="str">
        <f t="shared" si="40"/>
        <v>Feb</v>
      </c>
      <c r="D386" s="2">
        <f t="shared" si="41"/>
        <v>2020</v>
      </c>
      <c r="E386" s="2" t="s">
        <v>2656</v>
      </c>
      <c r="F386" t="s">
        <v>6182</v>
      </c>
      <c r="G386" s="2">
        <v>4</v>
      </c>
      <c r="H386" s="2" t="str">
        <f>VLOOKUP(E386,customers!$A$1:$I$1001,2,FALSE)</f>
        <v>Nickey Dimbleby</v>
      </c>
      <c r="I386" s="2" t="str">
        <f t="shared" si="42"/>
        <v>Nickey</v>
      </c>
      <c r="J386" s="2" t="str">
        <f t="shared" si="43"/>
        <v>Dimbleby</v>
      </c>
      <c r="K386" s="2" t="str">
        <f>IF(VLOOKUP(E386,customers!$A$1:$I$1001,3,FALSE)=0," ",VLOOKUP(E386,customers!$A$1:$I$1001,3,FALSE))</f>
        <v xml:space="preserve"> </v>
      </c>
      <c r="L386" s="2" t="str">
        <f>VLOOKUP(E386,customers!$A$1:$I$1001,6,FALSE)</f>
        <v>Dallas</v>
      </c>
      <c r="M386" s="2" t="str">
        <f>VLOOKUP(E386,customers!$A$1:$I$1001,7,FALSE)</f>
        <v>United States</v>
      </c>
      <c r="N386" t="str">
        <f t="shared" si="44"/>
        <v>A</v>
      </c>
      <c r="O386" t="str" cm="1">
        <f t="array" ref="O386">_xlfn.IFS(N386="R","Rob",N386="E","Exc",N386="L","Lib",N386="A","Ara")</f>
        <v>Ara</v>
      </c>
      <c r="P386" t="str" cm="1">
        <f t="array" ref="P386">_xlfn.IFS(O386="Rob","Robusta",O386="Exc","Excelsa",O386="Ara","Arabica",O386="Lib","Liberica")</f>
        <v>Arabica</v>
      </c>
      <c r="Q386" t="str">
        <f t="shared" si="45"/>
        <v>L</v>
      </c>
      <c r="R386" s="8" t="str">
        <f t="shared" si="46"/>
        <v>2.5</v>
      </c>
      <c r="S386" s="9">
        <f>_xlfn.XLOOKUP(F386,products!$A$2:$A$49,products!$E$2:$E$49,,0,)</f>
        <v>29.784999999999997</v>
      </c>
      <c r="T386" s="10">
        <f t="shared" si="47"/>
        <v>119.13999999999999</v>
      </c>
      <c r="U386" t="str">
        <f>_xlfn.XLOOKUP(E386,customers!$A$2:$A$1001,customers!$I$2:$I$1001,,0,)</f>
        <v>No</v>
      </c>
    </row>
    <row r="387" spans="1:21" x14ac:dyDescent="0.2">
      <c r="A387" s="2" t="s">
        <v>2660</v>
      </c>
      <c r="B387" s="3">
        <v>44559</v>
      </c>
      <c r="C387" s="3" t="str">
        <f t="shared" ref="C387:C450" si="48">TEXT(B387,"mmm")</f>
        <v>Dec</v>
      </c>
      <c r="D387" s="2">
        <f t="shared" ref="D387:D450" si="49">YEAR(B387)</f>
        <v>2021</v>
      </c>
      <c r="E387" s="2" t="s">
        <v>2661</v>
      </c>
      <c r="F387" t="s">
        <v>6160</v>
      </c>
      <c r="G387" s="2">
        <v>5</v>
      </c>
      <c r="H387" s="2" t="str">
        <f>VLOOKUP(E387,customers!$A$1:$I$1001,2,FALSE)</f>
        <v>Virgil Baumadier</v>
      </c>
      <c r="I387" s="2" t="str">
        <f t="shared" ref="I387:I450" si="50">LEFT(H387,FIND(" ",H387,1)-1)</f>
        <v>Virgil</v>
      </c>
      <c r="J387" s="2" t="str">
        <f t="shared" ref="J387:J450" si="51">RIGHT(H387,LEN(H387)-FIND(" ",H387,1))</f>
        <v>Baumadier</v>
      </c>
      <c r="K387" s="2" t="str">
        <f>IF(VLOOKUP(E387,customers!$A$1:$I$1001,3,FALSE)=0," ",VLOOKUP(E387,customers!$A$1:$I$1001,3,FALSE))</f>
        <v>vbaumadierap@google.cn</v>
      </c>
      <c r="L387" s="2" t="str">
        <f>VLOOKUP(E387,customers!$A$1:$I$1001,6,FALSE)</f>
        <v>Kansas City</v>
      </c>
      <c r="M387" s="2" t="str">
        <f>VLOOKUP(E387,customers!$A$1:$I$1001,7,FALSE)</f>
        <v>United States</v>
      </c>
      <c r="N387" t="str">
        <f t="shared" ref="N387:N450" si="52">LEFT(F387,FIND("-",F387,1)-1)</f>
        <v>L</v>
      </c>
      <c r="O387" t="str" cm="1">
        <f t="array" ref="O387">_xlfn.IFS(N387="R","Rob",N387="E","Exc",N387="L","Lib",N387="A","Ara")</f>
        <v>Lib</v>
      </c>
      <c r="P387" t="str" cm="1">
        <f t="array" ref="P387">_xlfn.IFS(O387="Rob","Robusta",O387="Exc","Excelsa",O387="Ara","Arabica",O387="Lib","Liberica")</f>
        <v>Liberica</v>
      </c>
      <c r="Q387" t="str">
        <f t="shared" ref="Q387:Q450" si="53">MID(F387,FIND("-",F387,1)+1,1)</f>
        <v>M</v>
      </c>
      <c r="R387" s="8" t="str">
        <f t="shared" ref="R387:R450" si="54">MID(F387,FIND("-",F387,FIND("-",F387,1)+1)+1,LEN(F387)-FIND("-",F387,FIND("-",F387,1)+1))</f>
        <v>0.5</v>
      </c>
      <c r="S387" s="9">
        <f>_xlfn.XLOOKUP(F387,products!$A$2:$A$49,products!$E$2:$E$49,,0,)</f>
        <v>8.73</v>
      </c>
      <c r="T387" s="10">
        <f t="shared" ref="T387:T450" si="55">S387*G387</f>
        <v>43.650000000000006</v>
      </c>
      <c r="U387" t="str">
        <f>_xlfn.XLOOKUP(E387,customers!$A$2:$A$1001,customers!$I$2:$I$1001,,0,)</f>
        <v>Yes</v>
      </c>
    </row>
    <row r="388" spans="1:21" x14ac:dyDescent="0.2">
      <c r="A388" s="2" t="s">
        <v>2666</v>
      </c>
      <c r="B388" s="3">
        <v>44083</v>
      </c>
      <c r="C388" s="3" t="str">
        <f t="shared" si="48"/>
        <v>Sep</v>
      </c>
      <c r="D388" s="2">
        <f t="shared" si="49"/>
        <v>2020</v>
      </c>
      <c r="E388" s="2" t="s">
        <v>2667</v>
      </c>
      <c r="F388" t="s">
        <v>6154</v>
      </c>
      <c r="G388" s="2">
        <v>6</v>
      </c>
      <c r="H388" s="2" t="str">
        <f>VLOOKUP(E388,customers!$A$1:$I$1001,2,FALSE)</f>
        <v>Lenore Messenbird</v>
      </c>
      <c r="I388" s="2" t="str">
        <f t="shared" si="50"/>
        <v>Lenore</v>
      </c>
      <c r="J388" s="2" t="str">
        <f t="shared" si="51"/>
        <v>Messenbird</v>
      </c>
      <c r="K388" s="2" t="str">
        <f>IF(VLOOKUP(E388,customers!$A$1:$I$1001,3,FALSE)=0," ",VLOOKUP(E388,customers!$A$1:$I$1001,3,FALSE))</f>
        <v xml:space="preserve"> </v>
      </c>
      <c r="L388" s="2" t="str">
        <f>VLOOKUP(E388,customers!$A$1:$I$1001,6,FALSE)</f>
        <v>Springfield</v>
      </c>
      <c r="M388" s="2" t="str">
        <f>VLOOKUP(E388,customers!$A$1:$I$1001,7,FALSE)</f>
        <v>United States</v>
      </c>
      <c r="N388" t="str">
        <f t="shared" si="52"/>
        <v>A</v>
      </c>
      <c r="O388" t="str" cm="1">
        <f t="array" ref="O388">_xlfn.IFS(N388="R","Rob",N388="E","Exc",N388="L","Lib",N388="A","Ara")</f>
        <v>Ara</v>
      </c>
      <c r="P388" t="str" cm="1">
        <f t="array" ref="P388">_xlfn.IFS(O388="Rob","Robusta",O388="Exc","Excelsa",O388="Ara","Arabica",O388="Lib","Liberica")</f>
        <v>Arabica</v>
      </c>
      <c r="Q388" t="str">
        <f t="shared" si="53"/>
        <v>D</v>
      </c>
      <c r="R388" s="8" t="str">
        <f t="shared" si="54"/>
        <v>0.2</v>
      </c>
      <c r="S388" s="9">
        <f>_xlfn.XLOOKUP(F388,products!$A$2:$A$49,products!$E$2:$E$49,,0,)</f>
        <v>2.9849999999999999</v>
      </c>
      <c r="T388" s="10">
        <f t="shared" si="55"/>
        <v>17.91</v>
      </c>
      <c r="U388" t="str">
        <f>_xlfn.XLOOKUP(E388,customers!$A$2:$A$1001,customers!$I$2:$I$1001,,0,)</f>
        <v>Yes</v>
      </c>
    </row>
    <row r="389" spans="1:21" x14ac:dyDescent="0.2">
      <c r="A389" s="2" t="s">
        <v>2671</v>
      </c>
      <c r="B389" s="3">
        <v>44455</v>
      </c>
      <c r="C389" s="3" t="str">
        <f t="shared" si="48"/>
        <v>Sep</v>
      </c>
      <c r="D389" s="2">
        <f t="shared" si="49"/>
        <v>2021</v>
      </c>
      <c r="E389" s="2" t="s">
        <v>2672</v>
      </c>
      <c r="F389" t="s">
        <v>6171</v>
      </c>
      <c r="G389" s="2">
        <v>5</v>
      </c>
      <c r="H389" s="2" t="str">
        <f>VLOOKUP(E389,customers!$A$1:$I$1001,2,FALSE)</f>
        <v>Shirleen Welds</v>
      </c>
      <c r="I389" s="2" t="str">
        <f t="shared" si="50"/>
        <v>Shirleen</v>
      </c>
      <c r="J389" s="2" t="str">
        <f t="shared" si="51"/>
        <v>Welds</v>
      </c>
      <c r="K389" s="2" t="str">
        <f>IF(VLOOKUP(E389,customers!$A$1:$I$1001,3,FALSE)=0," ",VLOOKUP(E389,customers!$A$1:$I$1001,3,FALSE))</f>
        <v>sweldsar@wired.com</v>
      </c>
      <c r="L389" s="2" t="str">
        <f>VLOOKUP(E389,customers!$A$1:$I$1001,6,FALSE)</f>
        <v>New Haven</v>
      </c>
      <c r="M389" s="2" t="str">
        <f>VLOOKUP(E389,customers!$A$1:$I$1001,7,FALSE)</f>
        <v>United States</v>
      </c>
      <c r="N389" t="str">
        <f t="shared" si="52"/>
        <v>E</v>
      </c>
      <c r="O389" t="str" cm="1">
        <f t="array" ref="O389">_xlfn.IFS(N389="R","Rob",N389="E","Exc",N389="L","Lib",N389="A","Ara")</f>
        <v>Exc</v>
      </c>
      <c r="P389" t="str" cm="1">
        <f t="array" ref="P389">_xlfn.IFS(O389="Rob","Robusta",O389="Exc","Excelsa",O389="Ara","Arabica",O389="Lib","Liberica")</f>
        <v>Excelsa</v>
      </c>
      <c r="Q389" t="str">
        <f t="shared" si="53"/>
        <v>L</v>
      </c>
      <c r="R389" s="8" t="str">
        <f t="shared" si="54"/>
        <v>1</v>
      </c>
      <c r="S389" s="9">
        <f>_xlfn.XLOOKUP(F389,products!$A$2:$A$49,products!$E$2:$E$49,,0,)</f>
        <v>14.85</v>
      </c>
      <c r="T389" s="10">
        <f t="shared" si="55"/>
        <v>74.25</v>
      </c>
      <c r="U389" t="str">
        <f>_xlfn.XLOOKUP(E389,customers!$A$2:$A$1001,customers!$I$2:$I$1001,,0,)</f>
        <v>Yes</v>
      </c>
    </row>
    <row r="390" spans="1:21" x14ac:dyDescent="0.2">
      <c r="A390" s="2" t="s">
        <v>2677</v>
      </c>
      <c r="B390" s="3">
        <v>44130</v>
      </c>
      <c r="C390" s="3" t="str">
        <f t="shared" si="48"/>
        <v>Oct</v>
      </c>
      <c r="D390" s="2">
        <f t="shared" si="49"/>
        <v>2020</v>
      </c>
      <c r="E390" s="2" t="s">
        <v>2678</v>
      </c>
      <c r="F390" t="s">
        <v>6150</v>
      </c>
      <c r="G390" s="2">
        <v>3</v>
      </c>
      <c r="H390" s="2" t="str">
        <f>VLOOKUP(E390,customers!$A$1:$I$1001,2,FALSE)</f>
        <v>Maisie Sarvar</v>
      </c>
      <c r="I390" s="2" t="str">
        <f t="shared" si="50"/>
        <v>Maisie</v>
      </c>
      <c r="J390" s="2" t="str">
        <f t="shared" si="51"/>
        <v>Sarvar</v>
      </c>
      <c r="K390" s="2" t="str">
        <f>IF(VLOOKUP(E390,customers!$A$1:$I$1001,3,FALSE)=0," ",VLOOKUP(E390,customers!$A$1:$I$1001,3,FALSE))</f>
        <v>msarvaras@artisteer.com</v>
      </c>
      <c r="L390" s="2" t="str">
        <f>VLOOKUP(E390,customers!$A$1:$I$1001,6,FALSE)</f>
        <v>Lawrenceville</v>
      </c>
      <c r="M390" s="2" t="str">
        <f>VLOOKUP(E390,customers!$A$1:$I$1001,7,FALSE)</f>
        <v>United States</v>
      </c>
      <c r="N390" t="str">
        <f t="shared" si="52"/>
        <v>L</v>
      </c>
      <c r="O390" t="str" cm="1">
        <f t="array" ref="O390">_xlfn.IFS(N390="R","Rob",N390="E","Exc",N390="L","Lib",N390="A","Ara")</f>
        <v>Lib</v>
      </c>
      <c r="P390" t="str" cm="1">
        <f t="array" ref="P390">_xlfn.IFS(O390="Rob","Robusta",O390="Exc","Excelsa",O390="Ara","Arabica",O390="Lib","Liberica")</f>
        <v>Liberica</v>
      </c>
      <c r="Q390" t="str">
        <f t="shared" si="53"/>
        <v>D</v>
      </c>
      <c r="R390" s="8" t="str">
        <f t="shared" si="54"/>
        <v>0.2</v>
      </c>
      <c r="S390" s="9">
        <f>_xlfn.XLOOKUP(F390,products!$A$2:$A$49,products!$E$2:$E$49,,0,)</f>
        <v>3.8849999999999998</v>
      </c>
      <c r="T390" s="10">
        <f t="shared" si="55"/>
        <v>11.654999999999999</v>
      </c>
      <c r="U390" t="str">
        <f>_xlfn.XLOOKUP(E390,customers!$A$2:$A$1001,customers!$I$2:$I$1001,,0,)</f>
        <v>Yes</v>
      </c>
    </row>
    <row r="391" spans="1:21" x14ac:dyDescent="0.2">
      <c r="A391" s="2" t="s">
        <v>2683</v>
      </c>
      <c r="B391" s="3">
        <v>43536</v>
      </c>
      <c r="C391" s="3" t="str">
        <f t="shared" si="48"/>
        <v>Mar</v>
      </c>
      <c r="D391" s="2">
        <f t="shared" si="49"/>
        <v>2019</v>
      </c>
      <c r="E391" s="2" t="s">
        <v>2684</v>
      </c>
      <c r="F391" t="s">
        <v>6169</v>
      </c>
      <c r="G391" s="2">
        <v>3</v>
      </c>
      <c r="H391" s="2" t="str">
        <f>VLOOKUP(E391,customers!$A$1:$I$1001,2,FALSE)</f>
        <v>Andrej Havick</v>
      </c>
      <c r="I391" s="2" t="str">
        <f t="shared" si="50"/>
        <v>Andrej</v>
      </c>
      <c r="J391" s="2" t="str">
        <f t="shared" si="51"/>
        <v>Havick</v>
      </c>
      <c r="K391" s="2" t="str">
        <f>IF(VLOOKUP(E391,customers!$A$1:$I$1001,3,FALSE)=0," ",VLOOKUP(E391,customers!$A$1:$I$1001,3,FALSE))</f>
        <v>ahavickat@nsw.gov.au</v>
      </c>
      <c r="L391" s="2" t="str">
        <f>VLOOKUP(E391,customers!$A$1:$I$1001,6,FALSE)</f>
        <v>Asheville</v>
      </c>
      <c r="M391" s="2" t="str">
        <f>VLOOKUP(E391,customers!$A$1:$I$1001,7,FALSE)</f>
        <v>United States</v>
      </c>
      <c r="N391" t="str">
        <f t="shared" si="52"/>
        <v>L</v>
      </c>
      <c r="O391" t="str" cm="1">
        <f t="array" ref="O391">_xlfn.IFS(N391="R","Rob",N391="E","Exc",N391="L","Lib",N391="A","Ara")</f>
        <v>Lib</v>
      </c>
      <c r="P391" t="str" cm="1">
        <f t="array" ref="P391">_xlfn.IFS(O391="Rob","Robusta",O391="Exc","Excelsa",O391="Ara","Arabica",O391="Lib","Liberica")</f>
        <v>Liberica</v>
      </c>
      <c r="Q391" t="str">
        <f t="shared" si="53"/>
        <v>D</v>
      </c>
      <c r="R391" s="8" t="str">
        <f t="shared" si="54"/>
        <v>0.5</v>
      </c>
      <c r="S391" s="9">
        <f>_xlfn.XLOOKUP(F391,products!$A$2:$A$49,products!$E$2:$E$49,,0,)</f>
        <v>7.77</v>
      </c>
      <c r="T391" s="10">
        <f t="shared" si="55"/>
        <v>23.31</v>
      </c>
      <c r="U391" t="str">
        <f>_xlfn.XLOOKUP(E391,customers!$A$2:$A$1001,customers!$I$2:$I$1001,,0,)</f>
        <v>Yes</v>
      </c>
    </row>
    <row r="392" spans="1:21" x14ac:dyDescent="0.2">
      <c r="A392" s="2" t="s">
        <v>2689</v>
      </c>
      <c r="B392" s="3">
        <v>44245</v>
      </c>
      <c r="C392" s="3" t="str">
        <f t="shared" si="48"/>
        <v>Feb</v>
      </c>
      <c r="D392" s="2">
        <f t="shared" si="49"/>
        <v>2021</v>
      </c>
      <c r="E392" s="2" t="s">
        <v>2690</v>
      </c>
      <c r="F392" t="s">
        <v>6144</v>
      </c>
      <c r="G392" s="2">
        <v>2</v>
      </c>
      <c r="H392" s="2" t="str">
        <f>VLOOKUP(E392,customers!$A$1:$I$1001,2,FALSE)</f>
        <v>Sloan Diviny</v>
      </c>
      <c r="I392" s="2" t="str">
        <f t="shared" si="50"/>
        <v>Sloan</v>
      </c>
      <c r="J392" s="2" t="str">
        <f t="shared" si="51"/>
        <v>Diviny</v>
      </c>
      <c r="K392" s="2" t="str">
        <f>IF(VLOOKUP(E392,customers!$A$1:$I$1001,3,FALSE)=0," ",VLOOKUP(E392,customers!$A$1:$I$1001,3,FALSE))</f>
        <v>sdivinyau@ask.com</v>
      </c>
      <c r="L392" s="2" t="str">
        <f>VLOOKUP(E392,customers!$A$1:$I$1001,6,FALSE)</f>
        <v>Saint Paul</v>
      </c>
      <c r="M392" s="2" t="str">
        <f>VLOOKUP(E392,customers!$A$1:$I$1001,7,FALSE)</f>
        <v>United States</v>
      </c>
      <c r="N392" t="str">
        <f t="shared" si="52"/>
        <v>E</v>
      </c>
      <c r="O392" t="str" cm="1">
        <f t="array" ref="O392">_xlfn.IFS(N392="R","Rob",N392="E","Exc",N392="L","Lib",N392="A","Ara")</f>
        <v>Exc</v>
      </c>
      <c r="P392" t="str" cm="1">
        <f t="array" ref="P392">_xlfn.IFS(O392="Rob","Robusta",O392="Exc","Excelsa",O392="Ara","Arabica",O392="Lib","Liberica")</f>
        <v>Excelsa</v>
      </c>
      <c r="Q392" t="str">
        <f t="shared" si="53"/>
        <v>D</v>
      </c>
      <c r="R392" s="8" t="str">
        <f t="shared" si="54"/>
        <v>0.5</v>
      </c>
      <c r="S392" s="9">
        <f>_xlfn.XLOOKUP(F392,products!$A$2:$A$49,products!$E$2:$E$49,,0,)</f>
        <v>7.29</v>
      </c>
      <c r="T392" s="10">
        <f t="shared" si="55"/>
        <v>14.58</v>
      </c>
      <c r="U392" t="str">
        <f>_xlfn.XLOOKUP(E392,customers!$A$2:$A$1001,customers!$I$2:$I$1001,,0,)</f>
        <v>Yes</v>
      </c>
    </row>
    <row r="393" spans="1:21" x14ac:dyDescent="0.2">
      <c r="A393" s="2" t="s">
        <v>2694</v>
      </c>
      <c r="B393" s="3">
        <v>44133</v>
      </c>
      <c r="C393" s="3" t="str">
        <f t="shared" si="48"/>
        <v>Oct</v>
      </c>
      <c r="D393" s="2">
        <f t="shared" si="49"/>
        <v>2020</v>
      </c>
      <c r="E393" s="2" t="s">
        <v>2695</v>
      </c>
      <c r="F393" t="s">
        <v>6157</v>
      </c>
      <c r="G393" s="2">
        <v>2</v>
      </c>
      <c r="H393" s="2" t="str">
        <f>VLOOKUP(E393,customers!$A$1:$I$1001,2,FALSE)</f>
        <v>Itch Norquoy</v>
      </c>
      <c r="I393" s="2" t="str">
        <f t="shared" si="50"/>
        <v>Itch</v>
      </c>
      <c r="J393" s="2" t="str">
        <f t="shared" si="51"/>
        <v>Norquoy</v>
      </c>
      <c r="K393" s="2" t="str">
        <f>IF(VLOOKUP(E393,customers!$A$1:$I$1001,3,FALSE)=0," ",VLOOKUP(E393,customers!$A$1:$I$1001,3,FALSE))</f>
        <v>inorquoyav@businessweek.com</v>
      </c>
      <c r="L393" s="2" t="str">
        <f>VLOOKUP(E393,customers!$A$1:$I$1001,6,FALSE)</f>
        <v>Minneapolis</v>
      </c>
      <c r="M393" s="2" t="str">
        <f>VLOOKUP(E393,customers!$A$1:$I$1001,7,FALSE)</f>
        <v>United States</v>
      </c>
      <c r="N393" t="str">
        <f t="shared" si="52"/>
        <v>A</v>
      </c>
      <c r="O393" t="str" cm="1">
        <f t="array" ref="O393">_xlfn.IFS(N393="R","Rob",N393="E","Exc",N393="L","Lib",N393="A","Ara")</f>
        <v>Ara</v>
      </c>
      <c r="P393" t="str" cm="1">
        <f t="array" ref="P393">_xlfn.IFS(O393="Rob","Robusta",O393="Exc","Excelsa",O393="Ara","Arabica",O393="Lib","Liberica")</f>
        <v>Arabica</v>
      </c>
      <c r="Q393" t="str">
        <f t="shared" si="53"/>
        <v>M</v>
      </c>
      <c r="R393" s="8" t="str">
        <f t="shared" si="54"/>
        <v>0.5</v>
      </c>
      <c r="S393" s="9">
        <f>_xlfn.XLOOKUP(F393,products!$A$2:$A$49,products!$E$2:$E$49,,0,)</f>
        <v>6.75</v>
      </c>
      <c r="T393" s="10">
        <f t="shared" si="55"/>
        <v>13.5</v>
      </c>
      <c r="U393" t="str">
        <f>_xlfn.XLOOKUP(E393,customers!$A$2:$A$1001,customers!$I$2:$I$1001,,0,)</f>
        <v>No</v>
      </c>
    </row>
    <row r="394" spans="1:21" x14ac:dyDescent="0.2">
      <c r="A394" s="2" t="s">
        <v>2699</v>
      </c>
      <c r="B394" s="3">
        <v>44445</v>
      </c>
      <c r="C394" s="3" t="str">
        <f t="shared" si="48"/>
        <v>Sep</v>
      </c>
      <c r="D394" s="2">
        <f t="shared" si="49"/>
        <v>2021</v>
      </c>
      <c r="E394" s="2" t="s">
        <v>2700</v>
      </c>
      <c r="F394" t="s">
        <v>6171</v>
      </c>
      <c r="G394" s="2">
        <v>6</v>
      </c>
      <c r="H394" s="2" t="str">
        <f>VLOOKUP(E394,customers!$A$1:$I$1001,2,FALSE)</f>
        <v>Anson Iddison</v>
      </c>
      <c r="I394" s="2" t="str">
        <f t="shared" si="50"/>
        <v>Anson</v>
      </c>
      <c r="J394" s="2" t="str">
        <f t="shared" si="51"/>
        <v>Iddison</v>
      </c>
      <c r="K394" s="2" t="str">
        <f>IF(VLOOKUP(E394,customers!$A$1:$I$1001,3,FALSE)=0," ",VLOOKUP(E394,customers!$A$1:$I$1001,3,FALSE))</f>
        <v>aiddisonaw@usa.gov</v>
      </c>
      <c r="L394" s="2" t="str">
        <f>VLOOKUP(E394,customers!$A$1:$I$1001,6,FALSE)</f>
        <v>Santa Ana</v>
      </c>
      <c r="M394" s="2" t="str">
        <f>VLOOKUP(E394,customers!$A$1:$I$1001,7,FALSE)</f>
        <v>United States</v>
      </c>
      <c r="N394" t="str">
        <f t="shared" si="52"/>
        <v>E</v>
      </c>
      <c r="O394" t="str" cm="1">
        <f t="array" ref="O394">_xlfn.IFS(N394="R","Rob",N394="E","Exc",N394="L","Lib",N394="A","Ara")</f>
        <v>Exc</v>
      </c>
      <c r="P394" t="str" cm="1">
        <f t="array" ref="P394">_xlfn.IFS(O394="Rob","Robusta",O394="Exc","Excelsa",O394="Ara","Arabica",O394="Lib","Liberica")</f>
        <v>Excelsa</v>
      </c>
      <c r="Q394" t="str">
        <f t="shared" si="53"/>
        <v>L</v>
      </c>
      <c r="R394" s="8" t="str">
        <f t="shared" si="54"/>
        <v>1</v>
      </c>
      <c r="S394" s="9">
        <f>_xlfn.XLOOKUP(F394,products!$A$2:$A$49,products!$E$2:$E$49,,0,)</f>
        <v>14.85</v>
      </c>
      <c r="T394" s="10">
        <f t="shared" si="55"/>
        <v>89.1</v>
      </c>
      <c r="U394" t="str">
        <f>_xlfn.XLOOKUP(E394,customers!$A$2:$A$1001,customers!$I$2:$I$1001,,0,)</f>
        <v>No</v>
      </c>
    </row>
    <row r="395" spans="1:21" x14ac:dyDescent="0.2">
      <c r="A395" s="2" t="s">
        <v>2699</v>
      </c>
      <c r="B395" s="3">
        <v>44445</v>
      </c>
      <c r="C395" s="3" t="str">
        <f t="shared" si="48"/>
        <v>Sep</v>
      </c>
      <c r="D395" s="2">
        <f t="shared" si="49"/>
        <v>2021</v>
      </c>
      <c r="E395" s="2" t="s">
        <v>2700</v>
      </c>
      <c r="F395" t="s">
        <v>6167</v>
      </c>
      <c r="G395" s="2">
        <v>1</v>
      </c>
      <c r="H395" s="2" t="str">
        <f>VLOOKUP(E395,customers!$A$1:$I$1001,2,FALSE)</f>
        <v>Anson Iddison</v>
      </c>
      <c r="I395" s="2" t="str">
        <f t="shared" si="50"/>
        <v>Anson</v>
      </c>
      <c r="J395" s="2" t="str">
        <f t="shared" si="51"/>
        <v>Iddison</v>
      </c>
      <c r="K395" s="2" t="str">
        <f>IF(VLOOKUP(E395,customers!$A$1:$I$1001,3,FALSE)=0," ",VLOOKUP(E395,customers!$A$1:$I$1001,3,FALSE))</f>
        <v>aiddisonaw@usa.gov</v>
      </c>
      <c r="L395" s="2" t="str">
        <f>VLOOKUP(E395,customers!$A$1:$I$1001,6,FALSE)</f>
        <v>Santa Ana</v>
      </c>
      <c r="M395" s="2" t="str">
        <f>VLOOKUP(E395,customers!$A$1:$I$1001,7,FALSE)</f>
        <v>United States</v>
      </c>
      <c r="N395" t="str">
        <f t="shared" si="52"/>
        <v>A</v>
      </c>
      <c r="O395" t="str" cm="1">
        <f t="array" ref="O395">_xlfn.IFS(N395="R","Rob",N395="E","Exc",N395="L","Lib",N395="A","Ara")</f>
        <v>Ara</v>
      </c>
      <c r="P395" t="str" cm="1">
        <f t="array" ref="P395">_xlfn.IFS(O395="Rob","Robusta",O395="Exc","Excelsa",O395="Ara","Arabica",O395="Lib","Liberica")</f>
        <v>Arabica</v>
      </c>
      <c r="Q395" t="str">
        <f t="shared" si="53"/>
        <v>L</v>
      </c>
      <c r="R395" s="8" t="str">
        <f t="shared" si="54"/>
        <v>0.2</v>
      </c>
      <c r="S395" s="9">
        <f>_xlfn.XLOOKUP(F395,products!$A$2:$A$49,products!$E$2:$E$49,,0,)</f>
        <v>3.8849999999999998</v>
      </c>
      <c r="T395" s="10">
        <f t="shared" si="55"/>
        <v>3.8849999999999998</v>
      </c>
      <c r="U395" t="str">
        <f>_xlfn.XLOOKUP(E395,customers!$A$2:$A$1001,customers!$I$2:$I$1001,,0,)</f>
        <v>No</v>
      </c>
    </row>
    <row r="396" spans="1:21" x14ac:dyDescent="0.2">
      <c r="A396" s="2" t="s">
        <v>2710</v>
      </c>
      <c r="B396" s="3">
        <v>44083</v>
      </c>
      <c r="C396" s="3" t="str">
        <f t="shared" si="48"/>
        <v>Sep</v>
      </c>
      <c r="D396" s="2">
        <f t="shared" si="49"/>
        <v>2020</v>
      </c>
      <c r="E396" s="2" t="s">
        <v>2711</v>
      </c>
      <c r="F396" t="s">
        <v>6142</v>
      </c>
      <c r="G396" s="2">
        <v>4</v>
      </c>
      <c r="H396" s="2" t="str">
        <f>VLOOKUP(E396,customers!$A$1:$I$1001,2,FALSE)</f>
        <v>Randal Longfield</v>
      </c>
      <c r="I396" s="2" t="str">
        <f t="shared" si="50"/>
        <v>Randal</v>
      </c>
      <c r="J396" s="2" t="str">
        <f t="shared" si="51"/>
        <v>Longfield</v>
      </c>
      <c r="K396" s="2" t="str">
        <f>IF(VLOOKUP(E396,customers!$A$1:$I$1001,3,FALSE)=0," ",VLOOKUP(E396,customers!$A$1:$I$1001,3,FALSE))</f>
        <v>rlongfielday@bluehost.com</v>
      </c>
      <c r="L396" s="2" t="str">
        <f>VLOOKUP(E396,customers!$A$1:$I$1001,6,FALSE)</f>
        <v>Minneapolis</v>
      </c>
      <c r="M396" s="2" t="str">
        <f>VLOOKUP(E396,customers!$A$1:$I$1001,7,FALSE)</f>
        <v>United States</v>
      </c>
      <c r="N396" t="str">
        <f t="shared" si="52"/>
        <v>R</v>
      </c>
      <c r="O396" t="str" cm="1">
        <f t="array" ref="O396">_xlfn.IFS(N396="R","Rob",N396="E","Exc",N396="L","Lib",N396="A","Ara")</f>
        <v>Rob</v>
      </c>
      <c r="P396" t="str" cm="1">
        <f t="array" ref="P396">_xlfn.IFS(O396="Rob","Robusta",O396="Exc","Excelsa",O396="Ara","Arabica",O396="Lib","Liberica")</f>
        <v>Robusta</v>
      </c>
      <c r="Q396" t="str">
        <f t="shared" si="53"/>
        <v>L</v>
      </c>
      <c r="R396" s="8" t="str">
        <f t="shared" si="54"/>
        <v>2.5</v>
      </c>
      <c r="S396" s="9">
        <f>_xlfn.XLOOKUP(F396,products!$A$2:$A$49,products!$E$2:$E$49,,0,)</f>
        <v>27.484999999999996</v>
      </c>
      <c r="T396" s="10">
        <f t="shared" si="55"/>
        <v>109.93999999999998</v>
      </c>
      <c r="U396" t="str">
        <f>_xlfn.XLOOKUP(E396,customers!$A$2:$A$1001,customers!$I$2:$I$1001,,0,)</f>
        <v>No</v>
      </c>
    </row>
    <row r="397" spans="1:21" x14ac:dyDescent="0.2">
      <c r="A397" s="2" t="s">
        <v>2716</v>
      </c>
      <c r="B397" s="3">
        <v>44465</v>
      </c>
      <c r="C397" s="3" t="str">
        <f t="shared" si="48"/>
        <v>Sep</v>
      </c>
      <c r="D397" s="2">
        <f t="shared" si="49"/>
        <v>2021</v>
      </c>
      <c r="E397" s="2" t="s">
        <v>2717</v>
      </c>
      <c r="F397" t="s">
        <v>6169</v>
      </c>
      <c r="G397" s="2">
        <v>6</v>
      </c>
      <c r="H397" s="2" t="str">
        <f>VLOOKUP(E397,customers!$A$1:$I$1001,2,FALSE)</f>
        <v>Gregorius Kislingbury</v>
      </c>
      <c r="I397" s="2" t="str">
        <f t="shared" si="50"/>
        <v>Gregorius</v>
      </c>
      <c r="J397" s="2" t="str">
        <f t="shared" si="51"/>
        <v>Kislingbury</v>
      </c>
      <c r="K397" s="2" t="str">
        <f>IF(VLOOKUP(E397,customers!$A$1:$I$1001,3,FALSE)=0," ",VLOOKUP(E397,customers!$A$1:$I$1001,3,FALSE))</f>
        <v>gkislingburyaz@samsung.com</v>
      </c>
      <c r="L397" s="2" t="str">
        <f>VLOOKUP(E397,customers!$A$1:$I$1001,6,FALSE)</f>
        <v>Washington</v>
      </c>
      <c r="M397" s="2" t="str">
        <f>VLOOKUP(E397,customers!$A$1:$I$1001,7,FALSE)</f>
        <v>United States</v>
      </c>
      <c r="N397" t="str">
        <f t="shared" si="52"/>
        <v>L</v>
      </c>
      <c r="O397" t="str" cm="1">
        <f t="array" ref="O397">_xlfn.IFS(N397="R","Rob",N397="E","Exc",N397="L","Lib",N397="A","Ara")</f>
        <v>Lib</v>
      </c>
      <c r="P397" t="str" cm="1">
        <f t="array" ref="P397">_xlfn.IFS(O397="Rob","Robusta",O397="Exc","Excelsa",O397="Ara","Arabica",O397="Lib","Liberica")</f>
        <v>Liberica</v>
      </c>
      <c r="Q397" t="str">
        <f t="shared" si="53"/>
        <v>D</v>
      </c>
      <c r="R397" s="8" t="str">
        <f t="shared" si="54"/>
        <v>0.5</v>
      </c>
      <c r="S397" s="9">
        <f>_xlfn.XLOOKUP(F397,products!$A$2:$A$49,products!$E$2:$E$49,,0,)</f>
        <v>7.77</v>
      </c>
      <c r="T397" s="10">
        <f t="shared" si="55"/>
        <v>46.62</v>
      </c>
      <c r="U397" t="str">
        <f>_xlfn.XLOOKUP(E397,customers!$A$2:$A$1001,customers!$I$2:$I$1001,,0,)</f>
        <v>Yes</v>
      </c>
    </row>
    <row r="398" spans="1:21" x14ac:dyDescent="0.2">
      <c r="A398" s="2" t="s">
        <v>2721</v>
      </c>
      <c r="B398" s="3">
        <v>44140</v>
      </c>
      <c r="C398" s="3" t="str">
        <f t="shared" si="48"/>
        <v>Nov</v>
      </c>
      <c r="D398" s="2">
        <f t="shared" si="49"/>
        <v>2020</v>
      </c>
      <c r="E398" s="2" t="s">
        <v>2722</v>
      </c>
      <c r="F398" t="s">
        <v>6180</v>
      </c>
      <c r="G398" s="2">
        <v>5</v>
      </c>
      <c r="H398" s="2" t="str">
        <f>VLOOKUP(E398,customers!$A$1:$I$1001,2,FALSE)</f>
        <v>Xenos Gibbons</v>
      </c>
      <c r="I398" s="2" t="str">
        <f t="shared" si="50"/>
        <v>Xenos</v>
      </c>
      <c r="J398" s="2" t="str">
        <f t="shared" si="51"/>
        <v>Gibbons</v>
      </c>
      <c r="K398" s="2" t="str">
        <f>IF(VLOOKUP(E398,customers!$A$1:$I$1001,3,FALSE)=0," ",VLOOKUP(E398,customers!$A$1:$I$1001,3,FALSE))</f>
        <v>xgibbonsb0@artisteer.com</v>
      </c>
      <c r="L398" s="2" t="str">
        <f>VLOOKUP(E398,customers!$A$1:$I$1001,6,FALSE)</f>
        <v>San Bernardino</v>
      </c>
      <c r="M398" s="2" t="str">
        <f>VLOOKUP(E398,customers!$A$1:$I$1001,7,FALSE)</f>
        <v>United States</v>
      </c>
      <c r="N398" t="str">
        <f t="shared" si="52"/>
        <v>A</v>
      </c>
      <c r="O398" t="str" cm="1">
        <f t="array" ref="O398">_xlfn.IFS(N398="R","Rob",N398="E","Exc",N398="L","Lib",N398="A","Ara")</f>
        <v>Ara</v>
      </c>
      <c r="P398" t="str" cm="1">
        <f t="array" ref="P398">_xlfn.IFS(O398="Rob","Robusta",O398="Exc","Excelsa",O398="Ara","Arabica",O398="Lib","Liberica")</f>
        <v>Arabica</v>
      </c>
      <c r="Q398" t="str">
        <f t="shared" si="53"/>
        <v>L</v>
      </c>
      <c r="R398" s="8" t="str">
        <f t="shared" si="54"/>
        <v>0.5</v>
      </c>
      <c r="S398" s="9">
        <f>_xlfn.XLOOKUP(F398,products!$A$2:$A$49,products!$E$2:$E$49,,0,)</f>
        <v>7.77</v>
      </c>
      <c r="T398" s="10">
        <f t="shared" si="55"/>
        <v>38.849999999999994</v>
      </c>
      <c r="U398" t="str">
        <f>_xlfn.XLOOKUP(E398,customers!$A$2:$A$1001,customers!$I$2:$I$1001,,0,)</f>
        <v>No</v>
      </c>
    </row>
    <row r="399" spans="1:21" x14ac:dyDescent="0.2">
      <c r="A399" s="2" t="s">
        <v>2727</v>
      </c>
      <c r="B399" s="3">
        <v>43720</v>
      </c>
      <c r="C399" s="3" t="str">
        <f t="shared" si="48"/>
        <v>Sep</v>
      </c>
      <c r="D399" s="2">
        <f t="shared" si="49"/>
        <v>2019</v>
      </c>
      <c r="E399" s="2" t="s">
        <v>2728</v>
      </c>
      <c r="F399" t="s">
        <v>6169</v>
      </c>
      <c r="G399" s="2">
        <v>4</v>
      </c>
      <c r="H399" s="2" t="str">
        <f>VLOOKUP(E399,customers!$A$1:$I$1001,2,FALSE)</f>
        <v>Fleur Parres</v>
      </c>
      <c r="I399" s="2" t="str">
        <f t="shared" si="50"/>
        <v>Fleur</v>
      </c>
      <c r="J399" s="2" t="str">
        <f t="shared" si="51"/>
        <v>Parres</v>
      </c>
      <c r="K399" s="2" t="str">
        <f>IF(VLOOKUP(E399,customers!$A$1:$I$1001,3,FALSE)=0," ",VLOOKUP(E399,customers!$A$1:$I$1001,3,FALSE))</f>
        <v>fparresb1@imageshack.us</v>
      </c>
      <c r="L399" s="2" t="str">
        <f>VLOOKUP(E399,customers!$A$1:$I$1001,6,FALSE)</f>
        <v>Rochester</v>
      </c>
      <c r="M399" s="2" t="str">
        <f>VLOOKUP(E399,customers!$A$1:$I$1001,7,FALSE)</f>
        <v>United States</v>
      </c>
      <c r="N399" t="str">
        <f t="shared" si="52"/>
        <v>L</v>
      </c>
      <c r="O399" t="str" cm="1">
        <f t="array" ref="O399">_xlfn.IFS(N399="R","Rob",N399="E","Exc",N399="L","Lib",N399="A","Ara")</f>
        <v>Lib</v>
      </c>
      <c r="P399" t="str" cm="1">
        <f t="array" ref="P399">_xlfn.IFS(O399="Rob","Robusta",O399="Exc","Excelsa",O399="Ara","Arabica",O399="Lib","Liberica")</f>
        <v>Liberica</v>
      </c>
      <c r="Q399" t="str">
        <f t="shared" si="53"/>
        <v>D</v>
      </c>
      <c r="R399" s="8" t="str">
        <f t="shared" si="54"/>
        <v>0.5</v>
      </c>
      <c r="S399" s="9">
        <f>_xlfn.XLOOKUP(F399,products!$A$2:$A$49,products!$E$2:$E$49,,0,)</f>
        <v>7.77</v>
      </c>
      <c r="T399" s="10">
        <f t="shared" si="55"/>
        <v>31.08</v>
      </c>
      <c r="U399" t="str">
        <f>_xlfn.XLOOKUP(E399,customers!$A$2:$A$1001,customers!$I$2:$I$1001,,0,)</f>
        <v>Yes</v>
      </c>
    </row>
    <row r="400" spans="1:21" x14ac:dyDescent="0.2">
      <c r="A400" s="2" t="s">
        <v>2733</v>
      </c>
      <c r="B400" s="3">
        <v>43677</v>
      </c>
      <c r="C400" s="3" t="str">
        <f t="shared" si="48"/>
        <v>Jul</v>
      </c>
      <c r="D400" s="2">
        <f t="shared" si="49"/>
        <v>2019</v>
      </c>
      <c r="E400" s="2" t="s">
        <v>2734</v>
      </c>
      <c r="F400" t="s">
        <v>6154</v>
      </c>
      <c r="G400" s="2">
        <v>6</v>
      </c>
      <c r="H400" s="2" t="str">
        <f>VLOOKUP(E400,customers!$A$1:$I$1001,2,FALSE)</f>
        <v>Gran Sibray</v>
      </c>
      <c r="I400" s="2" t="str">
        <f t="shared" si="50"/>
        <v>Gran</v>
      </c>
      <c r="J400" s="2" t="str">
        <f t="shared" si="51"/>
        <v>Sibray</v>
      </c>
      <c r="K400" s="2" t="str">
        <f>IF(VLOOKUP(E400,customers!$A$1:$I$1001,3,FALSE)=0," ",VLOOKUP(E400,customers!$A$1:$I$1001,3,FALSE))</f>
        <v>gsibrayb2@wsj.com</v>
      </c>
      <c r="L400" s="2" t="str">
        <f>VLOOKUP(E400,customers!$A$1:$I$1001,6,FALSE)</f>
        <v>Vancouver</v>
      </c>
      <c r="M400" s="2" t="str">
        <f>VLOOKUP(E400,customers!$A$1:$I$1001,7,FALSE)</f>
        <v>United States</v>
      </c>
      <c r="N400" t="str">
        <f t="shared" si="52"/>
        <v>A</v>
      </c>
      <c r="O400" t="str" cm="1">
        <f t="array" ref="O400">_xlfn.IFS(N400="R","Rob",N400="E","Exc",N400="L","Lib",N400="A","Ara")</f>
        <v>Ara</v>
      </c>
      <c r="P400" t="str" cm="1">
        <f t="array" ref="P400">_xlfn.IFS(O400="Rob","Robusta",O400="Exc","Excelsa",O400="Ara","Arabica",O400="Lib","Liberica")</f>
        <v>Arabica</v>
      </c>
      <c r="Q400" t="str">
        <f t="shared" si="53"/>
        <v>D</v>
      </c>
      <c r="R400" s="8" t="str">
        <f t="shared" si="54"/>
        <v>0.2</v>
      </c>
      <c r="S400" s="9">
        <f>_xlfn.XLOOKUP(F400,products!$A$2:$A$49,products!$E$2:$E$49,,0,)</f>
        <v>2.9849999999999999</v>
      </c>
      <c r="T400" s="10">
        <f t="shared" si="55"/>
        <v>17.91</v>
      </c>
      <c r="U400" t="str">
        <f>_xlfn.XLOOKUP(E400,customers!$A$2:$A$1001,customers!$I$2:$I$1001,,0,)</f>
        <v>Yes</v>
      </c>
    </row>
    <row r="401" spans="1:21" x14ac:dyDescent="0.2">
      <c r="A401" s="2" t="s">
        <v>2739</v>
      </c>
      <c r="B401" s="3">
        <v>43539</v>
      </c>
      <c r="C401" s="3" t="str">
        <f t="shared" si="48"/>
        <v>Mar</v>
      </c>
      <c r="D401" s="2">
        <f t="shared" si="49"/>
        <v>2019</v>
      </c>
      <c r="E401" s="2" t="s">
        <v>2740</v>
      </c>
      <c r="F401" t="s">
        <v>6185</v>
      </c>
      <c r="G401" s="2">
        <v>6</v>
      </c>
      <c r="H401" s="2" t="str">
        <f>VLOOKUP(E401,customers!$A$1:$I$1001,2,FALSE)</f>
        <v>Ingelbert Hotchkin</v>
      </c>
      <c r="I401" s="2" t="str">
        <f t="shared" si="50"/>
        <v>Ingelbert</v>
      </c>
      <c r="J401" s="2" t="str">
        <f t="shared" si="51"/>
        <v>Hotchkin</v>
      </c>
      <c r="K401" s="2" t="str">
        <f>IF(VLOOKUP(E401,customers!$A$1:$I$1001,3,FALSE)=0," ",VLOOKUP(E401,customers!$A$1:$I$1001,3,FALSE))</f>
        <v>ihotchkinb3@mit.edu</v>
      </c>
      <c r="L401" s="2" t="str">
        <f>VLOOKUP(E401,customers!$A$1:$I$1001,6,FALSE)</f>
        <v>Preston</v>
      </c>
      <c r="M401" s="2" t="str">
        <f>VLOOKUP(E401,customers!$A$1:$I$1001,7,FALSE)</f>
        <v>United Kingdom</v>
      </c>
      <c r="N401" t="str">
        <f t="shared" si="52"/>
        <v>E</v>
      </c>
      <c r="O401" t="str" cm="1">
        <f t="array" ref="O401">_xlfn.IFS(N401="R","Rob",N401="E","Exc",N401="L","Lib",N401="A","Ara")</f>
        <v>Exc</v>
      </c>
      <c r="P401" t="str" cm="1">
        <f t="array" ref="P401">_xlfn.IFS(O401="Rob","Robusta",O401="Exc","Excelsa",O401="Ara","Arabica",O401="Lib","Liberica")</f>
        <v>Excelsa</v>
      </c>
      <c r="Q401" t="str">
        <f t="shared" si="53"/>
        <v>D</v>
      </c>
      <c r="R401" s="8" t="str">
        <f t="shared" si="54"/>
        <v>2.5</v>
      </c>
      <c r="S401" s="9">
        <f>_xlfn.XLOOKUP(F401,products!$A$2:$A$49,products!$E$2:$E$49,,0,)</f>
        <v>27.945</v>
      </c>
      <c r="T401" s="10">
        <f t="shared" si="55"/>
        <v>167.67000000000002</v>
      </c>
      <c r="U401" t="str">
        <f>_xlfn.XLOOKUP(E401,customers!$A$2:$A$1001,customers!$I$2:$I$1001,,0,)</f>
        <v>No</v>
      </c>
    </row>
    <row r="402" spans="1:21" x14ac:dyDescent="0.2">
      <c r="A402" s="2" t="s">
        <v>2745</v>
      </c>
      <c r="B402" s="3">
        <v>44332</v>
      </c>
      <c r="C402" s="3" t="str">
        <f t="shared" si="48"/>
        <v>May</v>
      </c>
      <c r="D402" s="2">
        <f t="shared" si="49"/>
        <v>2021</v>
      </c>
      <c r="E402" s="2" t="s">
        <v>2746</v>
      </c>
      <c r="F402" t="s">
        <v>6170</v>
      </c>
      <c r="G402" s="2">
        <v>4</v>
      </c>
      <c r="H402" s="2" t="str">
        <f>VLOOKUP(E402,customers!$A$1:$I$1001,2,FALSE)</f>
        <v>Neely Broadberrie</v>
      </c>
      <c r="I402" s="2" t="str">
        <f t="shared" si="50"/>
        <v>Neely</v>
      </c>
      <c r="J402" s="2" t="str">
        <f t="shared" si="51"/>
        <v>Broadberrie</v>
      </c>
      <c r="K402" s="2" t="str">
        <f>IF(VLOOKUP(E402,customers!$A$1:$I$1001,3,FALSE)=0," ",VLOOKUP(E402,customers!$A$1:$I$1001,3,FALSE))</f>
        <v>nbroadberrieb4@gnu.org</v>
      </c>
      <c r="L402" s="2" t="str">
        <f>VLOOKUP(E402,customers!$A$1:$I$1001,6,FALSE)</f>
        <v>Washington</v>
      </c>
      <c r="M402" s="2" t="str">
        <f>VLOOKUP(E402,customers!$A$1:$I$1001,7,FALSE)</f>
        <v>United States</v>
      </c>
      <c r="N402" t="str">
        <f t="shared" si="52"/>
        <v>L</v>
      </c>
      <c r="O402" t="str" cm="1">
        <f t="array" ref="O402">_xlfn.IFS(N402="R","Rob",N402="E","Exc",N402="L","Lib",N402="A","Ara")</f>
        <v>Lib</v>
      </c>
      <c r="P402" t="str" cm="1">
        <f t="array" ref="P402">_xlfn.IFS(O402="Rob","Robusta",O402="Exc","Excelsa",O402="Ara","Arabica",O402="Lib","Liberica")</f>
        <v>Liberica</v>
      </c>
      <c r="Q402" t="str">
        <f t="shared" si="53"/>
        <v>L</v>
      </c>
      <c r="R402" s="8" t="str">
        <f t="shared" si="54"/>
        <v>1</v>
      </c>
      <c r="S402" s="9">
        <f>_xlfn.XLOOKUP(F402,products!$A$2:$A$49,products!$E$2:$E$49,,0,)</f>
        <v>15.85</v>
      </c>
      <c r="T402" s="10">
        <f t="shared" si="55"/>
        <v>63.4</v>
      </c>
      <c r="U402" t="str">
        <f>_xlfn.XLOOKUP(E402,customers!$A$2:$A$1001,customers!$I$2:$I$1001,,0,)</f>
        <v>No</v>
      </c>
    </row>
    <row r="403" spans="1:21" x14ac:dyDescent="0.2">
      <c r="A403" s="2" t="s">
        <v>2751</v>
      </c>
      <c r="B403" s="3">
        <v>43591</v>
      </c>
      <c r="C403" s="3" t="str">
        <f t="shared" si="48"/>
        <v>May</v>
      </c>
      <c r="D403" s="2">
        <f t="shared" si="49"/>
        <v>2019</v>
      </c>
      <c r="E403" s="2" t="s">
        <v>2752</v>
      </c>
      <c r="F403" t="s">
        <v>6159</v>
      </c>
      <c r="G403" s="2">
        <v>2</v>
      </c>
      <c r="H403" s="2" t="str">
        <f>VLOOKUP(E403,customers!$A$1:$I$1001,2,FALSE)</f>
        <v>Rutger Pithcock</v>
      </c>
      <c r="I403" s="2" t="str">
        <f t="shared" si="50"/>
        <v>Rutger</v>
      </c>
      <c r="J403" s="2" t="str">
        <f t="shared" si="51"/>
        <v>Pithcock</v>
      </c>
      <c r="K403" s="2" t="str">
        <f>IF(VLOOKUP(E403,customers!$A$1:$I$1001,3,FALSE)=0," ",VLOOKUP(E403,customers!$A$1:$I$1001,3,FALSE))</f>
        <v>rpithcockb5@yellowbook.com</v>
      </c>
      <c r="L403" s="2" t="str">
        <f>VLOOKUP(E403,customers!$A$1:$I$1001,6,FALSE)</f>
        <v>Knoxville</v>
      </c>
      <c r="M403" s="2" t="str">
        <f>VLOOKUP(E403,customers!$A$1:$I$1001,7,FALSE)</f>
        <v>United States</v>
      </c>
      <c r="N403" t="str">
        <f t="shared" si="52"/>
        <v>L</v>
      </c>
      <c r="O403" t="str" cm="1">
        <f t="array" ref="O403">_xlfn.IFS(N403="R","Rob",N403="E","Exc",N403="L","Lib",N403="A","Ara")</f>
        <v>Lib</v>
      </c>
      <c r="P403" t="str" cm="1">
        <f t="array" ref="P403">_xlfn.IFS(O403="Rob","Robusta",O403="Exc","Excelsa",O403="Ara","Arabica",O403="Lib","Liberica")</f>
        <v>Liberica</v>
      </c>
      <c r="Q403" t="str">
        <f t="shared" si="53"/>
        <v>M</v>
      </c>
      <c r="R403" s="8" t="str">
        <f t="shared" si="54"/>
        <v>0.2</v>
      </c>
      <c r="S403" s="9">
        <f>_xlfn.XLOOKUP(F403,products!$A$2:$A$49,products!$E$2:$E$49,,0,)</f>
        <v>4.3650000000000002</v>
      </c>
      <c r="T403" s="10">
        <f t="shared" si="55"/>
        <v>8.73</v>
      </c>
      <c r="U403" t="str">
        <f>_xlfn.XLOOKUP(E403,customers!$A$2:$A$1001,customers!$I$2:$I$1001,,0,)</f>
        <v>Yes</v>
      </c>
    </row>
    <row r="404" spans="1:21" x14ac:dyDescent="0.2">
      <c r="A404" s="2" t="s">
        <v>2757</v>
      </c>
      <c r="B404" s="3">
        <v>43502</v>
      </c>
      <c r="C404" s="3" t="str">
        <f t="shared" si="48"/>
        <v>Feb</v>
      </c>
      <c r="D404" s="2">
        <f t="shared" si="49"/>
        <v>2019</v>
      </c>
      <c r="E404" s="2" t="s">
        <v>2758</v>
      </c>
      <c r="F404" t="s">
        <v>6177</v>
      </c>
      <c r="G404" s="2">
        <v>3</v>
      </c>
      <c r="H404" s="2" t="str">
        <f>VLOOKUP(E404,customers!$A$1:$I$1001,2,FALSE)</f>
        <v>Gale Croysdale</v>
      </c>
      <c r="I404" s="2" t="str">
        <f t="shared" si="50"/>
        <v>Gale</v>
      </c>
      <c r="J404" s="2" t="str">
        <f t="shared" si="51"/>
        <v>Croysdale</v>
      </c>
      <c r="K404" s="2" t="str">
        <f>IF(VLOOKUP(E404,customers!$A$1:$I$1001,3,FALSE)=0," ",VLOOKUP(E404,customers!$A$1:$I$1001,3,FALSE))</f>
        <v>gcroysdaleb6@nih.gov</v>
      </c>
      <c r="L404" s="2" t="str">
        <f>VLOOKUP(E404,customers!$A$1:$I$1001,6,FALSE)</f>
        <v>Charleston</v>
      </c>
      <c r="M404" s="2" t="str">
        <f>VLOOKUP(E404,customers!$A$1:$I$1001,7,FALSE)</f>
        <v>United States</v>
      </c>
      <c r="N404" t="str">
        <f t="shared" si="52"/>
        <v>R</v>
      </c>
      <c r="O404" t="str" cm="1">
        <f t="array" ref="O404">_xlfn.IFS(N404="R","Rob",N404="E","Exc",N404="L","Lib",N404="A","Ara")</f>
        <v>Rob</v>
      </c>
      <c r="P404" t="str" cm="1">
        <f t="array" ref="P404">_xlfn.IFS(O404="Rob","Robusta",O404="Exc","Excelsa",O404="Ara","Arabica",O404="Lib","Liberica")</f>
        <v>Robusta</v>
      </c>
      <c r="Q404" t="str">
        <f t="shared" si="53"/>
        <v>D</v>
      </c>
      <c r="R404" s="8" t="str">
        <f t="shared" si="54"/>
        <v>1</v>
      </c>
      <c r="S404" s="9">
        <f>_xlfn.XLOOKUP(F404,products!$A$2:$A$49,products!$E$2:$E$49,,0,)</f>
        <v>8.9499999999999993</v>
      </c>
      <c r="T404" s="10">
        <f t="shared" si="55"/>
        <v>26.849999999999998</v>
      </c>
      <c r="U404" t="str">
        <f>_xlfn.XLOOKUP(E404,customers!$A$2:$A$1001,customers!$I$2:$I$1001,,0,)</f>
        <v>Yes</v>
      </c>
    </row>
    <row r="405" spans="1:21" x14ac:dyDescent="0.2">
      <c r="A405" s="2" t="s">
        <v>2763</v>
      </c>
      <c r="B405" s="3">
        <v>44295</v>
      </c>
      <c r="C405" s="3" t="str">
        <f t="shared" si="48"/>
        <v>Apr</v>
      </c>
      <c r="D405" s="2">
        <f t="shared" si="49"/>
        <v>2021</v>
      </c>
      <c r="E405" s="2" t="s">
        <v>2764</v>
      </c>
      <c r="F405" t="s">
        <v>6145</v>
      </c>
      <c r="G405" s="2">
        <v>2</v>
      </c>
      <c r="H405" s="2" t="str">
        <f>VLOOKUP(E405,customers!$A$1:$I$1001,2,FALSE)</f>
        <v>Benedetto Gozzett</v>
      </c>
      <c r="I405" s="2" t="str">
        <f t="shared" si="50"/>
        <v>Benedetto</v>
      </c>
      <c r="J405" s="2" t="str">
        <f t="shared" si="51"/>
        <v>Gozzett</v>
      </c>
      <c r="K405" s="2" t="str">
        <f>IF(VLOOKUP(E405,customers!$A$1:$I$1001,3,FALSE)=0," ",VLOOKUP(E405,customers!$A$1:$I$1001,3,FALSE))</f>
        <v>bgozzettb7@github.com</v>
      </c>
      <c r="L405" s="2" t="str">
        <f>VLOOKUP(E405,customers!$A$1:$I$1001,6,FALSE)</f>
        <v>Dallas</v>
      </c>
      <c r="M405" s="2" t="str">
        <f>VLOOKUP(E405,customers!$A$1:$I$1001,7,FALSE)</f>
        <v>United States</v>
      </c>
      <c r="N405" t="str">
        <f t="shared" si="52"/>
        <v>L</v>
      </c>
      <c r="O405" t="str" cm="1">
        <f t="array" ref="O405">_xlfn.IFS(N405="R","Rob",N405="E","Exc",N405="L","Lib",N405="A","Ara")</f>
        <v>Lib</v>
      </c>
      <c r="P405" t="str" cm="1">
        <f t="array" ref="P405">_xlfn.IFS(O405="Rob","Robusta",O405="Exc","Excelsa",O405="Ara","Arabica",O405="Lib","Liberica")</f>
        <v>Liberica</v>
      </c>
      <c r="Q405" t="str">
        <f t="shared" si="53"/>
        <v>L</v>
      </c>
      <c r="R405" s="8" t="str">
        <f t="shared" si="54"/>
        <v>0.2</v>
      </c>
      <c r="S405" s="9">
        <f>_xlfn.XLOOKUP(F405,products!$A$2:$A$49,products!$E$2:$E$49,,0,)</f>
        <v>4.7549999999999999</v>
      </c>
      <c r="T405" s="10">
        <f t="shared" si="55"/>
        <v>9.51</v>
      </c>
      <c r="U405" t="str">
        <f>_xlfn.XLOOKUP(E405,customers!$A$2:$A$1001,customers!$I$2:$I$1001,,0,)</f>
        <v>No</v>
      </c>
    </row>
    <row r="406" spans="1:21" x14ac:dyDescent="0.2">
      <c r="A406" s="2" t="s">
        <v>2769</v>
      </c>
      <c r="B406" s="3">
        <v>43971</v>
      </c>
      <c r="C406" s="3" t="str">
        <f t="shared" si="48"/>
        <v>May</v>
      </c>
      <c r="D406" s="2">
        <f t="shared" si="49"/>
        <v>2020</v>
      </c>
      <c r="E406" s="2" t="s">
        <v>2770</v>
      </c>
      <c r="F406" t="s">
        <v>6147</v>
      </c>
      <c r="G406" s="2">
        <v>4</v>
      </c>
      <c r="H406" s="2" t="str">
        <f>VLOOKUP(E406,customers!$A$1:$I$1001,2,FALSE)</f>
        <v>Tania Craggs</v>
      </c>
      <c r="I406" s="2" t="str">
        <f t="shared" si="50"/>
        <v>Tania</v>
      </c>
      <c r="J406" s="2" t="str">
        <f t="shared" si="51"/>
        <v>Craggs</v>
      </c>
      <c r="K406" s="2" t="str">
        <f>IF(VLOOKUP(E406,customers!$A$1:$I$1001,3,FALSE)=0," ",VLOOKUP(E406,customers!$A$1:$I$1001,3,FALSE))</f>
        <v>tcraggsb8@house.gov</v>
      </c>
      <c r="L406" s="2" t="str">
        <f>VLOOKUP(E406,customers!$A$1:$I$1001,6,FALSE)</f>
        <v>Whitegate</v>
      </c>
      <c r="M406" s="2" t="str">
        <f>VLOOKUP(E406,customers!$A$1:$I$1001,7,FALSE)</f>
        <v>Ireland</v>
      </c>
      <c r="N406" t="str">
        <f t="shared" si="52"/>
        <v>A</v>
      </c>
      <c r="O406" t="str" cm="1">
        <f t="array" ref="O406">_xlfn.IFS(N406="R","Rob",N406="E","Exc",N406="L","Lib",N406="A","Ara")</f>
        <v>Ara</v>
      </c>
      <c r="P406" t="str" cm="1">
        <f t="array" ref="P406">_xlfn.IFS(O406="Rob","Robusta",O406="Exc","Excelsa",O406="Ara","Arabica",O406="Lib","Liberica")</f>
        <v>Arabica</v>
      </c>
      <c r="Q406" t="str">
        <f t="shared" si="53"/>
        <v>D</v>
      </c>
      <c r="R406" s="8" t="str">
        <f t="shared" si="54"/>
        <v>1</v>
      </c>
      <c r="S406" s="9">
        <f>_xlfn.XLOOKUP(F406,products!$A$2:$A$49,products!$E$2:$E$49,,0,)</f>
        <v>9.9499999999999993</v>
      </c>
      <c r="T406" s="10">
        <f t="shared" si="55"/>
        <v>39.799999999999997</v>
      </c>
      <c r="U406" t="str">
        <f>_xlfn.XLOOKUP(E406,customers!$A$2:$A$1001,customers!$I$2:$I$1001,,0,)</f>
        <v>No</v>
      </c>
    </row>
    <row r="407" spans="1:21" x14ac:dyDescent="0.2">
      <c r="A407" s="2" t="s">
        <v>2775</v>
      </c>
      <c r="B407" s="3">
        <v>44167</v>
      </c>
      <c r="C407" s="3" t="str">
        <f t="shared" si="48"/>
        <v>Dec</v>
      </c>
      <c r="D407" s="2">
        <f t="shared" si="49"/>
        <v>2020</v>
      </c>
      <c r="E407" s="2" t="s">
        <v>2776</v>
      </c>
      <c r="F407" t="s">
        <v>6139</v>
      </c>
      <c r="G407" s="2">
        <v>3</v>
      </c>
      <c r="H407" s="2" t="str">
        <f>VLOOKUP(E407,customers!$A$1:$I$1001,2,FALSE)</f>
        <v>Leonie Cullrford</v>
      </c>
      <c r="I407" s="2" t="str">
        <f t="shared" si="50"/>
        <v>Leonie</v>
      </c>
      <c r="J407" s="2" t="str">
        <f t="shared" si="51"/>
        <v>Cullrford</v>
      </c>
      <c r="K407" s="2" t="str">
        <f>IF(VLOOKUP(E407,customers!$A$1:$I$1001,3,FALSE)=0," ",VLOOKUP(E407,customers!$A$1:$I$1001,3,FALSE))</f>
        <v>lcullrfordb9@xing.com</v>
      </c>
      <c r="L407" s="2" t="str">
        <f>VLOOKUP(E407,customers!$A$1:$I$1001,6,FALSE)</f>
        <v>Chico</v>
      </c>
      <c r="M407" s="2" t="str">
        <f>VLOOKUP(E407,customers!$A$1:$I$1001,7,FALSE)</f>
        <v>United States</v>
      </c>
      <c r="N407" t="str">
        <f t="shared" si="52"/>
        <v>E</v>
      </c>
      <c r="O407" t="str" cm="1">
        <f t="array" ref="O407">_xlfn.IFS(N407="R","Rob",N407="E","Exc",N407="L","Lib",N407="A","Ara")</f>
        <v>Exc</v>
      </c>
      <c r="P407" t="str" cm="1">
        <f t="array" ref="P407">_xlfn.IFS(O407="Rob","Robusta",O407="Exc","Excelsa",O407="Ara","Arabica",O407="Lib","Liberica")</f>
        <v>Excelsa</v>
      </c>
      <c r="Q407" t="str">
        <f t="shared" si="53"/>
        <v>M</v>
      </c>
      <c r="R407" s="8" t="str">
        <f t="shared" si="54"/>
        <v>0.5</v>
      </c>
      <c r="S407" s="9">
        <f>_xlfn.XLOOKUP(F407,products!$A$2:$A$49,products!$E$2:$E$49,,0,)</f>
        <v>8.25</v>
      </c>
      <c r="T407" s="10">
        <f t="shared" si="55"/>
        <v>24.75</v>
      </c>
      <c r="U407" t="str">
        <f>_xlfn.XLOOKUP(E407,customers!$A$2:$A$1001,customers!$I$2:$I$1001,,0,)</f>
        <v>Yes</v>
      </c>
    </row>
    <row r="408" spans="1:21" x14ac:dyDescent="0.2">
      <c r="A408" s="2" t="s">
        <v>2781</v>
      </c>
      <c r="B408" s="3">
        <v>44416</v>
      </c>
      <c r="C408" s="3" t="str">
        <f t="shared" si="48"/>
        <v>Aug</v>
      </c>
      <c r="D408" s="2">
        <f t="shared" si="49"/>
        <v>2021</v>
      </c>
      <c r="E408" s="2" t="s">
        <v>2782</v>
      </c>
      <c r="F408" t="s">
        <v>6141</v>
      </c>
      <c r="G408" s="2">
        <v>5</v>
      </c>
      <c r="H408" s="2" t="str">
        <f>VLOOKUP(E408,customers!$A$1:$I$1001,2,FALSE)</f>
        <v>Auguste Rizon</v>
      </c>
      <c r="I408" s="2" t="str">
        <f t="shared" si="50"/>
        <v>Auguste</v>
      </c>
      <c r="J408" s="2" t="str">
        <f t="shared" si="51"/>
        <v>Rizon</v>
      </c>
      <c r="K408" s="2" t="str">
        <f>IF(VLOOKUP(E408,customers!$A$1:$I$1001,3,FALSE)=0," ",VLOOKUP(E408,customers!$A$1:$I$1001,3,FALSE))</f>
        <v>arizonba@xing.com</v>
      </c>
      <c r="L408" s="2" t="str">
        <f>VLOOKUP(E408,customers!$A$1:$I$1001,6,FALSE)</f>
        <v>Little Rock</v>
      </c>
      <c r="M408" s="2" t="str">
        <f>VLOOKUP(E408,customers!$A$1:$I$1001,7,FALSE)</f>
        <v>United States</v>
      </c>
      <c r="N408" t="str">
        <f t="shared" si="52"/>
        <v>E</v>
      </c>
      <c r="O408" t="str" cm="1">
        <f t="array" ref="O408">_xlfn.IFS(N408="R","Rob",N408="E","Exc",N408="L","Lib",N408="A","Ara")</f>
        <v>Exc</v>
      </c>
      <c r="P408" t="str" cm="1">
        <f t="array" ref="P408">_xlfn.IFS(O408="Rob","Robusta",O408="Exc","Excelsa",O408="Ara","Arabica",O408="Lib","Liberica")</f>
        <v>Excelsa</v>
      </c>
      <c r="Q408" t="str">
        <f t="shared" si="53"/>
        <v>M</v>
      </c>
      <c r="R408" s="8" t="str">
        <f t="shared" si="54"/>
        <v>1</v>
      </c>
      <c r="S408" s="9">
        <f>_xlfn.XLOOKUP(F408,products!$A$2:$A$49,products!$E$2:$E$49,,0,)</f>
        <v>13.75</v>
      </c>
      <c r="T408" s="10">
        <f t="shared" si="55"/>
        <v>68.75</v>
      </c>
      <c r="U408" t="str">
        <f>_xlfn.XLOOKUP(E408,customers!$A$2:$A$1001,customers!$I$2:$I$1001,,0,)</f>
        <v>Yes</v>
      </c>
    </row>
    <row r="409" spans="1:21" x14ac:dyDescent="0.2">
      <c r="A409" s="2" t="s">
        <v>2787</v>
      </c>
      <c r="B409" s="3">
        <v>44595</v>
      </c>
      <c r="C409" s="3" t="str">
        <f t="shared" si="48"/>
        <v>Feb</v>
      </c>
      <c r="D409" s="2">
        <f t="shared" si="49"/>
        <v>2022</v>
      </c>
      <c r="E409" s="2" t="s">
        <v>2788</v>
      </c>
      <c r="F409" t="s">
        <v>6139</v>
      </c>
      <c r="G409" s="2">
        <v>6</v>
      </c>
      <c r="H409" s="2" t="str">
        <f>VLOOKUP(E409,customers!$A$1:$I$1001,2,FALSE)</f>
        <v>Lorin Guerrazzi</v>
      </c>
      <c r="I409" s="2" t="str">
        <f t="shared" si="50"/>
        <v>Lorin</v>
      </c>
      <c r="J409" s="2" t="str">
        <f t="shared" si="51"/>
        <v>Guerrazzi</v>
      </c>
      <c r="K409" s="2" t="str">
        <f>IF(VLOOKUP(E409,customers!$A$1:$I$1001,3,FALSE)=0," ",VLOOKUP(E409,customers!$A$1:$I$1001,3,FALSE))</f>
        <v xml:space="preserve"> </v>
      </c>
      <c r="L409" s="2" t="str">
        <f>VLOOKUP(E409,customers!$A$1:$I$1001,6,FALSE)</f>
        <v>Balrothery</v>
      </c>
      <c r="M409" s="2" t="str">
        <f>VLOOKUP(E409,customers!$A$1:$I$1001,7,FALSE)</f>
        <v>Ireland</v>
      </c>
      <c r="N409" t="str">
        <f t="shared" si="52"/>
        <v>E</v>
      </c>
      <c r="O409" t="str" cm="1">
        <f t="array" ref="O409">_xlfn.IFS(N409="R","Rob",N409="E","Exc",N409="L","Lib",N409="A","Ara")</f>
        <v>Exc</v>
      </c>
      <c r="P409" t="str" cm="1">
        <f t="array" ref="P409">_xlfn.IFS(O409="Rob","Robusta",O409="Exc","Excelsa",O409="Ara","Arabica",O409="Lib","Liberica")</f>
        <v>Excelsa</v>
      </c>
      <c r="Q409" t="str">
        <f t="shared" si="53"/>
        <v>M</v>
      </c>
      <c r="R409" s="8" t="str">
        <f t="shared" si="54"/>
        <v>0.5</v>
      </c>
      <c r="S409" s="9">
        <f>_xlfn.XLOOKUP(F409,products!$A$2:$A$49,products!$E$2:$E$49,,0,)</f>
        <v>8.25</v>
      </c>
      <c r="T409" s="10">
        <f t="shared" si="55"/>
        <v>49.5</v>
      </c>
      <c r="U409" t="str">
        <f>_xlfn.XLOOKUP(E409,customers!$A$2:$A$1001,customers!$I$2:$I$1001,,0,)</f>
        <v>No</v>
      </c>
    </row>
    <row r="410" spans="1:21" x14ac:dyDescent="0.2">
      <c r="A410" s="2" t="s">
        <v>2792</v>
      </c>
      <c r="B410" s="3">
        <v>44659</v>
      </c>
      <c r="C410" s="3" t="str">
        <f t="shared" si="48"/>
        <v>Apr</v>
      </c>
      <c r="D410" s="2">
        <f t="shared" si="49"/>
        <v>2022</v>
      </c>
      <c r="E410" s="2" t="s">
        <v>2793</v>
      </c>
      <c r="F410" t="s">
        <v>6175</v>
      </c>
      <c r="G410" s="2">
        <v>2</v>
      </c>
      <c r="H410" s="2" t="str">
        <f>VLOOKUP(E410,customers!$A$1:$I$1001,2,FALSE)</f>
        <v>Felice Miell</v>
      </c>
      <c r="I410" s="2" t="str">
        <f t="shared" si="50"/>
        <v>Felice</v>
      </c>
      <c r="J410" s="2" t="str">
        <f t="shared" si="51"/>
        <v>Miell</v>
      </c>
      <c r="K410" s="2" t="str">
        <f>IF(VLOOKUP(E410,customers!$A$1:$I$1001,3,FALSE)=0," ",VLOOKUP(E410,customers!$A$1:$I$1001,3,FALSE))</f>
        <v>fmiellbc@spiegel.de</v>
      </c>
      <c r="L410" s="2" t="str">
        <f>VLOOKUP(E410,customers!$A$1:$I$1001,6,FALSE)</f>
        <v>New Brunswick</v>
      </c>
      <c r="M410" s="2" t="str">
        <f>VLOOKUP(E410,customers!$A$1:$I$1001,7,FALSE)</f>
        <v>United States</v>
      </c>
      <c r="N410" t="str">
        <f t="shared" si="52"/>
        <v>A</v>
      </c>
      <c r="O410" t="str" cm="1">
        <f t="array" ref="O410">_xlfn.IFS(N410="R","Rob",N410="E","Exc",N410="L","Lib",N410="A","Ara")</f>
        <v>Ara</v>
      </c>
      <c r="P410" t="str" cm="1">
        <f t="array" ref="P410">_xlfn.IFS(O410="Rob","Robusta",O410="Exc","Excelsa",O410="Ara","Arabica",O410="Lib","Liberica")</f>
        <v>Arabica</v>
      </c>
      <c r="Q410" t="str">
        <f t="shared" si="53"/>
        <v>M</v>
      </c>
      <c r="R410" s="8" t="str">
        <f t="shared" si="54"/>
        <v>2.5</v>
      </c>
      <c r="S410" s="9">
        <f>_xlfn.XLOOKUP(F410,products!$A$2:$A$49,products!$E$2:$E$49,,0,)</f>
        <v>25.874999999999996</v>
      </c>
      <c r="T410" s="10">
        <f t="shared" si="55"/>
        <v>51.749999999999993</v>
      </c>
      <c r="U410" t="str">
        <f>_xlfn.XLOOKUP(E410,customers!$A$2:$A$1001,customers!$I$2:$I$1001,,0,)</f>
        <v>Yes</v>
      </c>
    </row>
    <row r="411" spans="1:21" x14ac:dyDescent="0.2">
      <c r="A411" s="2" t="s">
        <v>2798</v>
      </c>
      <c r="B411" s="3">
        <v>44203</v>
      </c>
      <c r="C411" s="3" t="str">
        <f t="shared" si="48"/>
        <v>Jan</v>
      </c>
      <c r="D411" s="2">
        <f t="shared" si="49"/>
        <v>2021</v>
      </c>
      <c r="E411" s="2" t="s">
        <v>2799</v>
      </c>
      <c r="F411" t="s">
        <v>6170</v>
      </c>
      <c r="G411" s="2">
        <v>3</v>
      </c>
      <c r="H411" s="2" t="str">
        <f>VLOOKUP(E411,customers!$A$1:$I$1001,2,FALSE)</f>
        <v>Hamish Skeech</v>
      </c>
      <c r="I411" s="2" t="str">
        <f t="shared" si="50"/>
        <v>Hamish</v>
      </c>
      <c r="J411" s="2" t="str">
        <f t="shared" si="51"/>
        <v>Skeech</v>
      </c>
      <c r="K411" s="2" t="str">
        <f>IF(VLOOKUP(E411,customers!$A$1:$I$1001,3,FALSE)=0," ",VLOOKUP(E411,customers!$A$1:$I$1001,3,FALSE))</f>
        <v xml:space="preserve"> </v>
      </c>
      <c r="L411" s="2" t="str">
        <f>VLOOKUP(E411,customers!$A$1:$I$1001,6,FALSE)</f>
        <v>Valleymount</v>
      </c>
      <c r="M411" s="2" t="str">
        <f>VLOOKUP(E411,customers!$A$1:$I$1001,7,FALSE)</f>
        <v>Ireland</v>
      </c>
      <c r="N411" t="str">
        <f t="shared" si="52"/>
        <v>L</v>
      </c>
      <c r="O411" t="str" cm="1">
        <f t="array" ref="O411">_xlfn.IFS(N411="R","Rob",N411="E","Exc",N411="L","Lib",N411="A","Ara")</f>
        <v>Lib</v>
      </c>
      <c r="P411" t="str" cm="1">
        <f t="array" ref="P411">_xlfn.IFS(O411="Rob","Robusta",O411="Exc","Excelsa",O411="Ara","Arabica",O411="Lib","Liberica")</f>
        <v>Liberica</v>
      </c>
      <c r="Q411" t="str">
        <f t="shared" si="53"/>
        <v>L</v>
      </c>
      <c r="R411" s="8" t="str">
        <f t="shared" si="54"/>
        <v>1</v>
      </c>
      <c r="S411" s="9">
        <f>_xlfn.XLOOKUP(F411,products!$A$2:$A$49,products!$E$2:$E$49,,0,)</f>
        <v>15.85</v>
      </c>
      <c r="T411" s="10">
        <f t="shared" si="55"/>
        <v>47.55</v>
      </c>
      <c r="U411" t="str">
        <f>_xlfn.XLOOKUP(E411,customers!$A$2:$A$1001,customers!$I$2:$I$1001,,0,)</f>
        <v>Yes</v>
      </c>
    </row>
    <row r="412" spans="1:21" x14ac:dyDescent="0.2">
      <c r="A412" s="2" t="s">
        <v>2803</v>
      </c>
      <c r="B412" s="3">
        <v>44441</v>
      </c>
      <c r="C412" s="3" t="str">
        <f t="shared" si="48"/>
        <v>Sep</v>
      </c>
      <c r="D412" s="2">
        <f t="shared" si="49"/>
        <v>2021</v>
      </c>
      <c r="E412" s="2" t="s">
        <v>2804</v>
      </c>
      <c r="F412" t="s">
        <v>6167</v>
      </c>
      <c r="G412" s="2">
        <v>4</v>
      </c>
      <c r="H412" s="2" t="str">
        <f>VLOOKUP(E412,customers!$A$1:$I$1001,2,FALSE)</f>
        <v>Giordano Lorenzin</v>
      </c>
      <c r="I412" s="2" t="str">
        <f t="shared" si="50"/>
        <v>Giordano</v>
      </c>
      <c r="J412" s="2" t="str">
        <f t="shared" si="51"/>
        <v>Lorenzin</v>
      </c>
      <c r="K412" s="2" t="str">
        <f>IF(VLOOKUP(E412,customers!$A$1:$I$1001,3,FALSE)=0," ",VLOOKUP(E412,customers!$A$1:$I$1001,3,FALSE))</f>
        <v xml:space="preserve"> </v>
      </c>
      <c r="L412" s="2" t="str">
        <f>VLOOKUP(E412,customers!$A$1:$I$1001,6,FALSE)</f>
        <v>San Francisco</v>
      </c>
      <c r="M412" s="2" t="str">
        <f>VLOOKUP(E412,customers!$A$1:$I$1001,7,FALSE)</f>
        <v>United States</v>
      </c>
      <c r="N412" t="str">
        <f t="shared" si="52"/>
        <v>A</v>
      </c>
      <c r="O412" t="str" cm="1">
        <f t="array" ref="O412">_xlfn.IFS(N412="R","Rob",N412="E","Exc",N412="L","Lib",N412="A","Ara")</f>
        <v>Ara</v>
      </c>
      <c r="P412" t="str" cm="1">
        <f t="array" ref="P412">_xlfn.IFS(O412="Rob","Robusta",O412="Exc","Excelsa",O412="Ara","Arabica",O412="Lib","Liberica")</f>
        <v>Arabica</v>
      </c>
      <c r="Q412" t="str">
        <f t="shared" si="53"/>
        <v>L</v>
      </c>
      <c r="R412" s="8" t="str">
        <f t="shared" si="54"/>
        <v>0.2</v>
      </c>
      <c r="S412" s="9">
        <f>_xlfn.XLOOKUP(F412,products!$A$2:$A$49,products!$E$2:$E$49,,0,)</f>
        <v>3.8849999999999998</v>
      </c>
      <c r="T412" s="10">
        <f t="shared" si="55"/>
        <v>15.54</v>
      </c>
      <c r="U412" t="str">
        <f>_xlfn.XLOOKUP(E412,customers!$A$2:$A$1001,customers!$I$2:$I$1001,,0,)</f>
        <v>No</v>
      </c>
    </row>
    <row r="413" spans="1:21" x14ac:dyDescent="0.2">
      <c r="A413" s="2" t="s">
        <v>2808</v>
      </c>
      <c r="B413" s="3">
        <v>44504</v>
      </c>
      <c r="C413" s="3" t="str">
        <f t="shared" si="48"/>
        <v>Nov</v>
      </c>
      <c r="D413" s="2">
        <f t="shared" si="49"/>
        <v>2021</v>
      </c>
      <c r="E413" s="2" t="s">
        <v>2809</v>
      </c>
      <c r="F413" t="s">
        <v>6162</v>
      </c>
      <c r="G413" s="2">
        <v>6</v>
      </c>
      <c r="H413" s="2" t="str">
        <f>VLOOKUP(E413,customers!$A$1:$I$1001,2,FALSE)</f>
        <v>Harwilll Bishell</v>
      </c>
      <c r="I413" s="2" t="str">
        <f t="shared" si="50"/>
        <v>Harwilll</v>
      </c>
      <c r="J413" s="2" t="str">
        <f t="shared" si="51"/>
        <v>Bishell</v>
      </c>
      <c r="K413" s="2" t="str">
        <f>IF(VLOOKUP(E413,customers!$A$1:$I$1001,3,FALSE)=0," ",VLOOKUP(E413,customers!$A$1:$I$1001,3,FALSE))</f>
        <v xml:space="preserve"> </v>
      </c>
      <c r="L413" s="2" t="str">
        <f>VLOOKUP(E413,customers!$A$1:$I$1001,6,FALSE)</f>
        <v>Lafayette</v>
      </c>
      <c r="M413" s="2" t="str">
        <f>VLOOKUP(E413,customers!$A$1:$I$1001,7,FALSE)</f>
        <v>United States</v>
      </c>
      <c r="N413" t="str">
        <f t="shared" si="52"/>
        <v>L</v>
      </c>
      <c r="O413" t="str" cm="1">
        <f t="array" ref="O413">_xlfn.IFS(N413="R","Rob",N413="E","Exc",N413="L","Lib",N413="A","Ara")</f>
        <v>Lib</v>
      </c>
      <c r="P413" t="str" cm="1">
        <f t="array" ref="P413">_xlfn.IFS(O413="Rob","Robusta",O413="Exc","Excelsa",O413="Ara","Arabica",O413="Lib","Liberica")</f>
        <v>Liberica</v>
      </c>
      <c r="Q413" t="str">
        <f t="shared" si="53"/>
        <v>M</v>
      </c>
      <c r="R413" s="8" t="str">
        <f t="shared" si="54"/>
        <v>1</v>
      </c>
      <c r="S413" s="9">
        <f>_xlfn.XLOOKUP(F413,products!$A$2:$A$49,products!$E$2:$E$49,,0,)</f>
        <v>14.55</v>
      </c>
      <c r="T413" s="10">
        <f t="shared" si="55"/>
        <v>87.300000000000011</v>
      </c>
      <c r="U413" t="str">
        <f>_xlfn.XLOOKUP(E413,customers!$A$2:$A$1001,customers!$I$2:$I$1001,,0,)</f>
        <v>Yes</v>
      </c>
    </row>
    <row r="414" spans="1:21" x14ac:dyDescent="0.2">
      <c r="A414" s="2" t="s">
        <v>2813</v>
      </c>
      <c r="B414" s="3">
        <v>44410</v>
      </c>
      <c r="C414" s="3" t="str">
        <f t="shared" si="48"/>
        <v>Aug</v>
      </c>
      <c r="D414" s="2">
        <f t="shared" si="49"/>
        <v>2021</v>
      </c>
      <c r="E414" s="2" t="s">
        <v>2814</v>
      </c>
      <c r="F414" t="s">
        <v>6155</v>
      </c>
      <c r="G414" s="2">
        <v>5</v>
      </c>
      <c r="H414" s="2" t="str">
        <f>VLOOKUP(E414,customers!$A$1:$I$1001,2,FALSE)</f>
        <v>Freeland Missenden</v>
      </c>
      <c r="I414" s="2" t="str">
        <f t="shared" si="50"/>
        <v>Freeland</v>
      </c>
      <c r="J414" s="2" t="str">
        <f t="shared" si="51"/>
        <v>Missenden</v>
      </c>
      <c r="K414" s="2" t="str">
        <f>IF(VLOOKUP(E414,customers!$A$1:$I$1001,3,FALSE)=0," ",VLOOKUP(E414,customers!$A$1:$I$1001,3,FALSE))</f>
        <v xml:space="preserve"> </v>
      </c>
      <c r="L414" s="2" t="str">
        <f>VLOOKUP(E414,customers!$A$1:$I$1001,6,FALSE)</f>
        <v>San Diego</v>
      </c>
      <c r="M414" s="2" t="str">
        <f>VLOOKUP(E414,customers!$A$1:$I$1001,7,FALSE)</f>
        <v>United States</v>
      </c>
      <c r="N414" t="str">
        <f t="shared" si="52"/>
        <v>A</v>
      </c>
      <c r="O414" t="str" cm="1">
        <f t="array" ref="O414">_xlfn.IFS(N414="R","Rob",N414="E","Exc",N414="L","Lib",N414="A","Ara")</f>
        <v>Ara</v>
      </c>
      <c r="P414" t="str" cm="1">
        <f t="array" ref="P414">_xlfn.IFS(O414="Rob","Robusta",O414="Exc","Excelsa",O414="Ara","Arabica",O414="Lib","Liberica")</f>
        <v>Arabica</v>
      </c>
      <c r="Q414" t="str">
        <f t="shared" si="53"/>
        <v>M</v>
      </c>
      <c r="R414" s="8" t="str">
        <f t="shared" si="54"/>
        <v>1</v>
      </c>
      <c r="S414" s="9">
        <f>_xlfn.XLOOKUP(F414,products!$A$2:$A$49,products!$E$2:$E$49,,0,)</f>
        <v>11.25</v>
      </c>
      <c r="T414" s="10">
        <f t="shared" si="55"/>
        <v>56.25</v>
      </c>
      <c r="U414" t="str">
        <f>_xlfn.XLOOKUP(E414,customers!$A$2:$A$1001,customers!$I$2:$I$1001,,0,)</f>
        <v>Yes</v>
      </c>
    </row>
    <row r="415" spans="1:21" x14ac:dyDescent="0.2">
      <c r="A415" s="2" t="s">
        <v>2818</v>
      </c>
      <c r="B415" s="3">
        <v>43857</v>
      </c>
      <c r="C415" s="3" t="str">
        <f t="shared" si="48"/>
        <v>Jan</v>
      </c>
      <c r="D415" s="2">
        <f t="shared" si="49"/>
        <v>2020</v>
      </c>
      <c r="E415" s="2" t="s">
        <v>2819</v>
      </c>
      <c r="F415" t="s">
        <v>6164</v>
      </c>
      <c r="G415" s="2">
        <v>1</v>
      </c>
      <c r="H415" s="2" t="str">
        <f>VLOOKUP(E415,customers!$A$1:$I$1001,2,FALSE)</f>
        <v>Waylan Springall</v>
      </c>
      <c r="I415" s="2" t="str">
        <f t="shared" si="50"/>
        <v>Waylan</v>
      </c>
      <c r="J415" s="2" t="str">
        <f t="shared" si="51"/>
        <v>Springall</v>
      </c>
      <c r="K415" s="2" t="str">
        <f>IF(VLOOKUP(E415,customers!$A$1:$I$1001,3,FALSE)=0," ",VLOOKUP(E415,customers!$A$1:$I$1001,3,FALSE))</f>
        <v>wspringallbh@jugem.jp</v>
      </c>
      <c r="L415" s="2" t="str">
        <f>VLOOKUP(E415,customers!$A$1:$I$1001,6,FALSE)</f>
        <v>Alhambra</v>
      </c>
      <c r="M415" s="2" t="str">
        <f>VLOOKUP(E415,customers!$A$1:$I$1001,7,FALSE)</f>
        <v>United States</v>
      </c>
      <c r="N415" t="str">
        <f t="shared" si="52"/>
        <v>L</v>
      </c>
      <c r="O415" t="str" cm="1">
        <f t="array" ref="O415">_xlfn.IFS(N415="R","Rob",N415="E","Exc",N415="L","Lib",N415="A","Ara")</f>
        <v>Lib</v>
      </c>
      <c r="P415" t="str" cm="1">
        <f t="array" ref="P415">_xlfn.IFS(O415="Rob","Robusta",O415="Exc","Excelsa",O415="Ara","Arabica",O415="Lib","Liberica")</f>
        <v>Liberica</v>
      </c>
      <c r="Q415" t="str">
        <f t="shared" si="53"/>
        <v>L</v>
      </c>
      <c r="R415" s="8" t="str">
        <f t="shared" si="54"/>
        <v>2.5</v>
      </c>
      <c r="S415" s="9">
        <f>_xlfn.XLOOKUP(F415,products!$A$2:$A$49,products!$E$2:$E$49,,0,)</f>
        <v>36.454999999999998</v>
      </c>
      <c r="T415" s="10">
        <f t="shared" si="55"/>
        <v>36.454999999999998</v>
      </c>
      <c r="U415" t="str">
        <f>_xlfn.XLOOKUP(E415,customers!$A$2:$A$1001,customers!$I$2:$I$1001,,0,)</f>
        <v>Yes</v>
      </c>
    </row>
    <row r="416" spans="1:21" x14ac:dyDescent="0.2">
      <c r="A416" s="2" t="s">
        <v>2824</v>
      </c>
      <c r="B416" s="3">
        <v>43802</v>
      </c>
      <c r="C416" s="3" t="str">
        <f t="shared" si="48"/>
        <v>Dec</v>
      </c>
      <c r="D416" s="2">
        <f t="shared" si="49"/>
        <v>2019</v>
      </c>
      <c r="E416" s="2" t="s">
        <v>2825</v>
      </c>
      <c r="F416" t="s">
        <v>6178</v>
      </c>
      <c r="G416" s="2">
        <v>3</v>
      </c>
      <c r="H416" s="2" t="str">
        <f>VLOOKUP(E416,customers!$A$1:$I$1001,2,FALSE)</f>
        <v>Kiri Avramow</v>
      </c>
      <c r="I416" s="2" t="str">
        <f t="shared" si="50"/>
        <v>Kiri</v>
      </c>
      <c r="J416" s="2" t="str">
        <f t="shared" si="51"/>
        <v>Avramow</v>
      </c>
      <c r="K416" s="2" t="str">
        <f>IF(VLOOKUP(E416,customers!$A$1:$I$1001,3,FALSE)=0," ",VLOOKUP(E416,customers!$A$1:$I$1001,3,FALSE))</f>
        <v xml:space="preserve"> </v>
      </c>
      <c r="L416" s="2" t="str">
        <f>VLOOKUP(E416,customers!$A$1:$I$1001,6,FALSE)</f>
        <v>Tyler</v>
      </c>
      <c r="M416" s="2" t="str">
        <f>VLOOKUP(E416,customers!$A$1:$I$1001,7,FALSE)</f>
        <v>United States</v>
      </c>
      <c r="N416" t="str">
        <f t="shared" si="52"/>
        <v>R</v>
      </c>
      <c r="O416" t="str" cm="1">
        <f t="array" ref="O416">_xlfn.IFS(N416="R","Rob",N416="E","Exc",N416="L","Lib",N416="A","Ara")</f>
        <v>Rob</v>
      </c>
      <c r="P416" t="str" cm="1">
        <f t="array" ref="P416">_xlfn.IFS(O416="Rob","Robusta",O416="Exc","Excelsa",O416="Ara","Arabica",O416="Lib","Liberica")</f>
        <v>Robusta</v>
      </c>
      <c r="Q416" t="str">
        <f t="shared" si="53"/>
        <v>L</v>
      </c>
      <c r="R416" s="8" t="str">
        <f t="shared" si="54"/>
        <v>0.2</v>
      </c>
      <c r="S416" s="9">
        <f>_xlfn.XLOOKUP(F416,products!$A$2:$A$49,products!$E$2:$E$49,,0,)</f>
        <v>3.5849999999999995</v>
      </c>
      <c r="T416" s="10">
        <f t="shared" si="55"/>
        <v>10.754999999999999</v>
      </c>
      <c r="U416" t="str">
        <f>_xlfn.XLOOKUP(E416,customers!$A$2:$A$1001,customers!$I$2:$I$1001,,0,)</f>
        <v>Yes</v>
      </c>
    </row>
    <row r="417" spans="1:21" x14ac:dyDescent="0.2">
      <c r="A417" s="2" t="s">
        <v>2829</v>
      </c>
      <c r="B417" s="3">
        <v>43683</v>
      </c>
      <c r="C417" s="3" t="str">
        <f t="shared" si="48"/>
        <v>Aug</v>
      </c>
      <c r="D417" s="2">
        <f t="shared" si="49"/>
        <v>2019</v>
      </c>
      <c r="E417" s="2" t="s">
        <v>2830</v>
      </c>
      <c r="F417" t="s">
        <v>6174</v>
      </c>
      <c r="G417" s="2">
        <v>3</v>
      </c>
      <c r="H417" s="2" t="str">
        <f>VLOOKUP(E417,customers!$A$1:$I$1001,2,FALSE)</f>
        <v>Gregg Hawkyens</v>
      </c>
      <c r="I417" s="2" t="str">
        <f t="shared" si="50"/>
        <v>Gregg</v>
      </c>
      <c r="J417" s="2" t="str">
        <f t="shared" si="51"/>
        <v>Hawkyens</v>
      </c>
      <c r="K417" s="2" t="str">
        <f>IF(VLOOKUP(E417,customers!$A$1:$I$1001,3,FALSE)=0," ",VLOOKUP(E417,customers!$A$1:$I$1001,3,FALSE))</f>
        <v>ghawkyensbj@census.gov</v>
      </c>
      <c r="L417" s="2" t="str">
        <f>VLOOKUP(E417,customers!$A$1:$I$1001,6,FALSE)</f>
        <v>Lafayette</v>
      </c>
      <c r="M417" s="2" t="str">
        <f>VLOOKUP(E417,customers!$A$1:$I$1001,7,FALSE)</f>
        <v>United States</v>
      </c>
      <c r="N417" t="str">
        <f t="shared" si="52"/>
        <v>R</v>
      </c>
      <c r="O417" t="str" cm="1">
        <f t="array" ref="O417">_xlfn.IFS(N417="R","Rob",N417="E","Exc",N417="L","Lib",N417="A","Ara")</f>
        <v>Rob</v>
      </c>
      <c r="P417" t="str" cm="1">
        <f t="array" ref="P417">_xlfn.IFS(O417="Rob","Robusta",O417="Exc","Excelsa",O417="Ara","Arabica",O417="Lib","Liberica")</f>
        <v>Robusta</v>
      </c>
      <c r="Q417" t="str">
        <f t="shared" si="53"/>
        <v>M</v>
      </c>
      <c r="R417" s="8" t="str">
        <f t="shared" si="54"/>
        <v>0.2</v>
      </c>
      <c r="S417" s="9">
        <f>_xlfn.XLOOKUP(F417,products!$A$2:$A$49,products!$E$2:$E$49,,0,)</f>
        <v>2.9849999999999999</v>
      </c>
      <c r="T417" s="10">
        <f t="shared" si="55"/>
        <v>8.9550000000000001</v>
      </c>
      <c r="U417" t="str">
        <f>_xlfn.XLOOKUP(E417,customers!$A$2:$A$1001,customers!$I$2:$I$1001,,0,)</f>
        <v>No</v>
      </c>
    </row>
    <row r="418" spans="1:21" x14ac:dyDescent="0.2">
      <c r="A418" s="2" t="s">
        <v>2834</v>
      </c>
      <c r="B418" s="3">
        <v>43901</v>
      </c>
      <c r="C418" s="3" t="str">
        <f t="shared" si="48"/>
        <v>Mar</v>
      </c>
      <c r="D418" s="2">
        <f t="shared" si="49"/>
        <v>2020</v>
      </c>
      <c r="E418" s="2" t="s">
        <v>2835</v>
      </c>
      <c r="F418" t="s">
        <v>6180</v>
      </c>
      <c r="G418" s="2">
        <v>3</v>
      </c>
      <c r="H418" s="2" t="str">
        <f>VLOOKUP(E418,customers!$A$1:$I$1001,2,FALSE)</f>
        <v>Reggis Pracy</v>
      </c>
      <c r="I418" s="2" t="str">
        <f t="shared" si="50"/>
        <v>Reggis</v>
      </c>
      <c r="J418" s="2" t="str">
        <f t="shared" si="51"/>
        <v>Pracy</v>
      </c>
      <c r="K418" s="2" t="str">
        <f>IF(VLOOKUP(E418,customers!$A$1:$I$1001,3,FALSE)=0," ",VLOOKUP(E418,customers!$A$1:$I$1001,3,FALSE))</f>
        <v xml:space="preserve"> </v>
      </c>
      <c r="L418" s="2" t="str">
        <f>VLOOKUP(E418,customers!$A$1:$I$1001,6,FALSE)</f>
        <v>Dayton</v>
      </c>
      <c r="M418" s="2" t="str">
        <f>VLOOKUP(E418,customers!$A$1:$I$1001,7,FALSE)</f>
        <v>United States</v>
      </c>
      <c r="N418" t="str">
        <f t="shared" si="52"/>
        <v>A</v>
      </c>
      <c r="O418" t="str" cm="1">
        <f t="array" ref="O418">_xlfn.IFS(N418="R","Rob",N418="E","Exc",N418="L","Lib",N418="A","Ara")</f>
        <v>Ara</v>
      </c>
      <c r="P418" t="str" cm="1">
        <f t="array" ref="P418">_xlfn.IFS(O418="Rob","Robusta",O418="Exc","Excelsa",O418="Ara","Arabica",O418="Lib","Liberica")</f>
        <v>Arabica</v>
      </c>
      <c r="Q418" t="str">
        <f t="shared" si="53"/>
        <v>L</v>
      </c>
      <c r="R418" s="8" t="str">
        <f t="shared" si="54"/>
        <v>0.5</v>
      </c>
      <c r="S418" s="9">
        <f>_xlfn.XLOOKUP(F418,products!$A$2:$A$49,products!$E$2:$E$49,,0,)</f>
        <v>7.77</v>
      </c>
      <c r="T418" s="10">
        <f t="shared" si="55"/>
        <v>23.31</v>
      </c>
      <c r="U418" t="str">
        <f>_xlfn.XLOOKUP(E418,customers!$A$2:$A$1001,customers!$I$2:$I$1001,,0,)</f>
        <v>Yes</v>
      </c>
    </row>
    <row r="419" spans="1:21" x14ac:dyDescent="0.2">
      <c r="A419" s="2" t="s">
        <v>2839</v>
      </c>
      <c r="B419" s="3">
        <v>44457</v>
      </c>
      <c r="C419" s="3" t="str">
        <f t="shared" si="48"/>
        <v>Sep</v>
      </c>
      <c r="D419" s="2">
        <f t="shared" si="49"/>
        <v>2021</v>
      </c>
      <c r="E419" s="2" t="s">
        <v>2840</v>
      </c>
      <c r="F419" t="s">
        <v>6182</v>
      </c>
      <c r="G419" s="2">
        <v>1</v>
      </c>
      <c r="H419" s="2" t="str">
        <f>VLOOKUP(E419,customers!$A$1:$I$1001,2,FALSE)</f>
        <v>Paula Denis</v>
      </c>
      <c r="I419" s="2" t="str">
        <f t="shared" si="50"/>
        <v>Paula</v>
      </c>
      <c r="J419" s="2" t="str">
        <f t="shared" si="51"/>
        <v>Denis</v>
      </c>
      <c r="K419" s="2" t="str">
        <f>IF(VLOOKUP(E419,customers!$A$1:$I$1001,3,FALSE)=0," ",VLOOKUP(E419,customers!$A$1:$I$1001,3,FALSE))</f>
        <v xml:space="preserve"> </v>
      </c>
      <c r="L419" s="2" t="str">
        <f>VLOOKUP(E419,customers!$A$1:$I$1001,6,FALSE)</f>
        <v>Phoenix</v>
      </c>
      <c r="M419" s="2" t="str">
        <f>VLOOKUP(E419,customers!$A$1:$I$1001,7,FALSE)</f>
        <v>United States</v>
      </c>
      <c r="N419" t="str">
        <f t="shared" si="52"/>
        <v>A</v>
      </c>
      <c r="O419" t="str" cm="1">
        <f t="array" ref="O419">_xlfn.IFS(N419="R","Rob",N419="E","Exc",N419="L","Lib",N419="A","Ara")</f>
        <v>Ara</v>
      </c>
      <c r="P419" t="str" cm="1">
        <f t="array" ref="P419">_xlfn.IFS(O419="Rob","Robusta",O419="Exc","Excelsa",O419="Ara","Arabica",O419="Lib","Liberica")</f>
        <v>Arabica</v>
      </c>
      <c r="Q419" t="str">
        <f t="shared" si="53"/>
        <v>L</v>
      </c>
      <c r="R419" s="8" t="str">
        <f t="shared" si="54"/>
        <v>2.5</v>
      </c>
      <c r="S419" s="9">
        <f>_xlfn.XLOOKUP(F419,products!$A$2:$A$49,products!$E$2:$E$49,,0,)</f>
        <v>29.784999999999997</v>
      </c>
      <c r="T419" s="10">
        <f t="shared" si="55"/>
        <v>29.784999999999997</v>
      </c>
      <c r="U419" t="str">
        <f>_xlfn.XLOOKUP(E419,customers!$A$2:$A$1001,customers!$I$2:$I$1001,,0,)</f>
        <v>Yes</v>
      </c>
    </row>
    <row r="420" spans="1:21" x14ac:dyDescent="0.2">
      <c r="A420" s="2" t="s">
        <v>2844</v>
      </c>
      <c r="B420" s="3">
        <v>44142</v>
      </c>
      <c r="C420" s="3" t="str">
        <f t="shared" si="48"/>
        <v>Nov</v>
      </c>
      <c r="D420" s="2">
        <f t="shared" si="49"/>
        <v>2020</v>
      </c>
      <c r="E420" s="2" t="s">
        <v>2845</v>
      </c>
      <c r="F420" t="s">
        <v>6182</v>
      </c>
      <c r="G420" s="2">
        <v>5</v>
      </c>
      <c r="H420" s="2" t="str">
        <f>VLOOKUP(E420,customers!$A$1:$I$1001,2,FALSE)</f>
        <v>Broderick McGilvra</v>
      </c>
      <c r="I420" s="2" t="str">
        <f t="shared" si="50"/>
        <v>Broderick</v>
      </c>
      <c r="J420" s="2" t="str">
        <f t="shared" si="51"/>
        <v>McGilvra</v>
      </c>
      <c r="K420" s="2" t="str">
        <f>IF(VLOOKUP(E420,customers!$A$1:$I$1001,3,FALSE)=0," ",VLOOKUP(E420,customers!$A$1:$I$1001,3,FALSE))</f>
        <v>bmcgilvrabm@so-net.ne.jp</v>
      </c>
      <c r="L420" s="2" t="str">
        <f>VLOOKUP(E420,customers!$A$1:$I$1001,6,FALSE)</f>
        <v>Sacramento</v>
      </c>
      <c r="M420" s="2" t="str">
        <f>VLOOKUP(E420,customers!$A$1:$I$1001,7,FALSE)</f>
        <v>United States</v>
      </c>
      <c r="N420" t="str">
        <f t="shared" si="52"/>
        <v>A</v>
      </c>
      <c r="O420" t="str" cm="1">
        <f t="array" ref="O420">_xlfn.IFS(N420="R","Rob",N420="E","Exc",N420="L","Lib",N420="A","Ara")</f>
        <v>Ara</v>
      </c>
      <c r="P420" t="str" cm="1">
        <f t="array" ref="P420">_xlfn.IFS(O420="Rob","Robusta",O420="Exc","Excelsa",O420="Ara","Arabica",O420="Lib","Liberica")</f>
        <v>Arabica</v>
      </c>
      <c r="Q420" t="str">
        <f t="shared" si="53"/>
        <v>L</v>
      </c>
      <c r="R420" s="8" t="str">
        <f t="shared" si="54"/>
        <v>2.5</v>
      </c>
      <c r="S420" s="9">
        <f>_xlfn.XLOOKUP(F420,products!$A$2:$A$49,products!$E$2:$E$49,,0,)</f>
        <v>29.784999999999997</v>
      </c>
      <c r="T420" s="10">
        <f t="shared" si="55"/>
        <v>148.92499999999998</v>
      </c>
      <c r="U420" t="str">
        <f>_xlfn.XLOOKUP(E420,customers!$A$2:$A$1001,customers!$I$2:$I$1001,,0,)</f>
        <v>Yes</v>
      </c>
    </row>
    <row r="421" spans="1:21" x14ac:dyDescent="0.2">
      <c r="A421" s="2" t="s">
        <v>2849</v>
      </c>
      <c r="B421" s="3">
        <v>44739</v>
      </c>
      <c r="C421" s="3" t="str">
        <f t="shared" si="48"/>
        <v>Jun</v>
      </c>
      <c r="D421" s="2">
        <f t="shared" si="49"/>
        <v>2022</v>
      </c>
      <c r="E421" s="2" t="s">
        <v>2850</v>
      </c>
      <c r="F421" t="s">
        <v>6160</v>
      </c>
      <c r="G421" s="2">
        <v>1</v>
      </c>
      <c r="H421" s="2" t="str">
        <f>VLOOKUP(E421,customers!$A$1:$I$1001,2,FALSE)</f>
        <v>Annabella Danzey</v>
      </c>
      <c r="I421" s="2" t="str">
        <f t="shared" si="50"/>
        <v>Annabella</v>
      </c>
      <c r="J421" s="2" t="str">
        <f t="shared" si="51"/>
        <v>Danzey</v>
      </c>
      <c r="K421" s="2" t="str">
        <f>IF(VLOOKUP(E421,customers!$A$1:$I$1001,3,FALSE)=0," ",VLOOKUP(E421,customers!$A$1:$I$1001,3,FALSE))</f>
        <v>adanzeybn@github.com</v>
      </c>
      <c r="L421" s="2" t="str">
        <f>VLOOKUP(E421,customers!$A$1:$I$1001,6,FALSE)</f>
        <v>Lincoln</v>
      </c>
      <c r="M421" s="2" t="str">
        <f>VLOOKUP(E421,customers!$A$1:$I$1001,7,FALSE)</f>
        <v>United States</v>
      </c>
      <c r="N421" t="str">
        <f t="shared" si="52"/>
        <v>L</v>
      </c>
      <c r="O421" t="str" cm="1">
        <f t="array" ref="O421">_xlfn.IFS(N421="R","Rob",N421="E","Exc",N421="L","Lib",N421="A","Ara")</f>
        <v>Lib</v>
      </c>
      <c r="P421" t="str" cm="1">
        <f t="array" ref="P421">_xlfn.IFS(O421="Rob","Robusta",O421="Exc","Excelsa",O421="Ara","Arabica",O421="Lib","Liberica")</f>
        <v>Liberica</v>
      </c>
      <c r="Q421" t="str">
        <f t="shared" si="53"/>
        <v>M</v>
      </c>
      <c r="R421" s="8" t="str">
        <f t="shared" si="54"/>
        <v>0.5</v>
      </c>
      <c r="S421" s="9">
        <f>_xlfn.XLOOKUP(F421,products!$A$2:$A$49,products!$E$2:$E$49,,0,)</f>
        <v>8.73</v>
      </c>
      <c r="T421" s="10">
        <f t="shared" si="55"/>
        <v>8.73</v>
      </c>
      <c r="U421" t="str">
        <f>_xlfn.XLOOKUP(E421,customers!$A$2:$A$1001,customers!$I$2:$I$1001,,0,)</f>
        <v>Yes</v>
      </c>
    </row>
    <row r="422" spans="1:21" x14ac:dyDescent="0.2">
      <c r="A422" s="2" t="s">
        <v>2855</v>
      </c>
      <c r="B422" s="3">
        <v>43866</v>
      </c>
      <c r="C422" s="3" t="str">
        <f t="shared" si="48"/>
        <v>Feb</v>
      </c>
      <c r="D422" s="2">
        <f t="shared" si="49"/>
        <v>2020</v>
      </c>
      <c r="E422" s="2" t="s">
        <v>2586</v>
      </c>
      <c r="F422" t="s">
        <v>6169</v>
      </c>
      <c r="G422" s="2">
        <v>4</v>
      </c>
      <c r="H422" s="2" t="str">
        <f>VLOOKUP(E422,customers!$A$1:$I$1001,2,FALSE)</f>
        <v>Terri Farra</v>
      </c>
      <c r="I422" s="2" t="str">
        <f t="shared" si="50"/>
        <v>Terri</v>
      </c>
      <c r="J422" s="2" t="str">
        <f t="shared" si="51"/>
        <v>Farra</v>
      </c>
      <c r="K422" s="2" t="str">
        <f>IF(VLOOKUP(E422,customers!$A$1:$I$1001,3,FALSE)=0," ",VLOOKUP(E422,customers!$A$1:$I$1001,3,FALSE))</f>
        <v>tfarraac@behance.net</v>
      </c>
      <c r="L422" s="2" t="str">
        <f>VLOOKUP(E422,customers!$A$1:$I$1001,6,FALSE)</f>
        <v>Odessa</v>
      </c>
      <c r="M422" s="2" t="str">
        <f>VLOOKUP(E422,customers!$A$1:$I$1001,7,FALSE)</f>
        <v>United States</v>
      </c>
      <c r="N422" t="str">
        <f t="shared" si="52"/>
        <v>L</v>
      </c>
      <c r="O422" t="str" cm="1">
        <f t="array" ref="O422">_xlfn.IFS(N422="R","Rob",N422="E","Exc",N422="L","Lib",N422="A","Ara")</f>
        <v>Lib</v>
      </c>
      <c r="P422" t="str" cm="1">
        <f t="array" ref="P422">_xlfn.IFS(O422="Rob","Robusta",O422="Exc","Excelsa",O422="Ara","Arabica",O422="Lib","Liberica")</f>
        <v>Liberica</v>
      </c>
      <c r="Q422" t="str">
        <f t="shared" si="53"/>
        <v>D</v>
      </c>
      <c r="R422" s="8" t="str">
        <f t="shared" si="54"/>
        <v>0.5</v>
      </c>
      <c r="S422" s="9">
        <f>_xlfn.XLOOKUP(F422,products!$A$2:$A$49,products!$E$2:$E$49,,0,)</f>
        <v>7.77</v>
      </c>
      <c r="T422" s="10">
        <f t="shared" si="55"/>
        <v>31.08</v>
      </c>
      <c r="U422" t="str">
        <f>_xlfn.XLOOKUP(E422,customers!$A$2:$A$1001,customers!$I$2:$I$1001,,0,)</f>
        <v>No</v>
      </c>
    </row>
    <row r="423" spans="1:21" x14ac:dyDescent="0.2">
      <c r="A423" s="2" t="s">
        <v>2855</v>
      </c>
      <c r="B423" s="3">
        <v>43866</v>
      </c>
      <c r="C423" s="3" t="str">
        <f t="shared" si="48"/>
        <v>Feb</v>
      </c>
      <c r="D423" s="2">
        <f t="shared" si="49"/>
        <v>2020</v>
      </c>
      <c r="E423" s="2" t="s">
        <v>2586</v>
      </c>
      <c r="F423" t="s">
        <v>6168</v>
      </c>
      <c r="G423" s="2">
        <v>6</v>
      </c>
      <c r="H423" s="2" t="str">
        <f>VLOOKUP(E423,customers!$A$1:$I$1001,2,FALSE)</f>
        <v>Terri Farra</v>
      </c>
      <c r="I423" s="2" t="str">
        <f t="shared" si="50"/>
        <v>Terri</v>
      </c>
      <c r="J423" s="2" t="str">
        <f t="shared" si="51"/>
        <v>Farra</v>
      </c>
      <c r="K423" s="2" t="str">
        <f>IF(VLOOKUP(E423,customers!$A$1:$I$1001,3,FALSE)=0," ",VLOOKUP(E423,customers!$A$1:$I$1001,3,FALSE))</f>
        <v>tfarraac@behance.net</v>
      </c>
      <c r="L423" s="2" t="str">
        <f>VLOOKUP(E423,customers!$A$1:$I$1001,6,FALSE)</f>
        <v>Odessa</v>
      </c>
      <c r="M423" s="2" t="str">
        <f>VLOOKUP(E423,customers!$A$1:$I$1001,7,FALSE)</f>
        <v>United States</v>
      </c>
      <c r="N423" t="str">
        <f t="shared" si="52"/>
        <v>A</v>
      </c>
      <c r="O423" t="str" cm="1">
        <f t="array" ref="O423">_xlfn.IFS(N423="R","Rob",N423="E","Exc",N423="L","Lib",N423="A","Ara")</f>
        <v>Ara</v>
      </c>
      <c r="P423" t="str" cm="1">
        <f t="array" ref="P423">_xlfn.IFS(O423="Rob","Robusta",O423="Exc","Excelsa",O423="Ara","Arabica",O423="Lib","Liberica")</f>
        <v>Arabica</v>
      </c>
      <c r="Q423" t="str">
        <f t="shared" si="53"/>
        <v>D</v>
      </c>
      <c r="R423" s="8" t="str">
        <f t="shared" si="54"/>
        <v>2.5</v>
      </c>
      <c r="S423" s="9">
        <f>_xlfn.XLOOKUP(F423,products!$A$2:$A$49,products!$E$2:$E$49,,0,)</f>
        <v>22.884999999999998</v>
      </c>
      <c r="T423" s="10">
        <f t="shared" si="55"/>
        <v>137.31</v>
      </c>
      <c r="U423" t="str">
        <f>_xlfn.XLOOKUP(E423,customers!$A$2:$A$1001,customers!$I$2:$I$1001,,0,)</f>
        <v>No</v>
      </c>
    </row>
    <row r="424" spans="1:21" x14ac:dyDescent="0.2">
      <c r="A424" s="2" t="s">
        <v>2866</v>
      </c>
      <c r="B424" s="3">
        <v>43868</v>
      </c>
      <c r="C424" s="3" t="str">
        <f t="shared" si="48"/>
        <v>Feb</v>
      </c>
      <c r="D424" s="2">
        <f t="shared" si="49"/>
        <v>2020</v>
      </c>
      <c r="E424" s="2" t="s">
        <v>2867</v>
      </c>
      <c r="F424" t="s">
        <v>6158</v>
      </c>
      <c r="G424" s="2">
        <v>5</v>
      </c>
      <c r="H424" s="2" t="str">
        <f>VLOOKUP(E424,customers!$A$1:$I$1001,2,FALSE)</f>
        <v>Nevins Glowacz</v>
      </c>
      <c r="I424" s="2" t="str">
        <f t="shared" si="50"/>
        <v>Nevins</v>
      </c>
      <c r="J424" s="2" t="str">
        <f t="shared" si="51"/>
        <v>Glowacz</v>
      </c>
      <c r="K424" s="2" t="str">
        <f>IF(VLOOKUP(E424,customers!$A$1:$I$1001,3,FALSE)=0," ",VLOOKUP(E424,customers!$A$1:$I$1001,3,FALSE))</f>
        <v xml:space="preserve"> </v>
      </c>
      <c r="L424" s="2" t="str">
        <f>VLOOKUP(E424,customers!$A$1:$I$1001,6,FALSE)</f>
        <v>Madison</v>
      </c>
      <c r="M424" s="2" t="str">
        <f>VLOOKUP(E424,customers!$A$1:$I$1001,7,FALSE)</f>
        <v>United States</v>
      </c>
      <c r="N424" t="str">
        <f t="shared" si="52"/>
        <v>A</v>
      </c>
      <c r="O424" t="str" cm="1">
        <f t="array" ref="O424">_xlfn.IFS(N424="R","Rob",N424="E","Exc",N424="L","Lib",N424="A","Ara")</f>
        <v>Ara</v>
      </c>
      <c r="P424" t="str" cm="1">
        <f t="array" ref="P424">_xlfn.IFS(O424="Rob","Robusta",O424="Exc","Excelsa",O424="Ara","Arabica",O424="Lib","Liberica")</f>
        <v>Arabica</v>
      </c>
      <c r="Q424" t="str">
        <f t="shared" si="53"/>
        <v>D</v>
      </c>
      <c r="R424" s="8" t="str">
        <f t="shared" si="54"/>
        <v>0.5</v>
      </c>
      <c r="S424" s="9">
        <f>_xlfn.XLOOKUP(F424,products!$A$2:$A$49,products!$E$2:$E$49,,0,)</f>
        <v>5.97</v>
      </c>
      <c r="T424" s="10">
        <f t="shared" si="55"/>
        <v>29.849999999999998</v>
      </c>
      <c r="U424" t="str">
        <f>_xlfn.XLOOKUP(E424,customers!$A$2:$A$1001,customers!$I$2:$I$1001,,0,)</f>
        <v>No</v>
      </c>
    </row>
    <row r="425" spans="1:21" x14ac:dyDescent="0.2">
      <c r="A425" s="2" t="s">
        <v>2871</v>
      </c>
      <c r="B425" s="3">
        <v>44183</v>
      </c>
      <c r="C425" s="3" t="str">
        <f t="shared" si="48"/>
        <v>Dec</v>
      </c>
      <c r="D425" s="2">
        <f t="shared" si="49"/>
        <v>2020</v>
      </c>
      <c r="E425" s="2" t="s">
        <v>2872</v>
      </c>
      <c r="F425" t="s">
        <v>6146</v>
      </c>
      <c r="G425" s="2">
        <v>3</v>
      </c>
      <c r="H425" s="2" t="str">
        <f>VLOOKUP(E425,customers!$A$1:$I$1001,2,FALSE)</f>
        <v>Adelice Isabell</v>
      </c>
      <c r="I425" s="2" t="str">
        <f t="shared" si="50"/>
        <v>Adelice</v>
      </c>
      <c r="J425" s="2" t="str">
        <f t="shared" si="51"/>
        <v>Isabell</v>
      </c>
      <c r="K425" s="2" t="str">
        <f>IF(VLOOKUP(E425,customers!$A$1:$I$1001,3,FALSE)=0," ",VLOOKUP(E425,customers!$A$1:$I$1001,3,FALSE))</f>
        <v xml:space="preserve"> </v>
      </c>
      <c r="L425" s="2" t="str">
        <f>VLOOKUP(E425,customers!$A$1:$I$1001,6,FALSE)</f>
        <v>Charleston</v>
      </c>
      <c r="M425" s="2" t="str">
        <f>VLOOKUP(E425,customers!$A$1:$I$1001,7,FALSE)</f>
        <v>United States</v>
      </c>
      <c r="N425" t="str">
        <f t="shared" si="52"/>
        <v>R</v>
      </c>
      <c r="O425" t="str" cm="1">
        <f t="array" ref="O425">_xlfn.IFS(N425="R","Rob",N425="E","Exc",N425="L","Lib",N425="A","Ara")</f>
        <v>Rob</v>
      </c>
      <c r="P425" t="str" cm="1">
        <f t="array" ref="P425">_xlfn.IFS(O425="Rob","Robusta",O425="Exc","Excelsa",O425="Ara","Arabica",O425="Lib","Liberica")</f>
        <v>Robusta</v>
      </c>
      <c r="Q425" t="str">
        <f t="shared" si="53"/>
        <v>M</v>
      </c>
      <c r="R425" s="8" t="str">
        <f t="shared" si="54"/>
        <v>0.5</v>
      </c>
      <c r="S425" s="9">
        <f>_xlfn.XLOOKUP(F425,products!$A$2:$A$49,products!$E$2:$E$49,,0,)</f>
        <v>5.97</v>
      </c>
      <c r="T425" s="10">
        <f t="shared" si="55"/>
        <v>17.91</v>
      </c>
      <c r="U425" t="str">
        <f>_xlfn.XLOOKUP(E425,customers!$A$2:$A$1001,customers!$I$2:$I$1001,,0,)</f>
        <v>No</v>
      </c>
    </row>
    <row r="426" spans="1:21" x14ac:dyDescent="0.2">
      <c r="A426" s="2" t="s">
        <v>2876</v>
      </c>
      <c r="B426" s="3">
        <v>44431</v>
      </c>
      <c r="C426" s="3" t="str">
        <f t="shared" si="48"/>
        <v>Aug</v>
      </c>
      <c r="D426" s="2">
        <f t="shared" si="49"/>
        <v>2021</v>
      </c>
      <c r="E426" s="2" t="s">
        <v>2877</v>
      </c>
      <c r="F426" t="s">
        <v>6176</v>
      </c>
      <c r="G426" s="2">
        <v>3</v>
      </c>
      <c r="H426" s="2" t="str">
        <f>VLOOKUP(E426,customers!$A$1:$I$1001,2,FALSE)</f>
        <v>Yulma Dombrell</v>
      </c>
      <c r="I426" s="2" t="str">
        <f t="shared" si="50"/>
        <v>Yulma</v>
      </c>
      <c r="J426" s="2" t="str">
        <f t="shared" si="51"/>
        <v>Dombrell</v>
      </c>
      <c r="K426" s="2" t="str">
        <f>IF(VLOOKUP(E426,customers!$A$1:$I$1001,3,FALSE)=0," ",VLOOKUP(E426,customers!$A$1:$I$1001,3,FALSE))</f>
        <v>ydombrellbs@dedecms.com</v>
      </c>
      <c r="L426" s="2" t="str">
        <f>VLOOKUP(E426,customers!$A$1:$I$1001,6,FALSE)</f>
        <v>Little Rock</v>
      </c>
      <c r="M426" s="2" t="str">
        <f>VLOOKUP(E426,customers!$A$1:$I$1001,7,FALSE)</f>
        <v>United States</v>
      </c>
      <c r="N426" t="str">
        <f t="shared" si="52"/>
        <v>E</v>
      </c>
      <c r="O426" t="str" cm="1">
        <f t="array" ref="O426">_xlfn.IFS(N426="R","Rob",N426="E","Exc",N426="L","Lib",N426="A","Ara")</f>
        <v>Exc</v>
      </c>
      <c r="P426" t="str" cm="1">
        <f t="array" ref="P426">_xlfn.IFS(O426="Rob","Robusta",O426="Exc","Excelsa",O426="Ara","Arabica",O426="Lib","Liberica")</f>
        <v>Excelsa</v>
      </c>
      <c r="Q426" t="str">
        <f t="shared" si="53"/>
        <v>L</v>
      </c>
      <c r="R426" s="8" t="str">
        <f t="shared" si="54"/>
        <v>0.5</v>
      </c>
      <c r="S426" s="9">
        <f>_xlfn.XLOOKUP(F426,products!$A$2:$A$49,products!$E$2:$E$49,,0,)</f>
        <v>8.91</v>
      </c>
      <c r="T426" s="10">
        <f t="shared" si="55"/>
        <v>26.73</v>
      </c>
      <c r="U426" t="str">
        <f>_xlfn.XLOOKUP(E426,customers!$A$2:$A$1001,customers!$I$2:$I$1001,,0,)</f>
        <v>Yes</v>
      </c>
    </row>
    <row r="427" spans="1:21" x14ac:dyDescent="0.2">
      <c r="A427" s="2" t="s">
        <v>2882</v>
      </c>
      <c r="B427" s="3">
        <v>44428</v>
      </c>
      <c r="C427" s="3" t="str">
        <f t="shared" si="48"/>
        <v>Aug</v>
      </c>
      <c r="D427" s="2">
        <f t="shared" si="49"/>
        <v>2021</v>
      </c>
      <c r="E427" s="2" t="s">
        <v>2883</v>
      </c>
      <c r="F427" t="s">
        <v>6177</v>
      </c>
      <c r="G427" s="2">
        <v>2</v>
      </c>
      <c r="H427" s="2" t="str">
        <f>VLOOKUP(E427,customers!$A$1:$I$1001,2,FALSE)</f>
        <v>Alric Darth</v>
      </c>
      <c r="I427" s="2" t="str">
        <f t="shared" si="50"/>
        <v>Alric</v>
      </c>
      <c r="J427" s="2" t="str">
        <f t="shared" si="51"/>
        <v>Darth</v>
      </c>
      <c r="K427" s="2" t="str">
        <f>IF(VLOOKUP(E427,customers!$A$1:$I$1001,3,FALSE)=0," ",VLOOKUP(E427,customers!$A$1:$I$1001,3,FALSE))</f>
        <v>adarthbt@t.co</v>
      </c>
      <c r="L427" s="2" t="str">
        <f>VLOOKUP(E427,customers!$A$1:$I$1001,6,FALSE)</f>
        <v>Anchorage</v>
      </c>
      <c r="M427" s="2" t="str">
        <f>VLOOKUP(E427,customers!$A$1:$I$1001,7,FALSE)</f>
        <v>United States</v>
      </c>
      <c r="N427" t="str">
        <f t="shared" si="52"/>
        <v>R</v>
      </c>
      <c r="O427" t="str" cm="1">
        <f t="array" ref="O427">_xlfn.IFS(N427="R","Rob",N427="E","Exc",N427="L","Lib",N427="A","Ara")</f>
        <v>Rob</v>
      </c>
      <c r="P427" t="str" cm="1">
        <f t="array" ref="P427">_xlfn.IFS(O427="Rob","Robusta",O427="Exc","Excelsa",O427="Ara","Arabica",O427="Lib","Liberica")</f>
        <v>Robusta</v>
      </c>
      <c r="Q427" t="str">
        <f t="shared" si="53"/>
        <v>D</v>
      </c>
      <c r="R427" s="8" t="str">
        <f t="shared" si="54"/>
        <v>1</v>
      </c>
      <c r="S427" s="9">
        <f>_xlfn.XLOOKUP(F427,products!$A$2:$A$49,products!$E$2:$E$49,,0,)</f>
        <v>8.9499999999999993</v>
      </c>
      <c r="T427" s="10">
        <f t="shared" si="55"/>
        <v>17.899999999999999</v>
      </c>
      <c r="U427" t="str">
        <f>_xlfn.XLOOKUP(E427,customers!$A$2:$A$1001,customers!$I$2:$I$1001,,0,)</f>
        <v>No</v>
      </c>
    </row>
    <row r="428" spans="1:21" x14ac:dyDescent="0.2">
      <c r="A428" s="2" t="s">
        <v>2888</v>
      </c>
      <c r="B428" s="3">
        <v>43556</v>
      </c>
      <c r="C428" s="3" t="str">
        <f t="shared" si="48"/>
        <v>Apr</v>
      </c>
      <c r="D428" s="2">
        <f t="shared" si="49"/>
        <v>2019</v>
      </c>
      <c r="E428" s="2" t="s">
        <v>2889</v>
      </c>
      <c r="F428" t="s">
        <v>6178</v>
      </c>
      <c r="G428" s="2">
        <v>4</v>
      </c>
      <c r="H428" s="2" t="str">
        <f>VLOOKUP(E428,customers!$A$1:$I$1001,2,FALSE)</f>
        <v>Manuel Darrigoe</v>
      </c>
      <c r="I428" s="2" t="str">
        <f t="shared" si="50"/>
        <v>Manuel</v>
      </c>
      <c r="J428" s="2" t="str">
        <f t="shared" si="51"/>
        <v>Darrigoe</v>
      </c>
      <c r="K428" s="2" t="str">
        <f>IF(VLOOKUP(E428,customers!$A$1:$I$1001,3,FALSE)=0," ",VLOOKUP(E428,customers!$A$1:$I$1001,3,FALSE))</f>
        <v>mdarrigoebu@hud.gov</v>
      </c>
      <c r="L428" s="2" t="str">
        <f>VLOOKUP(E428,customers!$A$1:$I$1001,6,FALSE)</f>
        <v>Longwood</v>
      </c>
      <c r="M428" s="2" t="str">
        <f>VLOOKUP(E428,customers!$A$1:$I$1001,7,FALSE)</f>
        <v>Ireland</v>
      </c>
      <c r="N428" t="str">
        <f t="shared" si="52"/>
        <v>R</v>
      </c>
      <c r="O428" t="str" cm="1">
        <f t="array" ref="O428">_xlfn.IFS(N428="R","Rob",N428="E","Exc",N428="L","Lib",N428="A","Ara")</f>
        <v>Rob</v>
      </c>
      <c r="P428" t="str" cm="1">
        <f t="array" ref="P428">_xlfn.IFS(O428="Rob","Robusta",O428="Exc","Excelsa",O428="Ara","Arabica",O428="Lib","Liberica")</f>
        <v>Robusta</v>
      </c>
      <c r="Q428" t="str">
        <f t="shared" si="53"/>
        <v>L</v>
      </c>
      <c r="R428" s="8" t="str">
        <f t="shared" si="54"/>
        <v>0.2</v>
      </c>
      <c r="S428" s="9">
        <f>_xlfn.XLOOKUP(F428,products!$A$2:$A$49,products!$E$2:$E$49,,0,)</f>
        <v>3.5849999999999995</v>
      </c>
      <c r="T428" s="10">
        <f t="shared" si="55"/>
        <v>14.339999999999998</v>
      </c>
      <c r="U428" t="str">
        <f>_xlfn.XLOOKUP(E428,customers!$A$2:$A$1001,customers!$I$2:$I$1001,,0,)</f>
        <v>Yes</v>
      </c>
    </row>
    <row r="429" spans="1:21" x14ac:dyDescent="0.2">
      <c r="A429" s="2" t="s">
        <v>2894</v>
      </c>
      <c r="B429" s="3">
        <v>44224</v>
      </c>
      <c r="C429" s="3" t="str">
        <f t="shared" si="48"/>
        <v>Jan</v>
      </c>
      <c r="D429" s="2">
        <f t="shared" si="49"/>
        <v>2021</v>
      </c>
      <c r="E429" s="2" t="s">
        <v>2895</v>
      </c>
      <c r="F429" t="s">
        <v>6175</v>
      </c>
      <c r="G429" s="2">
        <v>3</v>
      </c>
      <c r="H429" s="2" t="str">
        <f>VLOOKUP(E429,customers!$A$1:$I$1001,2,FALSE)</f>
        <v>Kynthia Berick</v>
      </c>
      <c r="I429" s="2" t="str">
        <f t="shared" si="50"/>
        <v>Kynthia</v>
      </c>
      <c r="J429" s="2" t="str">
        <f t="shared" si="51"/>
        <v>Berick</v>
      </c>
      <c r="K429" s="2" t="str">
        <f>IF(VLOOKUP(E429,customers!$A$1:$I$1001,3,FALSE)=0," ",VLOOKUP(E429,customers!$A$1:$I$1001,3,FALSE))</f>
        <v xml:space="preserve"> </v>
      </c>
      <c r="L429" s="2" t="str">
        <f>VLOOKUP(E429,customers!$A$1:$I$1001,6,FALSE)</f>
        <v>San Francisco</v>
      </c>
      <c r="M429" s="2" t="str">
        <f>VLOOKUP(E429,customers!$A$1:$I$1001,7,FALSE)</f>
        <v>United States</v>
      </c>
      <c r="N429" t="str">
        <f t="shared" si="52"/>
        <v>A</v>
      </c>
      <c r="O429" t="str" cm="1">
        <f t="array" ref="O429">_xlfn.IFS(N429="R","Rob",N429="E","Exc",N429="L","Lib",N429="A","Ara")</f>
        <v>Ara</v>
      </c>
      <c r="P429" t="str" cm="1">
        <f t="array" ref="P429">_xlfn.IFS(O429="Rob","Robusta",O429="Exc","Excelsa",O429="Ara","Arabica",O429="Lib","Liberica")</f>
        <v>Arabica</v>
      </c>
      <c r="Q429" t="str">
        <f t="shared" si="53"/>
        <v>M</v>
      </c>
      <c r="R429" s="8" t="str">
        <f t="shared" si="54"/>
        <v>2.5</v>
      </c>
      <c r="S429" s="9">
        <f>_xlfn.XLOOKUP(F429,products!$A$2:$A$49,products!$E$2:$E$49,,0,)</f>
        <v>25.874999999999996</v>
      </c>
      <c r="T429" s="10">
        <f t="shared" si="55"/>
        <v>77.624999999999986</v>
      </c>
      <c r="U429" t="str">
        <f>_xlfn.XLOOKUP(E429,customers!$A$2:$A$1001,customers!$I$2:$I$1001,,0,)</f>
        <v>Yes</v>
      </c>
    </row>
    <row r="430" spans="1:21" x14ac:dyDescent="0.2">
      <c r="A430" s="2" t="s">
        <v>2899</v>
      </c>
      <c r="B430" s="3">
        <v>43759</v>
      </c>
      <c r="C430" s="3" t="str">
        <f t="shared" si="48"/>
        <v>Oct</v>
      </c>
      <c r="D430" s="2">
        <f t="shared" si="49"/>
        <v>2019</v>
      </c>
      <c r="E430" s="2" t="s">
        <v>2900</v>
      </c>
      <c r="F430" t="s">
        <v>6179</v>
      </c>
      <c r="G430" s="2">
        <v>5</v>
      </c>
      <c r="H430" s="2" t="str">
        <f>VLOOKUP(E430,customers!$A$1:$I$1001,2,FALSE)</f>
        <v>Minetta Ackrill</v>
      </c>
      <c r="I430" s="2" t="str">
        <f t="shared" si="50"/>
        <v>Minetta</v>
      </c>
      <c r="J430" s="2" t="str">
        <f t="shared" si="51"/>
        <v>Ackrill</v>
      </c>
      <c r="K430" s="2" t="str">
        <f>IF(VLOOKUP(E430,customers!$A$1:$I$1001,3,FALSE)=0," ",VLOOKUP(E430,customers!$A$1:$I$1001,3,FALSE))</f>
        <v>mackrillbw@bandcamp.com</v>
      </c>
      <c r="L430" s="2" t="str">
        <f>VLOOKUP(E430,customers!$A$1:$I$1001,6,FALSE)</f>
        <v>Warren</v>
      </c>
      <c r="M430" s="2" t="str">
        <f>VLOOKUP(E430,customers!$A$1:$I$1001,7,FALSE)</f>
        <v>United States</v>
      </c>
      <c r="N430" t="str">
        <f t="shared" si="52"/>
        <v>R</v>
      </c>
      <c r="O430" t="str" cm="1">
        <f t="array" ref="O430">_xlfn.IFS(N430="R","Rob",N430="E","Exc",N430="L","Lib",N430="A","Ara")</f>
        <v>Rob</v>
      </c>
      <c r="P430" t="str" cm="1">
        <f t="array" ref="P430">_xlfn.IFS(O430="Rob","Robusta",O430="Exc","Excelsa",O430="Ara","Arabica",O430="Lib","Liberica")</f>
        <v>Robusta</v>
      </c>
      <c r="Q430" t="str">
        <f t="shared" si="53"/>
        <v>L</v>
      </c>
      <c r="R430" s="8" t="str">
        <f t="shared" si="54"/>
        <v>1</v>
      </c>
      <c r="S430" s="9">
        <f>_xlfn.XLOOKUP(F430,products!$A$2:$A$49,products!$E$2:$E$49,,0,)</f>
        <v>11.95</v>
      </c>
      <c r="T430" s="10">
        <f t="shared" si="55"/>
        <v>59.75</v>
      </c>
      <c r="U430" t="str">
        <f>_xlfn.XLOOKUP(E430,customers!$A$2:$A$1001,customers!$I$2:$I$1001,,0,)</f>
        <v>No</v>
      </c>
    </row>
    <row r="431" spans="1:21" x14ac:dyDescent="0.2">
      <c r="A431" s="2" t="s">
        <v>2905</v>
      </c>
      <c r="B431" s="3">
        <v>44367</v>
      </c>
      <c r="C431" s="3" t="str">
        <f t="shared" si="48"/>
        <v>Jun</v>
      </c>
      <c r="D431" s="2">
        <f t="shared" si="49"/>
        <v>2021</v>
      </c>
      <c r="E431" s="2" t="s">
        <v>2586</v>
      </c>
      <c r="F431" t="s">
        <v>6140</v>
      </c>
      <c r="G431" s="2">
        <v>6</v>
      </c>
      <c r="H431" s="2" t="str">
        <f>VLOOKUP(E431,customers!$A$1:$I$1001,2,FALSE)</f>
        <v>Terri Farra</v>
      </c>
      <c r="I431" s="2" t="str">
        <f t="shared" si="50"/>
        <v>Terri</v>
      </c>
      <c r="J431" s="2" t="str">
        <f t="shared" si="51"/>
        <v>Farra</v>
      </c>
      <c r="K431" s="2" t="str">
        <f>IF(VLOOKUP(E431,customers!$A$1:$I$1001,3,FALSE)=0," ",VLOOKUP(E431,customers!$A$1:$I$1001,3,FALSE))</f>
        <v>tfarraac@behance.net</v>
      </c>
      <c r="L431" s="2" t="str">
        <f>VLOOKUP(E431,customers!$A$1:$I$1001,6,FALSE)</f>
        <v>Odessa</v>
      </c>
      <c r="M431" s="2" t="str">
        <f>VLOOKUP(E431,customers!$A$1:$I$1001,7,FALSE)</f>
        <v>United States</v>
      </c>
      <c r="N431" t="str">
        <f t="shared" si="52"/>
        <v>A</v>
      </c>
      <c r="O431" t="str" cm="1">
        <f t="array" ref="O431">_xlfn.IFS(N431="R","Rob",N431="E","Exc",N431="L","Lib",N431="A","Ara")</f>
        <v>Ara</v>
      </c>
      <c r="P431" t="str" cm="1">
        <f t="array" ref="P431">_xlfn.IFS(O431="Rob","Robusta",O431="Exc","Excelsa",O431="Ara","Arabica",O431="Lib","Liberica")</f>
        <v>Arabica</v>
      </c>
      <c r="Q431" t="str">
        <f t="shared" si="53"/>
        <v>L</v>
      </c>
      <c r="R431" s="8" t="str">
        <f t="shared" si="54"/>
        <v>1</v>
      </c>
      <c r="S431" s="9">
        <f>_xlfn.XLOOKUP(F431,products!$A$2:$A$49,products!$E$2:$E$49,,0,)</f>
        <v>12.95</v>
      </c>
      <c r="T431" s="10">
        <f t="shared" si="55"/>
        <v>77.699999999999989</v>
      </c>
      <c r="U431" t="str">
        <f>_xlfn.XLOOKUP(E431,customers!$A$2:$A$1001,customers!$I$2:$I$1001,,0,)</f>
        <v>No</v>
      </c>
    </row>
    <row r="432" spans="1:21" x14ac:dyDescent="0.2">
      <c r="A432" s="2" t="s">
        <v>2911</v>
      </c>
      <c r="B432" s="3">
        <v>44504</v>
      </c>
      <c r="C432" s="3" t="str">
        <f t="shared" si="48"/>
        <v>Nov</v>
      </c>
      <c r="D432" s="2">
        <f t="shared" si="49"/>
        <v>2021</v>
      </c>
      <c r="E432" s="2" t="s">
        <v>2912</v>
      </c>
      <c r="F432" t="s">
        <v>6163</v>
      </c>
      <c r="G432" s="2">
        <v>2</v>
      </c>
      <c r="H432" s="2" t="str">
        <f>VLOOKUP(E432,customers!$A$1:$I$1001,2,FALSE)</f>
        <v>Melosa Kippen</v>
      </c>
      <c r="I432" s="2" t="str">
        <f t="shared" si="50"/>
        <v>Melosa</v>
      </c>
      <c r="J432" s="2" t="str">
        <f t="shared" si="51"/>
        <v>Kippen</v>
      </c>
      <c r="K432" s="2" t="str">
        <f>IF(VLOOKUP(E432,customers!$A$1:$I$1001,3,FALSE)=0," ",VLOOKUP(E432,customers!$A$1:$I$1001,3,FALSE))</f>
        <v>mkippenby@dion.ne.jp</v>
      </c>
      <c r="L432" s="2" t="str">
        <f>VLOOKUP(E432,customers!$A$1:$I$1001,6,FALSE)</f>
        <v>Jackson</v>
      </c>
      <c r="M432" s="2" t="str">
        <f>VLOOKUP(E432,customers!$A$1:$I$1001,7,FALSE)</f>
        <v>United States</v>
      </c>
      <c r="N432" t="str">
        <f t="shared" si="52"/>
        <v>R</v>
      </c>
      <c r="O432" t="str" cm="1">
        <f t="array" ref="O432">_xlfn.IFS(N432="R","Rob",N432="E","Exc",N432="L","Lib",N432="A","Ara")</f>
        <v>Rob</v>
      </c>
      <c r="P432" t="str" cm="1">
        <f t="array" ref="P432">_xlfn.IFS(O432="Rob","Robusta",O432="Exc","Excelsa",O432="Ara","Arabica",O432="Lib","Liberica")</f>
        <v>Robusta</v>
      </c>
      <c r="Q432" t="str">
        <f t="shared" si="53"/>
        <v>D</v>
      </c>
      <c r="R432" s="8" t="str">
        <f t="shared" si="54"/>
        <v>0.2</v>
      </c>
      <c r="S432" s="9">
        <f>_xlfn.XLOOKUP(F432,products!$A$2:$A$49,products!$E$2:$E$49,,0,)</f>
        <v>2.6849999999999996</v>
      </c>
      <c r="T432" s="10">
        <f t="shared" si="55"/>
        <v>5.3699999999999992</v>
      </c>
      <c r="U432" t="str">
        <f>_xlfn.XLOOKUP(E432,customers!$A$2:$A$1001,customers!$I$2:$I$1001,,0,)</f>
        <v>Yes</v>
      </c>
    </row>
    <row r="433" spans="1:21" x14ac:dyDescent="0.2">
      <c r="A433" s="2" t="s">
        <v>2917</v>
      </c>
      <c r="B433" s="3">
        <v>44291</v>
      </c>
      <c r="C433" s="3" t="str">
        <f t="shared" si="48"/>
        <v>Apr</v>
      </c>
      <c r="D433" s="2">
        <f t="shared" si="49"/>
        <v>2021</v>
      </c>
      <c r="E433" s="2" t="s">
        <v>2918</v>
      </c>
      <c r="F433" t="s">
        <v>6185</v>
      </c>
      <c r="G433" s="2">
        <v>3</v>
      </c>
      <c r="H433" s="2" t="str">
        <f>VLOOKUP(E433,customers!$A$1:$I$1001,2,FALSE)</f>
        <v>Witty Ranson</v>
      </c>
      <c r="I433" s="2" t="str">
        <f t="shared" si="50"/>
        <v>Witty</v>
      </c>
      <c r="J433" s="2" t="str">
        <f t="shared" si="51"/>
        <v>Ranson</v>
      </c>
      <c r="K433" s="2" t="str">
        <f>IF(VLOOKUP(E433,customers!$A$1:$I$1001,3,FALSE)=0," ",VLOOKUP(E433,customers!$A$1:$I$1001,3,FALSE))</f>
        <v>wransonbz@ted.com</v>
      </c>
      <c r="L433" s="2" t="str">
        <f>VLOOKUP(E433,customers!$A$1:$I$1001,6,FALSE)</f>
        <v>Kildare</v>
      </c>
      <c r="M433" s="2" t="str">
        <f>VLOOKUP(E433,customers!$A$1:$I$1001,7,FALSE)</f>
        <v>Ireland</v>
      </c>
      <c r="N433" t="str">
        <f t="shared" si="52"/>
        <v>E</v>
      </c>
      <c r="O433" t="str" cm="1">
        <f t="array" ref="O433">_xlfn.IFS(N433="R","Rob",N433="E","Exc",N433="L","Lib",N433="A","Ara")</f>
        <v>Exc</v>
      </c>
      <c r="P433" t="str" cm="1">
        <f t="array" ref="P433">_xlfn.IFS(O433="Rob","Robusta",O433="Exc","Excelsa",O433="Ara","Arabica",O433="Lib","Liberica")</f>
        <v>Excelsa</v>
      </c>
      <c r="Q433" t="str">
        <f t="shared" si="53"/>
        <v>D</v>
      </c>
      <c r="R433" s="8" t="str">
        <f t="shared" si="54"/>
        <v>2.5</v>
      </c>
      <c r="S433" s="9">
        <f>_xlfn.XLOOKUP(F433,products!$A$2:$A$49,products!$E$2:$E$49,,0,)</f>
        <v>27.945</v>
      </c>
      <c r="T433" s="10">
        <f t="shared" si="55"/>
        <v>83.835000000000008</v>
      </c>
      <c r="U433" t="str">
        <f>_xlfn.XLOOKUP(E433,customers!$A$2:$A$1001,customers!$I$2:$I$1001,,0,)</f>
        <v>Yes</v>
      </c>
    </row>
    <row r="434" spans="1:21" x14ac:dyDescent="0.2">
      <c r="A434" s="2" t="s">
        <v>2923</v>
      </c>
      <c r="B434" s="3">
        <v>43808</v>
      </c>
      <c r="C434" s="3" t="str">
        <f t="shared" si="48"/>
        <v>Dec</v>
      </c>
      <c r="D434" s="2">
        <f t="shared" si="49"/>
        <v>2019</v>
      </c>
      <c r="E434" s="2" t="s">
        <v>2924</v>
      </c>
      <c r="F434" t="s">
        <v>6155</v>
      </c>
      <c r="G434" s="2">
        <v>2</v>
      </c>
      <c r="H434" s="2" t="str">
        <f>VLOOKUP(E434,customers!$A$1:$I$1001,2,FALSE)</f>
        <v>Rod Gowdie</v>
      </c>
      <c r="I434" s="2" t="str">
        <f t="shared" si="50"/>
        <v>Rod</v>
      </c>
      <c r="J434" s="2" t="str">
        <f t="shared" si="51"/>
        <v>Gowdie</v>
      </c>
      <c r="K434" s="2" t="str">
        <f>IF(VLOOKUP(E434,customers!$A$1:$I$1001,3,FALSE)=0," ",VLOOKUP(E434,customers!$A$1:$I$1001,3,FALSE))</f>
        <v xml:space="preserve"> </v>
      </c>
      <c r="L434" s="2" t="str">
        <f>VLOOKUP(E434,customers!$A$1:$I$1001,6,FALSE)</f>
        <v>Milwaukee</v>
      </c>
      <c r="M434" s="2" t="str">
        <f>VLOOKUP(E434,customers!$A$1:$I$1001,7,FALSE)</f>
        <v>United States</v>
      </c>
      <c r="N434" t="str">
        <f t="shared" si="52"/>
        <v>A</v>
      </c>
      <c r="O434" t="str" cm="1">
        <f t="array" ref="O434">_xlfn.IFS(N434="R","Rob",N434="E","Exc",N434="L","Lib",N434="A","Ara")</f>
        <v>Ara</v>
      </c>
      <c r="P434" t="str" cm="1">
        <f t="array" ref="P434">_xlfn.IFS(O434="Rob","Robusta",O434="Exc","Excelsa",O434="Ara","Arabica",O434="Lib","Liberica")</f>
        <v>Arabica</v>
      </c>
      <c r="Q434" t="str">
        <f t="shared" si="53"/>
        <v>M</v>
      </c>
      <c r="R434" s="8" t="str">
        <f t="shared" si="54"/>
        <v>1</v>
      </c>
      <c r="S434" s="9">
        <f>_xlfn.XLOOKUP(F434,products!$A$2:$A$49,products!$E$2:$E$49,,0,)</f>
        <v>11.25</v>
      </c>
      <c r="T434" s="10">
        <f t="shared" si="55"/>
        <v>22.5</v>
      </c>
      <c r="U434" t="str">
        <f>_xlfn.XLOOKUP(E434,customers!$A$2:$A$1001,customers!$I$2:$I$1001,,0,)</f>
        <v>No</v>
      </c>
    </row>
    <row r="435" spans="1:21" x14ac:dyDescent="0.2">
      <c r="A435" s="2" t="s">
        <v>2928</v>
      </c>
      <c r="B435" s="3">
        <v>44563</v>
      </c>
      <c r="C435" s="3" t="str">
        <f t="shared" si="48"/>
        <v>Jan</v>
      </c>
      <c r="D435" s="2">
        <f t="shared" si="49"/>
        <v>2022</v>
      </c>
      <c r="E435" s="2" t="s">
        <v>2929</v>
      </c>
      <c r="F435" t="s">
        <v>6181</v>
      </c>
      <c r="G435" s="2">
        <v>6</v>
      </c>
      <c r="H435" s="2" t="str">
        <f>VLOOKUP(E435,customers!$A$1:$I$1001,2,FALSE)</f>
        <v>Lemuel Rignold</v>
      </c>
      <c r="I435" s="2" t="str">
        <f t="shared" si="50"/>
        <v>Lemuel</v>
      </c>
      <c r="J435" s="2" t="str">
        <f t="shared" si="51"/>
        <v>Rignold</v>
      </c>
      <c r="K435" s="2" t="str">
        <f>IF(VLOOKUP(E435,customers!$A$1:$I$1001,3,FALSE)=0," ",VLOOKUP(E435,customers!$A$1:$I$1001,3,FALSE))</f>
        <v>lrignoldc1@miibeian.gov.cn</v>
      </c>
      <c r="L435" s="2" t="str">
        <f>VLOOKUP(E435,customers!$A$1:$I$1001,6,FALSE)</f>
        <v>Sacramento</v>
      </c>
      <c r="M435" s="2" t="str">
        <f>VLOOKUP(E435,customers!$A$1:$I$1001,7,FALSE)</f>
        <v>United States</v>
      </c>
      <c r="N435" t="str">
        <f t="shared" si="52"/>
        <v>L</v>
      </c>
      <c r="O435" t="str" cm="1">
        <f t="array" ref="O435">_xlfn.IFS(N435="R","Rob",N435="E","Exc",N435="L","Lib",N435="A","Ara")</f>
        <v>Lib</v>
      </c>
      <c r="P435" t="str" cm="1">
        <f t="array" ref="P435">_xlfn.IFS(O435="Rob","Robusta",O435="Exc","Excelsa",O435="Ara","Arabica",O435="Lib","Liberica")</f>
        <v>Liberica</v>
      </c>
      <c r="Q435" t="str">
        <f t="shared" si="53"/>
        <v>M</v>
      </c>
      <c r="R435" s="8" t="str">
        <f t="shared" si="54"/>
        <v>2.5</v>
      </c>
      <c r="S435" s="9">
        <f>_xlfn.XLOOKUP(F435,products!$A$2:$A$49,products!$E$2:$E$49,,0,)</f>
        <v>33.464999999999996</v>
      </c>
      <c r="T435" s="10">
        <f t="shared" si="55"/>
        <v>200.78999999999996</v>
      </c>
      <c r="U435" t="str">
        <f>_xlfn.XLOOKUP(E435,customers!$A$2:$A$1001,customers!$I$2:$I$1001,,0,)</f>
        <v>Yes</v>
      </c>
    </row>
    <row r="436" spans="1:21" x14ac:dyDescent="0.2">
      <c r="A436" s="2" t="s">
        <v>2934</v>
      </c>
      <c r="B436" s="3">
        <v>43807</v>
      </c>
      <c r="C436" s="3" t="str">
        <f t="shared" si="48"/>
        <v>Dec</v>
      </c>
      <c r="D436" s="2">
        <f t="shared" si="49"/>
        <v>2019</v>
      </c>
      <c r="E436" s="2" t="s">
        <v>2935</v>
      </c>
      <c r="F436" t="s">
        <v>6155</v>
      </c>
      <c r="G436" s="2">
        <v>6</v>
      </c>
      <c r="H436" s="2" t="str">
        <f>VLOOKUP(E436,customers!$A$1:$I$1001,2,FALSE)</f>
        <v>Nevsa Fields</v>
      </c>
      <c r="I436" s="2" t="str">
        <f t="shared" si="50"/>
        <v>Nevsa</v>
      </c>
      <c r="J436" s="2" t="str">
        <f t="shared" si="51"/>
        <v>Fields</v>
      </c>
      <c r="K436" s="2" t="str">
        <f>IF(VLOOKUP(E436,customers!$A$1:$I$1001,3,FALSE)=0," ",VLOOKUP(E436,customers!$A$1:$I$1001,3,FALSE))</f>
        <v xml:space="preserve"> </v>
      </c>
      <c r="L436" s="2" t="str">
        <f>VLOOKUP(E436,customers!$A$1:$I$1001,6,FALSE)</f>
        <v>Boston</v>
      </c>
      <c r="M436" s="2" t="str">
        <f>VLOOKUP(E436,customers!$A$1:$I$1001,7,FALSE)</f>
        <v>United States</v>
      </c>
      <c r="N436" t="str">
        <f t="shared" si="52"/>
        <v>A</v>
      </c>
      <c r="O436" t="str" cm="1">
        <f t="array" ref="O436">_xlfn.IFS(N436="R","Rob",N436="E","Exc",N436="L","Lib",N436="A","Ara")</f>
        <v>Ara</v>
      </c>
      <c r="P436" t="str" cm="1">
        <f t="array" ref="P436">_xlfn.IFS(O436="Rob","Robusta",O436="Exc","Excelsa",O436="Ara","Arabica",O436="Lib","Liberica")</f>
        <v>Arabica</v>
      </c>
      <c r="Q436" t="str">
        <f t="shared" si="53"/>
        <v>M</v>
      </c>
      <c r="R436" s="8" t="str">
        <f t="shared" si="54"/>
        <v>1</v>
      </c>
      <c r="S436" s="9">
        <f>_xlfn.XLOOKUP(F436,products!$A$2:$A$49,products!$E$2:$E$49,,0,)</f>
        <v>11.25</v>
      </c>
      <c r="T436" s="10">
        <f t="shared" si="55"/>
        <v>67.5</v>
      </c>
      <c r="U436" t="str">
        <f>_xlfn.XLOOKUP(E436,customers!$A$2:$A$1001,customers!$I$2:$I$1001,,0,)</f>
        <v>No</v>
      </c>
    </row>
    <row r="437" spans="1:21" x14ac:dyDescent="0.2">
      <c r="A437" s="2" t="s">
        <v>2939</v>
      </c>
      <c r="B437" s="3">
        <v>44528</v>
      </c>
      <c r="C437" s="3" t="str">
        <f t="shared" si="48"/>
        <v>Nov</v>
      </c>
      <c r="D437" s="2">
        <f t="shared" si="49"/>
        <v>2021</v>
      </c>
      <c r="E437" s="2" t="s">
        <v>2940</v>
      </c>
      <c r="F437" t="s">
        <v>6139</v>
      </c>
      <c r="G437" s="2">
        <v>1</v>
      </c>
      <c r="H437" s="2" t="str">
        <f>VLOOKUP(E437,customers!$A$1:$I$1001,2,FALSE)</f>
        <v>Chance Rowthorn</v>
      </c>
      <c r="I437" s="2" t="str">
        <f t="shared" si="50"/>
        <v>Chance</v>
      </c>
      <c r="J437" s="2" t="str">
        <f t="shared" si="51"/>
        <v>Rowthorn</v>
      </c>
      <c r="K437" s="2" t="str">
        <f>IF(VLOOKUP(E437,customers!$A$1:$I$1001,3,FALSE)=0," ",VLOOKUP(E437,customers!$A$1:$I$1001,3,FALSE))</f>
        <v>crowthornc3@msn.com</v>
      </c>
      <c r="L437" s="2" t="str">
        <f>VLOOKUP(E437,customers!$A$1:$I$1001,6,FALSE)</f>
        <v>Topeka</v>
      </c>
      <c r="M437" s="2" t="str">
        <f>VLOOKUP(E437,customers!$A$1:$I$1001,7,FALSE)</f>
        <v>United States</v>
      </c>
      <c r="N437" t="str">
        <f t="shared" si="52"/>
        <v>E</v>
      </c>
      <c r="O437" t="str" cm="1">
        <f t="array" ref="O437">_xlfn.IFS(N437="R","Rob",N437="E","Exc",N437="L","Lib",N437="A","Ara")</f>
        <v>Exc</v>
      </c>
      <c r="P437" t="str" cm="1">
        <f t="array" ref="P437">_xlfn.IFS(O437="Rob","Robusta",O437="Exc","Excelsa",O437="Ara","Arabica",O437="Lib","Liberica")</f>
        <v>Excelsa</v>
      </c>
      <c r="Q437" t="str">
        <f t="shared" si="53"/>
        <v>M</v>
      </c>
      <c r="R437" s="8" t="str">
        <f t="shared" si="54"/>
        <v>0.5</v>
      </c>
      <c r="S437" s="9">
        <f>_xlfn.XLOOKUP(F437,products!$A$2:$A$49,products!$E$2:$E$49,,0,)</f>
        <v>8.25</v>
      </c>
      <c r="T437" s="10">
        <f t="shared" si="55"/>
        <v>8.25</v>
      </c>
      <c r="U437" t="str">
        <f>_xlfn.XLOOKUP(E437,customers!$A$2:$A$1001,customers!$I$2:$I$1001,,0,)</f>
        <v>No</v>
      </c>
    </row>
    <row r="438" spans="1:21" x14ac:dyDescent="0.2">
      <c r="A438" s="2" t="s">
        <v>2945</v>
      </c>
      <c r="B438" s="3">
        <v>44631</v>
      </c>
      <c r="C438" s="3" t="str">
        <f t="shared" si="48"/>
        <v>Mar</v>
      </c>
      <c r="D438" s="2">
        <f t="shared" si="49"/>
        <v>2022</v>
      </c>
      <c r="E438" s="2" t="s">
        <v>2946</v>
      </c>
      <c r="F438" t="s">
        <v>6145</v>
      </c>
      <c r="G438" s="2">
        <v>2</v>
      </c>
      <c r="H438" s="2" t="str">
        <f>VLOOKUP(E438,customers!$A$1:$I$1001,2,FALSE)</f>
        <v>Orly Ryland</v>
      </c>
      <c r="I438" s="2" t="str">
        <f t="shared" si="50"/>
        <v>Orly</v>
      </c>
      <c r="J438" s="2" t="str">
        <f t="shared" si="51"/>
        <v>Ryland</v>
      </c>
      <c r="K438" s="2" t="str">
        <f>IF(VLOOKUP(E438,customers!$A$1:$I$1001,3,FALSE)=0," ",VLOOKUP(E438,customers!$A$1:$I$1001,3,FALSE))</f>
        <v>orylandc4@deviantart.com</v>
      </c>
      <c r="L438" s="2" t="str">
        <f>VLOOKUP(E438,customers!$A$1:$I$1001,6,FALSE)</f>
        <v>Fargo</v>
      </c>
      <c r="M438" s="2" t="str">
        <f>VLOOKUP(E438,customers!$A$1:$I$1001,7,FALSE)</f>
        <v>United States</v>
      </c>
      <c r="N438" t="str">
        <f t="shared" si="52"/>
        <v>L</v>
      </c>
      <c r="O438" t="str" cm="1">
        <f t="array" ref="O438">_xlfn.IFS(N438="R","Rob",N438="E","Exc",N438="L","Lib",N438="A","Ara")</f>
        <v>Lib</v>
      </c>
      <c r="P438" t="str" cm="1">
        <f t="array" ref="P438">_xlfn.IFS(O438="Rob","Robusta",O438="Exc","Excelsa",O438="Ara","Arabica",O438="Lib","Liberica")</f>
        <v>Liberica</v>
      </c>
      <c r="Q438" t="str">
        <f t="shared" si="53"/>
        <v>L</v>
      </c>
      <c r="R438" s="8" t="str">
        <f t="shared" si="54"/>
        <v>0.2</v>
      </c>
      <c r="S438" s="9">
        <f>_xlfn.XLOOKUP(F438,products!$A$2:$A$49,products!$E$2:$E$49,,0,)</f>
        <v>4.7549999999999999</v>
      </c>
      <c r="T438" s="10">
        <f t="shared" si="55"/>
        <v>9.51</v>
      </c>
      <c r="U438" t="str">
        <f>_xlfn.XLOOKUP(E438,customers!$A$2:$A$1001,customers!$I$2:$I$1001,,0,)</f>
        <v>Yes</v>
      </c>
    </row>
    <row r="439" spans="1:21" x14ac:dyDescent="0.2">
      <c r="A439" s="2" t="s">
        <v>2951</v>
      </c>
      <c r="B439" s="3">
        <v>44213</v>
      </c>
      <c r="C439" s="3" t="str">
        <f t="shared" si="48"/>
        <v>Jan</v>
      </c>
      <c r="D439" s="2">
        <f t="shared" si="49"/>
        <v>2021</v>
      </c>
      <c r="E439" s="2" t="s">
        <v>2952</v>
      </c>
      <c r="F439" t="s">
        <v>6165</v>
      </c>
      <c r="G439" s="2">
        <v>1</v>
      </c>
      <c r="H439" s="2" t="str">
        <f>VLOOKUP(E439,customers!$A$1:$I$1001,2,FALSE)</f>
        <v>Willabella Abramski</v>
      </c>
      <c r="I439" s="2" t="str">
        <f t="shared" si="50"/>
        <v>Willabella</v>
      </c>
      <c r="J439" s="2" t="str">
        <f t="shared" si="51"/>
        <v>Abramski</v>
      </c>
      <c r="K439" s="2" t="str">
        <f>IF(VLOOKUP(E439,customers!$A$1:$I$1001,3,FALSE)=0," ",VLOOKUP(E439,customers!$A$1:$I$1001,3,FALSE))</f>
        <v xml:space="preserve"> </v>
      </c>
      <c r="L439" s="2" t="str">
        <f>VLOOKUP(E439,customers!$A$1:$I$1001,6,FALSE)</f>
        <v>Houston</v>
      </c>
      <c r="M439" s="2" t="str">
        <f>VLOOKUP(E439,customers!$A$1:$I$1001,7,FALSE)</f>
        <v>United States</v>
      </c>
      <c r="N439" t="str">
        <f t="shared" si="52"/>
        <v>L</v>
      </c>
      <c r="O439" t="str" cm="1">
        <f t="array" ref="O439">_xlfn.IFS(N439="R","Rob",N439="E","Exc",N439="L","Lib",N439="A","Ara")</f>
        <v>Lib</v>
      </c>
      <c r="P439" t="str" cm="1">
        <f t="array" ref="P439">_xlfn.IFS(O439="Rob","Robusta",O439="Exc","Excelsa",O439="Ara","Arabica",O439="Lib","Liberica")</f>
        <v>Liberica</v>
      </c>
      <c r="Q439" t="str">
        <f t="shared" si="53"/>
        <v>D</v>
      </c>
      <c r="R439" s="8" t="str">
        <f t="shared" si="54"/>
        <v>2.5</v>
      </c>
      <c r="S439" s="9">
        <f>_xlfn.XLOOKUP(F439,products!$A$2:$A$49,products!$E$2:$E$49,,0,)</f>
        <v>29.784999999999997</v>
      </c>
      <c r="T439" s="10">
        <f t="shared" si="55"/>
        <v>29.784999999999997</v>
      </c>
      <c r="U439" t="str">
        <f>_xlfn.XLOOKUP(E439,customers!$A$2:$A$1001,customers!$I$2:$I$1001,,0,)</f>
        <v>No</v>
      </c>
    </row>
    <row r="440" spans="1:21" x14ac:dyDescent="0.2">
      <c r="A440" s="2" t="s">
        <v>2956</v>
      </c>
      <c r="B440" s="3">
        <v>43483</v>
      </c>
      <c r="C440" s="3" t="str">
        <f t="shared" si="48"/>
        <v>Jan</v>
      </c>
      <c r="D440" s="2">
        <f t="shared" si="49"/>
        <v>2019</v>
      </c>
      <c r="E440" s="2" t="s">
        <v>3042</v>
      </c>
      <c r="F440" t="s">
        <v>6169</v>
      </c>
      <c r="G440" s="2">
        <v>2</v>
      </c>
      <c r="H440" s="2" t="str">
        <f>VLOOKUP(E440,customers!$A$1:$I$1001,2,FALSE)</f>
        <v>Morgen Seson</v>
      </c>
      <c r="I440" s="2" t="str">
        <f t="shared" si="50"/>
        <v>Morgen</v>
      </c>
      <c r="J440" s="2" t="str">
        <f t="shared" si="51"/>
        <v>Seson</v>
      </c>
      <c r="K440" s="2" t="str">
        <f>IF(VLOOKUP(E440,customers!$A$1:$I$1001,3,FALSE)=0," ",VLOOKUP(E440,customers!$A$1:$I$1001,3,FALSE))</f>
        <v>msesonck@census.gov</v>
      </c>
      <c r="L440" s="2" t="str">
        <f>VLOOKUP(E440,customers!$A$1:$I$1001,6,FALSE)</f>
        <v>Seattle</v>
      </c>
      <c r="M440" s="2" t="str">
        <f>VLOOKUP(E440,customers!$A$1:$I$1001,7,FALSE)</f>
        <v>United States</v>
      </c>
      <c r="N440" t="str">
        <f t="shared" si="52"/>
        <v>L</v>
      </c>
      <c r="O440" t="str" cm="1">
        <f t="array" ref="O440">_xlfn.IFS(N440="R","Rob",N440="E","Exc",N440="L","Lib",N440="A","Ara")</f>
        <v>Lib</v>
      </c>
      <c r="P440" t="str" cm="1">
        <f t="array" ref="P440">_xlfn.IFS(O440="Rob","Robusta",O440="Exc","Excelsa",O440="Ara","Arabica",O440="Lib","Liberica")</f>
        <v>Liberica</v>
      </c>
      <c r="Q440" t="str">
        <f t="shared" si="53"/>
        <v>D</v>
      </c>
      <c r="R440" s="8" t="str">
        <f t="shared" si="54"/>
        <v>0.5</v>
      </c>
      <c r="S440" s="9">
        <f>_xlfn.XLOOKUP(F440,products!$A$2:$A$49,products!$E$2:$E$49,,0,)</f>
        <v>7.77</v>
      </c>
      <c r="T440" s="10">
        <f t="shared" si="55"/>
        <v>15.54</v>
      </c>
      <c r="U440" t="str">
        <f>_xlfn.XLOOKUP(E440,customers!$A$2:$A$1001,customers!$I$2:$I$1001,,0,)</f>
        <v>No</v>
      </c>
    </row>
    <row r="441" spans="1:21" x14ac:dyDescent="0.2">
      <c r="A441" s="2" t="s">
        <v>2962</v>
      </c>
      <c r="B441" s="3">
        <v>43562</v>
      </c>
      <c r="C441" s="3" t="str">
        <f t="shared" si="48"/>
        <v>Apr</v>
      </c>
      <c r="D441" s="2">
        <f t="shared" si="49"/>
        <v>2019</v>
      </c>
      <c r="E441" s="2" t="s">
        <v>2963</v>
      </c>
      <c r="F441" t="s">
        <v>6176</v>
      </c>
      <c r="G441" s="2">
        <v>4</v>
      </c>
      <c r="H441" s="2" t="str">
        <f>VLOOKUP(E441,customers!$A$1:$I$1001,2,FALSE)</f>
        <v>Chickie Ragless</v>
      </c>
      <c r="I441" s="2" t="str">
        <f t="shared" si="50"/>
        <v>Chickie</v>
      </c>
      <c r="J441" s="2" t="str">
        <f t="shared" si="51"/>
        <v>Ragless</v>
      </c>
      <c r="K441" s="2" t="str">
        <f>IF(VLOOKUP(E441,customers!$A$1:$I$1001,3,FALSE)=0," ",VLOOKUP(E441,customers!$A$1:$I$1001,3,FALSE))</f>
        <v>craglessc7@webmd.com</v>
      </c>
      <c r="L441" s="2" t="str">
        <f>VLOOKUP(E441,customers!$A$1:$I$1001,6,FALSE)</f>
        <v>Caherconlish</v>
      </c>
      <c r="M441" s="2" t="str">
        <f>VLOOKUP(E441,customers!$A$1:$I$1001,7,FALSE)</f>
        <v>Ireland</v>
      </c>
      <c r="N441" t="str">
        <f t="shared" si="52"/>
        <v>E</v>
      </c>
      <c r="O441" t="str" cm="1">
        <f t="array" ref="O441">_xlfn.IFS(N441="R","Rob",N441="E","Exc",N441="L","Lib",N441="A","Ara")</f>
        <v>Exc</v>
      </c>
      <c r="P441" t="str" cm="1">
        <f t="array" ref="P441">_xlfn.IFS(O441="Rob","Robusta",O441="Exc","Excelsa",O441="Ara","Arabica",O441="Lib","Liberica")</f>
        <v>Excelsa</v>
      </c>
      <c r="Q441" t="str">
        <f t="shared" si="53"/>
        <v>L</v>
      </c>
      <c r="R441" s="8" t="str">
        <f t="shared" si="54"/>
        <v>0.5</v>
      </c>
      <c r="S441" s="9">
        <f>_xlfn.XLOOKUP(F441,products!$A$2:$A$49,products!$E$2:$E$49,,0,)</f>
        <v>8.91</v>
      </c>
      <c r="T441" s="10">
        <f t="shared" si="55"/>
        <v>35.64</v>
      </c>
      <c r="U441" t="str">
        <f>_xlfn.XLOOKUP(E441,customers!$A$2:$A$1001,customers!$I$2:$I$1001,,0,)</f>
        <v>No</v>
      </c>
    </row>
    <row r="442" spans="1:21" x14ac:dyDescent="0.2">
      <c r="A442" s="2" t="s">
        <v>2968</v>
      </c>
      <c r="B442" s="3">
        <v>44230</v>
      </c>
      <c r="C442" s="3" t="str">
        <f t="shared" si="48"/>
        <v>Feb</v>
      </c>
      <c r="D442" s="2">
        <f t="shared" si="49"/>
        <v>2021</v>
      </c>
      <c r="E442" s="2" t="s">
        <v>2969</v>
      </c>
      <c r="F442" t="s">
        <v>6175</v>
      </c>
      <c r="G442" s="2">
        <v>4</v>
      </c>
      <c r="H442" s="2" t="str">
        <f>VLOOKUP(E442,customers!$A$1:$I$1001,2,FALSE)</f>
        <v>Freda Hollows</v>
      </c>
      <c r="I442" s="2" t="str">
        <f t="shared" si="50"/>
        <v>Freda</v>
      </c>
      <c r="J442" s="2" t="str">
        <f t="shared" si="51"/>
        <v>Hollows</v>
      </c>
      <c r="K442" s="2" t="str">
        <f>IF(VLOOKUP(E442,customers!$A$1:$I$1001,3,FALSE)=0," ",VLOOKUP(E442,customers!$A$1:$I$1001,3,FALSE))</f>
        <v>fhollowsc8@blogtalkradio.com</v>
      </c>
      <c r="L442" s="2" t="str">
        <f>VLOOKUP(E442,customers!$A$1:$I$1001,6,FALSE)</f>
        <v>Buffalo</v>
      </c>
      <c r="M442" s="2" t="str">
        <f>VLOOKUP(E442,customers!$A$1:$I$1001,7,FALSE)</f>
        <v>United States</v>
      </c>
      <c r="N442" t="str">
        <f t="shared" si="52"/>
        <v>A</v>
      </c>
      <c r="O442" t="str" cm="1">
        <f t="array" ref="O442">_xlfn.IFS(N442="R","Rob",N442="E","Exc",N442="L","Lib",N442="A","Ara")</f>
        <v>Ara</v>
      </c>
      <c r="P442" t="str" cm="1">
        <f t="array" ref="P442">_xlfn.IFS(O442="Rob","Robusta",O442="Exc","Excelsa",O442="Ara","Arabica",O442="Lib","Liberica")</f>
        <v>Arabica</v>
      </c>
      <c r="Q442" t="str">
        <f t="shared" si="53"/>
        <v>M</v>
      </c>
      <c r="R442" s="8" t="str">
        <f t="shared" si="54"/>
        <v>2.5</v>
      </c>
      <c r="S442" s="9">
        <f>_xlfn.XLOOKUP(F442,products!$A$2:$A$49,products!$E$2:$E$49,,0,)</f>
        <v>25.874999999999996</v>
      </c>
      <c r="T442" s="10">
        <f t="shared" si="55"/>
        <v>103.49999999999999</v>
      </c>
      <c r="U442" t="str">
        <f>_xlfn.XLOOKUP(E442,customers!$A$2:$A$1001,customers!$I$2:$I$1001,,0,)</f>
        <v>Yes</v>
      </c>
    </row>
    <row r="443" spans="1:21" x14ac:dyDescent="0.2">
      <c r="A443" s="2" t="s">
        <v>2974</v>
      </c>
      <c r="B443" s="3">
        <v>43573</v>
      </c>
      <c r="C443" s="3" t="str">
        <f t="shared" si="48"/>
        <v>Apr</v>
      </c>
      <c r="D443" s="2">
        <f t="shared" si="49"/>
        <v>2019</v>
      </c>
      <c r="E443" s="2" t="s">
        <v>2975</v>
      </c>
      <c r="F443" t="s">
        <v>6183</v>
      </c>
      <c r="G443" s="2">
        <v>3</v>
      </c>
      <c r="H443" s="2" t="str">
        <f>VLOOKUP(E443,customers!$A$1:$I$1001,2,FALSE)</f>
        <v>Livy Lathleiff</v>
      </c>
      <c r="I443" s="2" t="str">
        <f t="shared" si="50"/>
        <v>Livy</v>
      </c>
      <c r="J443" s="2" t="str">
        <f t="shared" si="51"/>
        <v>Lathleiff</v>
      </c>
      <c r="K443" s="2" t="str">
        <f>IF(VLOOKUP(E443,customers!$A$1:$I$1001,3,FALSE)=0," ",VLOOKUP(E443,customers!$A$1:$I$1001,3,FALSE))</f>
        <v>llathleiffc9@nationalgeographic.com</v>
      </c>
      <c r="L443" s="2" t="str">
        <f>VLOOKUP(E443,customers!$A$1:$I$1001,6,FALSE)</f>
        <v>Shankill</v>
      </c>
      <c r="M443" s="2" t="str">
        <f>VLOOKUP(E443,customers!$A$1:$I$1001,7,FALSE)</f>
        <v>Ireland</v>
      </c>
      <c r="N443" t="str">
        <f t="shared" si="52"/>
        <v>E</v>
      </c>
      <c r="O443" t="str" cm="1">
        <f t="array" ref="O443">_xlfn.IFS(N443="R","Rob",N443="E","Exc",N443="L","Lib",N443="A","Ara")</f>
        <v>Exc</v>
      </c>
      <c r="P443" t="str" cm="1">
        <f t="array" ref="P443">_xlfn.IFS(O443="Rob","Robusta",O443="Exc","Excelsa",O443="Ara","Arabica",O443="Lib","Liberica")</f>
        <v>Excelsa</v>
      </c>
      <c r="Q443" t="str">
        <f t="shared" si="53"/>
        <v>D</v>
      </c>
      <c r="R443" s="8" t="str">
        <f t="shared" si="54"/>
        <v>1</v>
      </c>
      <c r="S443" s="9">
        <f>_xlfn.XLOOKUP(F443,products!$A$2:$A$49,products!$E$2:$E$49,,0,)</f>
        <v>12.15</v>
      </c>
      <c r="T443" s="10">
        <f t="shared" si="55"/>
        <v>36.450000000000003</v>
      </c>
      <c r="U443" t="str">
        <f>_xlfn.XLOOKUP(E443,customers!$A$2:$A$1001,customers!$I$2:$I$1001,,0,)</f>
        <v>Yes</v>
      </c>
    </row>
    <row r="444" spans="1:21" x14ac:dyDescent="0.2">
      <c r="A444" s="2" t="s">
        <v>2980</v>
      </c>
      <c r="B444" s="3">
        <v>44384</v>
      </c>
      <c r="C444" s="3" t="str">
        <f t="shared" si="48"/>
        <v>Jul</v>
      </c>
      <c r="D444" s="2">
        <f t="shared" si="49"/>
        <v>2021</v>
      </c>
      <c r="E444" s="2" t="s">
        <v>2981</v>
      </c>
      <c r="F444" t="s">
        <v>6173</v>
      </c>
      <c r="G444" s="2">
        <v>5</v>
      </c>
      <c r="H444" s="2" t="str">
        <f>VLOOKUP(E444,customers!$A$1:$I$1001,2,FALSE)</f>
        <v>Koralle Heads</v>
      </c>
      <c r="I444" s="2" t="str">
        <f t="shared" si="50"/>
        <v>Koralle</v>
      </c>
      <c r="J444" s="2" t="str">
        <f t="shared" si="51"/>
        <v>Heads</v>
      </c>
      <c r="K444" s="2" t="str">
        <f>IF(VLOOKUP(E444,customers!$A$1:$I$1001,3,FALSE)=0," ",VLOOKUP(E444,customers!$A$1:$I$1001,3,FALSE))</f>
        <v>kheadsca@jalbum.net</v>
      </c>
      <c r="L444" s="2" t="str">
        <f>VLOOKUP(E444,customers!$A$1:$I$1001,6,FALSE)</f>
        <v>Bethlehem</v>
      </c>
      <c r="M444" s="2" t="str">
        <f>VLOOKUP(E444,customers!$A$1:$I$1001,7,FALSE)</f>
        <v>United States</v>
      </c>
      <c r="N444" t="str">
        <f t="shared" si="52"/>
        <v>R</v>
      </c>
      <c r="O444" t="str" cm="1">
        <f t="array" ref="O444">_xlfn.IFS(N444="R","Rob",N444="E","Exc",N444="L","Lib",N444="A","Ara")</f>
        <v>Rob</v>
      </c>
      <c r="P444" t="str" cm="1">
        <f t="array" ref="P444">_xlfn.IFS(O444="Rob","Robusta",O444="Exc","Excelsa",O444="Ara","Arabica",O444="Lib","Liberica")</f>
        <v>Robusta</v>
      </c>
      <c r="Q444" t="str">
        <f t="shared" si="53"/>
        <v>L</v>
      </c>
      <c r="R444" s="8" t="str">
        <f t="shared" si="54"/>
        <v>0.5</v>
      </c>
      <c r="S444" s="9">
        <f>_xlfn.XLOOKUP(F444,products!$A$2:$A$49,products!$E$2:$E$49,,0,)</f>
        <v>7.169999999999999</v>
      </c>
      <c r="T444" s="10">
        <f t="shared" si="55"/>
        <v>35.849999999999994</v>
      </c>
      <c r="U444" t="str">
        <f>_xlfn.XLOOKUP(E444,customers!$A$2:$A$1001,customers!$I$2:$I$1001,,0,)</f>
        <v>No</v>
      </c>
    </row>
    <row r="445" spans="1:21" x14ac:dyDescent="0.2">
      <c r="A445" s="2" t="s">
        <v>2986</v>
      </c>
      <c r="B445" s="3">
        <v>44250</v>
      </c>
      <c r="C445" s="3" t="str">
        <f t="shared" si="48"/>
        <v>Feb</v>
      </c>
      <c r="D445" s="2">
        <f t="shared" si="49"/>
        <v>2021</v>
      </c>
      <c r="E445" s="2" t="s">
        <v>2987</v>
      </c>
      <c r="F445" t="s">
        <v>6184</v>
      </c>
      <c r="G445" s="2">
        <v>5</v>
      </c>
      <c r="H445" s="2" t="str">
        <f>VLOOKUP(E445,customers!$A$1:$I$1001,2,FALSE)</f>
        <v>Theo Bowne</v>
      </c>
      <c r="I445" s="2" t="str">
        <f t="shared" si="50"/>
        <v>Theo</v>
      </c>
      <c r="J445" s="2" t="str">
        <f t="shared" si="51"/>
        <v>Bowne</v>
      </c>
      <c r="K445" s="2" t="str">
        <f>IF(VLOOKUP(E445,customers!$A$1:$I$1001,3,FALSE)=0," ",VLOOKUP(E445,customers!$A$1:$I$1001,3,FALSE))</f>
        <v>tbownecb@unicef.org</v>
      </c>
      <c r="L445" s="2" t="str">
        <f>VLOOKUP(E445,customers!$A$1:$I$1001,6,FALSE)</f>
        <v>Watergrasshill</v>
      </c>
      <c r="M445" s="2" t="str">
        <f>VLOOKUP(E445,customers!$A$1:$I$1001,7,FALSE)</f>
        <v>Ireland</v>
      </c>
      <c r="N445" t="str">
        <f t="shared" si="52"/>
        <v>E</v>
      </c>
      <c r="O445" t="str" cm="1">
        <f t="array" ref="O445">_xlfn.IFS(N445="R","Rob",N445="E","Exc",N445="L","Lib",N445="A","Ara")</f>
        <v>Exc</v>
      </c>
      <c r="P445" t="str" cm="1">
        <f t="array" ref="P445">_xlfn.IFS(O445="Rob","Robusta",O445="Exc","Excelsa",O445="Ara","Arabica",O445="Lib","Liberica")</f>
        <v>Excelsa</v>
      </c>
      <c r="Q445" t="str">
        <f t="shared" si="53"/>
        <v>L</v>
      </c>
      <c r="R445" s="8" t="str">
        <f t="shared" si="54"/>
        <v>0.2</v>
      </c>
      <c r="S445" s="9">
        <f>_xlfn.XLOOKUP(F445,products!$A$2:$A$49,products!$E$2:$E$49,,0,)</f>
        <v>4.4550000000000001</v>
      </c>
      <c r="T445" s="10">
        <f t="shared" si="55"/>
        <v>22.274999999999999</v>
      </c>
      <c r="U445" t="str">
        <f>_xlfn.XLOOKUP(E445,customers!$A$2:$A$1001,customers!$I$2:$I$1001,,0,)</f>
        <v>Yes</v>
      </c>
    </row>
    <row r="446" spans="1:21" x14ac:dyDescent="0.2">
      <c r="A446" s="2" t="s">
        <v>2992</v>
      </c>
      <c r="B446" s="3">
        <v>44418</v>
      </c>
      <c r="C446" s="3" t="str">
        <f t="shared" si="48"/>
        <v>Aug</v>
      </c>
      <c r="D446" s="2">
        <f t="shared" si="49"/>
        <v>2021</v>
      </c>
      <c r="E446" s="2" t="s">
        <v>2993</v>
      </c>
      <c r="F446" t="s">
        <v>6156</v>
      </c>
      <c r="G446" s="2">
        <v>6</v>
      </c>
      <c r="H446" s="2" t="str">
        <f>VLOOKUP(E446,customers!$A$1:$I$1001,2,FALSE)</f>
        <v>Rasia Jacquemard</v>
      </c>
      <c r="I446" s="2" t="str">
        <f t="shared" si="50"/>
        <v>Rasia</v>
      </c>
      <c r="J446" s="2" t="str">
        <f t="shared" si="51"/>
        <v>Jacquemard</v>
      </c>
      <c r="K446" s="2" t="str">
        <f>IF(VLOOKUP(E446,customers!$A$1:$I$1001,3,FALSE)=0," ",VLOOKUP(E446,customers!$A$1:$I$1001,3,FALSE))</f>
        <v>rjacquemardcc@acquirethisname.com</v>
      </c>
      <c r="L446" s="2" t="str">
        <f>VLOOKUP(E446,customers!$A$1:$I$1001,6,FALSE)</f>
        <v>Monasterevin</v>
      </c>
      <c r="M446" s="2" t="str">
        <f>VLOOKUP(E446,customers!$A$1:$I$1001,7,FALSE)</f>
        <v>Ireland</v>
      </c>
      <c r="N446" t="str">
        <f t="shared" si="52"/>
        <v>E</v>
      </c>
      <c r="O446" t="str" cm="1">
        <f t="array" ref="O446">_xlfn.IFS(N446="R","Rob",N446="E","Exc",N446="L","Lib",N446="A","Ara")</f>
        <v>Exc</v>
      </c>
      <c r="P446" t="str" cm="1">
        <f t="array" ref="P446">_xlfn.IFS(O446="Rob","Robusta",O446="Exc","Excelsa",O446="Ara","Arabica",O446="Lib","Liberica")</f>
        <v>Excelsa</v>
      </c>
      <c r="Q446" t="str">
        <f t="shared" si="53"/>
        <v>M</v>
      </c>
      <c r="R446" s="8" t="str">
        <f t="shared" si="54"/>
        <v>0.2</v>
      </c>
      <c r="S446" s="9">
        <f>_xlfn.XLOOKUP(F446,products!$A$2:$A$49,products!$E$2:$E$49,,0,)</f>
        <v>4.125</v>
      </c>
      <c r="T446" s="10">
        <f t="shared" si="55"/>
        <v>24.75</v>
      </c>
      <c r="U446" t="str">
        <f>_xlfn.XLOOKUP(E446,customers!$A$2:$A$1001,customers!$I$2:$I$1001,,0,)</f>
        <v>No</v>
      </c>
    </row>
    <row r="447" spans="1:21" x14ac:dyDescent="0.2">
      <c r="A447" s="2" t="s">
        <v>2999</v>
      </c>
      <c r="B447" s="3">
        <v>43784</v>
      </c>
      <c r="C447" s="3" t="str">
        <f t="shared" si="48"/>
        <v>Nov</v>
      </c>
      <c r="D447" s="2">
        <f t="shared" si="49"/>
        <v>2019</v>
      </c>
      <c r="E447" s="2" t="s">
        <v>3000</v>
      </c>
      <c r="F447" t="s">
        <v>6181</v>
      </c>
      <c r="G447" s="2">
        <v>2</v>
      </c>
      <c r="H447" s="2" t="str">
        <f>VLOOKUP(E447,customers!$A$1:$I$1001,2,FALSE)</f>
        <v>Kizzie Warman</v>
      </c>
      <c r="I447" s="2" t="str">
        <f t="shared" si="50"/>
        <v>Kizzie</v>
      </c>
      <c r="J447" s="2" t="str">
        <f t="shared" si="51"/>
        <v>Warman</v>
      </c>
      <c r="K447" s="2" t="str">
        <f>IF(VLOOKUP(E447,customers!$A$1:$I$1001,3,FALSE)=0," ",VLOOKUP(E447,customers!$A$1:$I$1001,3,FALSE))</f>
        <v>kwarmancd@printfriendly.com</v>
      </c>
      <c r="L447" s="2" t="str">
        <f>VLOOKUP(E447,customers!$A$1:$I$1001,6,FALSE)</f>
        <v>Sandyford</v>
      </c>
      <c r="M447" s="2" t="str">
        <f>VLOOKUP(E447,customers!$A$1:$I$1001,7,FALSE)</f>
        <v>Ireland</v>
      </c>
      <c r="N447" t="str">
        <f t="shared" si="52"/>
        <v>L</v>
      </c>
      <c r="O447" t="str" cm="1">
        <f t="array" ref="O447">_xlfn.IFS(N447="R","Rob",N447="E","Exc",N447="L","Lib",N447="A","Ara")</f>
        <v>Lib</v>
      </c>
      <c r="P447" t="str" cm="1">
        <f t="array" ref="P447">_xlfn.IFS(O447="Rob","Robusta",O447="Exc","Excelsa",O447="Ara","Arabica",O447="Lib","Liberica")</f>
        <v>Liberica</v>
      </c>
      <c r="Q447" t="str">
        <f t="shared" si="53"/>
        <v>M</v>
      </c>
      <c r="R447" s="8" t="str">
        <f t="shared" si="54"/>
        <v>2.5</v>
      </c>
      <c r="S447" s="9">
        <f>_xlfn.XLOOKUP(F447,products!$A$2:$A$49,products!$E$2:$E$49,,0,)</f>
        <v>33.464999999999996</v>
      </c>
      <c r="T447" s="10">
        <f t="shared" si="55"/>
        <v>66.929999999999993</v>
      </c>
      <c r="U447" t="str">
        <f>_xlfn.XLOOKUP(E447,customers!$A$2:$A$1001,customers!$I$2:$I$1001,,0,)</f>
        <v>Yes</v>
      </c>
    </row>
    <row r="448" spans="1:21" x14ac:dyDescent="0.2">
      <c r="A448" s="2" t="s">
        <v>3004</v>
      </c>
      <c r="B448" s="3">
        <v>43816</v>
      </c>
      <c r="C448" s="3" t="str">
        <f t="shared" si="48"/>
        <v>Dec</v>
      </c>
      <c r="D448" s="2">
        <f t="shared" si="49"/>
        <v>2019</v>
      </c>
      <c r="E448" s="2" t="s">
        <v>3005</v>
      </c>
      <c r="F448" t="s">
        <v>6160</v>
      </c>
      <c r="G448" s="2">
        <v>1</v>
      </c>
      <c r="H448" s="2" t="str">
        <f>VLOOKUP(E448,customers!$A$1:$I$1001,2,FALSE)</f>
        <v>Wain Cholomin</v>
      </c>
      <c r="I448" s="2" t="str">
        <f t="shared" si="50"/>
        <v>Wain</v>
      </c>
      <c r="J448" s="2" t="str">
        <f t="shared" si="51"/>
        <v>Cholomin</v>
      </c>
      <c r="K448" s="2" t="str">
        <f>IF(VLOOKUP(E448,customers!$A$1:$I$1001,3,FALSE)=0," ",VLOOKUP(E448,customers!$A$1:$I$1001,3,FALSE))</f>
        <v>wcholomince@about.com</v>
      </c>
      <c r="L448" s="2" t="str">
        <f>VLOOKUP(E448,customers!$A$1:$I$1001,6,FALSE)</f>
        <v>Birmingham</v>
      </c>
      <c r="M448" s="2" t="str">
        <f>VLOOKUP(E448,customers!$A$1:$I$1001,7,FALSE)</f>
        <v>United Kingdom</v>
      </c>
      <c r="N448" t="str">
        <f t="shared" si="52"/>
        <v>L</v>
      </c>
      <c r="O448" t="str" cm="1">
        <f t="array" ref="O448">_xlfn.IFS(N448="R","Rob",N448="E","Exc",N448="L","Lib",N448="A","Ara")</f>
        <v>Lib</v>
      </c>
      <c r="P448" t="str" cm="1">
        <f t="array" ref="P448">_xlfn.IFS(O448="Rob","Robusta",O448="Exc","Excelsa",O448="Ara","Arabica",O448="Lib","Liberica")</f>
        <v>Liberica</v>
      </c>
      <c r="Q448" t="str">
        <f t="shared" si="53"/>
        <v>M</v>
      </c>
      <c r="R448" s="8" t="str">
        <f t="shared" si="54"/>
        <v>0.5</v>
      </c>
      <c r="S448" s="9">
        <f>_xlfn.XLOOKUP(F448,products!$A$2:$A$49,products!$E$2:$E$49,,0,)</f>
        <v>8.73</v>
      </c>
      <c r="T448" s="10">
        <f t="shared" si="55"/>
        <v>8.73</v>
      </c>
      <c r="U448" t="str">
        <f>_xlfn.XLOOKUP(E448,customers!$A$2:$A$1001,customers!$I$2:$I$1001,,0,)</f>
        <v>Yes</v>
      </c>
    </row>
    <row r="449" spans="1:21" x14ac:dyDescent="0.2">
      <c r="A449" s="2" t="s">
        <v>3010</v>
      </c>
      <c r="B449" s="3">
        <v>43908</v>
      </c>
      <c r="C449" s="3" t="str">
        <f t="shared" si="48"/>
        <v>Mar</v>
      </c>
      <c r="D449" s="2">
        <f t="shared" si="49"/>
        <v>2020</v>
      </c>
      <c r="E449" s="2" t="s">
        <v>3011</v>
      </c>
      <c r="F449" t="s">
        <v>6146</v>
      </c>
      <c r="G449" s="2">
        <v>3</v>
      </c>
      <c r="H449" s="2" t="str">
        <f>VLOOKUP(E449,customers!$A$1:$I$1001,2,FALSE)</f>
        <v>Arleen Braidman</v>
      </c>
      <c r="I449" s="2" t="str">
        <f t="shared" si="50"/>
        <v>Arleen</v>
      </c>
      <c r="J449" s="2" t="str">
        <f t="shared" si="51"/>
        <v>Braidman</v>
      </c>
      <c r="K449" s="2" t="str">
        <f>IF(VLOOKUP(E449,customers!$A$1:$I$1001,3,FALSE)=0," ",VLOOKUP(E449,customers!$A$1:$I$1001,3,FALSE))</f>
        <v>abraidmancf@census.gov</v>
      </c>
      <c r="L449" s="2" t="str">
        <f>VLOOKUP(E449,customers!$A$1:$I$1001,6,FALSE)</f>
        <v>Phoenix</v>
      </c>
      <c r="M449" s="2" t="str">
        <f>VLOOKUP(E449,customers!$A$1:$I$1001,7,FALSE)</f>
        <v>United States</v>
      </c>
      <c r="N449" t="str">
        <f t="shared" si="52"/>
        <v>R</v>
      </c>
      <c r="O449" t="str" cm="1">
        <f t="array" ref="O449">_xlfn.IFS(N449="R","Rob",N449="E","Exc",N449="L","Lib",N449="A","Ara")</f>
        <v>Rob</v>
      </c>
      <c r="P449" t="str" cm="1">
        <f t="array" ref="P449">_xlfn.IFS(O449="Rob","Robusta",O449="Exc","Excelsa",O449="Ara","Arabica",O449="Lib","Liberica")</f>
        <v>Robusta</v>
      </c>
      <c r="Q449" t="str">
        <f t="shared" si="53"/>
        <v>M</v>
      </c>
      <c r="R449" s="8" t="str">
        <f t="shared" si="54"/>
        <v>0.5</v>
      </c>
      <c r="S449" s="9">
        <f>_xlfn.XLOOKUP(F449,products!$A$2:$A$49,products!$E$2:$E$49,,0,)</f>
        <v>5.97</v>
      </c>
      <c r="T449" s="10">
        <f t="shared" si="55"/>
        <v>17.91</v>
      </c>
      <c r="U449" t="str">
        <f>_xlfn.XLOOKUP(E449,customers!$A$2:$A$1001,customers!$I$2:$I$1001,,0,)</f>
        <v>No</v>
      </c>
    </row>
    <row r="450" spans="1:21" x14ac:dyDescent="0.2">
      <c r="A450" s="2" t="s">
        <v>3015</v>
      </c>
      <c r="B450" s="3">
        <v>44718</v>
      </c>
      <c r="C450" s="3" t="str">
        <f t="shared" si="48"/>
        <v>Jun</v>
      </c>
      <c r="D450" s="2">
        <f t="shared" si="49"/>
        <v>2022</v>
      </c>
      <c r="E450" s="2" t="s">
        <v>3016</v>
      </c>
      <c r="F450" t="s">
        <v>6173</v>
      </c>
      <c r="G450" s="2">
        <v>1</v>
      </c>
      <c r="H450" s="2" t="str">
        <f>VLOOKUP(E450,customers!$A$1:$I$1001,2,FALSE)</f>
        <v>Pru Durban</v>
      </c>
      <c r="I450" s="2" t="str">
        <f t="shared" si="50"/>
        <v>Pru</v>
      </c>
      <c r="J450" s="2" t="str">
        <f t="shared" si="51"/>
        <v>Durban</v>
      </c>
      <c r="K450" s="2" t="str">
        <f>IF(VLOOKUP(E450,customers!$A$1:$I$1001,3,FALSE)=0," ",VLOOKUP(E450,customers!$A$1:$I$1001,3,FALSE))</f>
        <v>pdurbancg@symantec.com</v>
      </c>
      <c r="L450" s="2" t="str">
        <f>VLOOKUP(E450,customers!$A$1:$I$1001,6,FALSE)</f>
        <v>Longford</v>
      </c>
      <c r="M450" s="2" t="str">
        <f>VLOOKUP(E450,customers!$A$1:$I$1001,7,FALSE)</f>
        <v>Ireland</v>
      </c>
      <c r="N450" t="str">
        <f t="shared" si="52"/>
        <v>R</v>
      </c>
      <c r="O450" t="str" cm="1">
        <f t="array" ref="O450">_xlfn.IFS(N450="R","Rob",N450="E","Exc",N450="L","Lib",N450="A","Ara")</f>
        <v>Rob</v>
      </c>
      <c r="P450" t="str" cm="1">
        <f t="array" ref="P450">_xlfn.IFS(O450="Rob","Robusta",O450="Exc","Excelsa",O450="Ara","Arabica",O450="Lib","Liberica")</f>
        <v>Robusta</v>
      </c>
      <c r="Q450" t="str">
        <f t="shared" si="53"/>
        <v>L</v>
      </c>
      <c r="R450" s="8" t="str">
        <f t="shared" si="54"/>
        <v>0.5</v>
      </c>
      <c r="S450" s="9">
        <f>_xlfn.XLOOKUP(F450,products!$A$2:$A$49,products!$E$2:$E$49,,0,)</f>
        <v>7.169999999999999</v>
      </c>
      <c r="T450" s="10">
        <f t="shared" si="55"/>
        <v>7.169999999999999</v>
      </c>
      <c r="U450" t="str">
        <f>_xlfn.XLOOKUP(E450,customers!$A$2:$A$1001,customers!$I$2:$I$1001,,0,)</f>
        <v>No</v>
      </c>
    </row>
    <row r="451" spans="1:21" x14ac:dyDescent="0.2">
      <c r="A451" s="2" t="s">
        <v>3021</v>
      </c>
      <c r="B451" s="3">
        <v>44336</v>
      </c>
      <c r="C451" s="3" t="str">
        <f t="shared" ref="C451:C514" si="56">TEXT(B451,"mmm")</f>
        <v>May</v>
      </c>
      <c r="D451" s="2">
        <f t="shared" ref="D451:D514" si="57">YEAR(B451)</f>
        <v>2021</v>
      </c>
      <c r="E451" s="2" t="s">
        <v>3022</v>
      </c>
      <c r="F451" t="s">
        <v>6163</v>
      </c>
      <c r="G451" s="2">
        <v>2</v>
      </c>
      <c r="H451" s="2" t="str">
        <f>VLOOKUP(E451,customers!$A$1:$I$1001,2,FALSE)</f>
        <v>Antone Harrold</v>
      </c>
      <c r="I451" s="2" t="str">
        <f t="shared" ref="I451:I514" si="58">LEFT(H451,FIND(" ",H451,1)-1)</f>
        <v>Antone</v>
      </c>
      <c r="J451" s="2" t="str">
        <f t="shared" ref="J451:J514" si="59">RIGHT(H451,LEN(H451)-FIND(" ",H451,1))</f>
        <v>Harrold</v>
      </c>
      <c r="K451" s="2" t="str">
        <f>IF(VLOOKUP(E451,customers!$A$1:$I$1001,3,FALSE)=0," ",VLOOKUP(E451,customers!$A$1:$I$1001,3,FALSE))</f>
        <v>aharroldch@miibeian.gov.cn</v>
      </c>
      <c r="L451" s="2" t="str">
        <f>VLOOKUP(E451,customers!$A$1:$I$1001,6,FALSE)</f>
        <v>Toledo</v>
      </c>
      <c r="M451" s="2" t="str">
        <f>VLOOKUP(E451,customers!$A$1:$I$1001,7,FALSE)</f>
        <v>United States</v>
      </c>
      <c r="N451" t="str">
        <f t="shared" ref="N451:N514" si="60">LEFT(F451,FIND("-",F451,1)-1)</f>
        <v>R</v>
      </c>
      <c r="O451" t="str" cm="1">
        <f t="array" ref="O451">_xlfn.IFS(N451="R","Rob",N451="E","Exc",N451="L","Lib",N451="A","Ara")</f>
        <v>Rob</v>
      </c>
      <c r="P451" t="str" cm="1">
        <f t="array" ref="P451">_xlfn.IFS(O451="Rob","Robusta",O451="Exc","Excelsa",O451="Ara","Arabica",O451="Lib","Liberica")</f>
        <v>Robusta</v>
      </c>
      <c r="Q451" t="str">
        <f t="shared" ref="Q451:Q514" si="61">MID(F451,FIND("-",F451,1)+1,1)</f>
        <v>D</v>
      </c>
      <c r="R451" s="8" t="str">
        <f t="shared" ref="R451:R514" si="62">MID(F451,FIND("-",F451,FIND("-",F451,1)+1)+1,LEN(F451)-FIND("-",F451,FIND("-",F451,1)+1))</f>
        <v>0.2</v>
      </c>
      <c r="S451" s="9">
        <f>_xlfn.XLOOKUP(F451,products!$A$2:$A$49,products!$E$2:$E$49,,0,)</f>
        <v>2.6849999999999996</v>
      </c>
      <c r="T451" s="10">
        <f t="shared" ref="T451:T514" si="63">S451*G451</f>
        <v>5.3699999999999992</v>
      </c>
      <c r="U451" t="str">
        <f>_xlfn.XLOOKUP(E451,customers!$A$2:$A$1001,customers!$I$2:$I$1001,,0,)</f>
        <v>No</v>
      </c>
    </row>
    <row r="452" spans="1:21" x14ac:dyDescent="0.2">
      <c r="A452" s="2" t="s">
        <v>3027</v>
      </c>
      <c r="B452" s="3">
        <v>44207</v>
      </c>
      <c r="C452" s="3" t="str">
        <f t="shared" si="56"/>
        <v>Jan</v>
      </c>
      <c r="D452" s="2">
        <f t="shared" si="57"/>
        <v>2021</v>
      </c>
      <c r="E452" s="2" t="s">
        <v>3028</v>
      </c>
      <c r="F452" t="s">
        <v>6145</v>
      </c>
      <c r="G452" s="2">
        <v>5</v>
      </c>
      <c r="H452" s="2" t="str">
        <f>VLOOKUP(E452,customers!$A$1:$I$1001,2,FALSE)</f>
        <v>Sim Pamphilon</v>
      </c>
      <c r="I452" s="2" t="str">
        <f t="shared" si="58"/>
        <v>Sim</v>
      </c>
      <c r="J452" s="2" t="str">
        <f t="shared" si="59"/>
        <v>Pamphilon</v>
      </c>
      <c r="K452" s="2" t="str">
        <f>IF(VLOOKUP(E452,customers!$A$1:$I$1001,3,FALSE)=0," ",VLOOKUP(E452,customers!$A$1:$I$1001,3,FALSE))</f>
        <v>spamphilonci@mlb.com</v>
      </c>
      <c r="L452" s="2" t="str">
        <f>VLOOKUP(E452,customers!$A$1:$I$1001,6,FALSE)</f>
        <v>Ballylinan</v>
      </c>
      <c r="M452" s="2" t="str">
        <f>VLOOKUP(E452,customers!$A$1:$I$1001,7,FALSE)</f>
        <v>Ireland</v>
      </c>
      <c r="N452" t="str">
        <f t="shared" si="60"/>
        <v>L</v>
      </c>
      <c r="O452" t="str" cm="1">
        <f t="array" ref="O452">_xlfn.IFS(N452="R","Rob",N452="E","Exc",N452="L","Lib",N452="A","Ara")</f>
        <v>Lib</v>
      </c>
      <c r="P452" t="str" cm="1">
        <f t="array" ref="P452">_xlfn.IFS(O452="Rob","Robusta",O452="Exc","Excelsa",O452="Ara","Arabica",O452="Lib","Liberica")</f>
        <v>Liberica</v>
      </c>
      <c r="Q452" t="str">
        <f t="shared" si="61"/>
        <v>L</v>
      </c>
      <c r="R452" s="8" t="str">
        <f t="shared" si="62"/>
        <v>0.2</v>
      </c>
      <c r="S452" s="9">
        <f>_xlfn.XLOOKUP(F452,products!$A$2:$A$49,products!$E$2:$E$49,,0,)</f>
        <v>4.7549999999999999</v>
      </c>
      <c r="T452" s="10">
        <f t="shared" si="63"/>
        <v>23.774999999999999</v>
      </c>
      <c r="U452" t="str">
        <f>_xlfn.XLOOKUP(E452,customers!$A$2:$A$1001,customers!$I$2:$I$1001,,0,)</f>
        <v>No</v>
      </c>
    </row>
    <row r="453" spans="1:21" x14ac:dyDescent="0.2">
      <c r="A453" s="2" t="s">
        <v>3035</v>
      </c>
      <c r="B453" s="3">
        <v>43518</v>
      </c>
      <c r="C453" s="3" t="str">
        <f t="shared" si="56"/>
        <v>Feb</v>
      </c>
      <c r="D453" s="2">
        <f t="shared" si="57"/>
        <v>2019</v>
      </c>
      <c r="E453" s="2" t="s">
        <v>3036</v>
      </c>
      <c r="F453" t="s">
        <v>6149</v>
      </c>
      <c r="G453" s="2">
        <v>2</v>
      </c>
      <c r="H453" s="2" t="str">
        <f>VLOOKUP(E453,customers!$A$1:$I$1001,2,FALSE)</f>
        <v>Mohandis Spurden</v>
      </c>
      <c r="I453" s="2" t="str">
        <f t="shared" si="58"/>
        <v>Mohandis</v>
      </c>
      <c r="J453" s="2" t="str">
        <f t="shared" si="59"/>
        <v>Spurden</v>
      </c>
      <c r="K453" s="2" t="str">
        <f>IF(VLOOKUP(E453,customers!$A$1:$I$1001,3,FALSE)=0," ",VLOOKUP(E453,customers!$A$1:$I$1001,3,FALSE))</f>
        <v>mspurdencj@exblog.jp</v>
      </c>
      <c r="L453" s="2" t="str">
        <f>VLOOKUP(E453,customers!$A$1:$I$1001,6,FALSE)</f>
        <v>Charlotte</v>
      </c>
      <c r="M453" s="2" t="str">
        <f>VLOOKUP(E453,customers!$A$1:$I$1001,7,FALSE)</f>
        <v>United States</v>
      </c>
      <c r="N453" t="str">
        <f t="shared" si="60"/>
        <v>R</v>
      </c>
      <c r="O453" t="str" cm="1">
        <f t="array" ref="O453">_xlfn.IFS(N453="R","Rob",N453="E","Exc",N453="L","Lib",N453="A","Ara")</f>
        <v>Rob</v>
      </c>
      <c r="P453" t="str" cm="1">
        <f t="array" ref="P453">_xlfn.IFS(O453="Rob","Robusta",O453="Exc","Excelsa",O453="Ara","Arabica",O453="Lib","Liberica")</f>
        <v>Robusta</v>
      </c>
      <c r="Q453" t="str">
        <f t="shared" si="61"/>
        <v>D</v>
      </c>
      <c r="R453" s="8" t="str">
        <f t="shared" si="62"/>
        <v>2.5</v>
      </c>
      <c r="S453" s="9">
        <f>_xlfn.XLOOKUP(F453,products!$A$2:$A$49,products!$E$2:$E$49,,0,)</f>
        <v>20.584999999999997</v>
      </c>
      <c r="T453" s="10">
        <f t="shared" si="63"/>
        <v>41.169999999999995</v>
      </c>
      <c r="U453" t="str">
        <f>_xlfn.XLOOKUP(E453,customers!$A$2:$A$1001,customers!$I$2:$I$1001,,0,)</f>
        <v>Yes</v>
      </c>
    </row>
    <row r="454" spans="1:21" x14ac:dyDescent="0.2">
      <c r="A454" s="2" t="s">
        <v>3041</v>
      </c>
      <c r="B454" s="3">
        <v>44524</v>
      </c>
      <c r="C454" s="3" t="str">
        <f t="shared" si="56"/>
        <v>Nov</v>
      </c>
      <c r="D454" s="2">
        <f t="shared" si="57"/>
        <v>2021</v>
      </c>
      <c r="E454" s="2" t="s">
        <v>3042</v>
      </c>
      <c r="F454" t="s">
        <v>6167</v>
      </c>
      <c r="G454" s="2">
        <v>3</v>
      </c>
      <c r="H454" s="2" t="str">
        <f>VLOOKUP(E454,customers!$A$1:$I$1001,2,FALSE)</f>
        <v>Morgen Seson</v>
      </c>
      <c r="I454" s="2" t="str">
        <f t="shared" si="58"/>
        <v>Morgen</v>
      </c>
      <c r="J454" s="2" t="str">
        <f t="shared" si="59"/>
        <v>Seson</v>
      </c>
      <c r="K454" s="2" t="str">
        <f>IF(VLOOKUP(E454,customers!$A$1:$I$1001,3,FALSE)=0," ",VLOOKUP(E454,customers!$A$1:$I$1001,3,FALSE))</f>
        <v>msesonck@census.gov</v>
      </c>
      <c r="L454" s="2" t="str">
        <f>VLOOKUP(E454,customers!$A$1:$I$1001,6,FALSE)</f>
        <v>Seattle</v>
      </c>
      <c r="M454" s="2" t="str">
        <f>VLOOKUP(E454,customers!$A$1:$I$1001,7,FALSE)</f>
        <v>United States</v>
      </c>
      <c r="N454" t="str">
        <f t="shared" si="60"/>
        <v>A</v>
      </c>
      <c r="O454" t="str" cm="1">
        <f t="array" ref="O454">_xlfn.IFS(N454="R","Rob",N454="E","Exc",N454="L","Lib",N454="A","Ara")</f>
        <v>Ara</v>
      </c>
      <c r="P454" t="str" cm="1">
        <f t="array" ref="P454">_xlfn.IFS(O454="Rob","Robusta",O454="Exc","Excelsa",O454="Ara","Arabica",O454="Lib","Liberica")</f>
        <v>Arabica</v>
      </c>
      <c r="Q454" t="str">
        <f t="shared" si="61"/>
        <v>L</v>
      </c>
      <c r="R454" s="8" t="str">
        <f t="shared" si="62"/>
        <v>0.2</v>
      </c>
      <c r="S454" s="9">
        <f>_xlfn.XLOOKUP(F454,products!$A$2:$A$49,products!$E$2:$E$49,,0,)</f>
        <v>3.8849999999999998</v>
      </c>
      <c r="T454" s="10">
        <f t="shared" si="63"/>
        <v>11.654999999999999</v>
      </c>
      <c r="U454" t="str">
        <f>_xlfn.XLOOKUP(E454,customers!$A$2:$A$1001,customers!$I$2:$I$1001,,0,)</f>
        <v>No</v>
      </c>
    </row>
    <row r="455" spans="1:21" x14ac:dyDescent="0.2">
      <c r="A455" s="2" t="s">
        <v>3047</v>
      </c>
      <c r="B455" s="3">
        <v>44579</v>
      </c>
      <c r="C455" s="3" t="str">
        <f t="shared" si="56"/>
        <v>Jan</v>
      </c>
      <c r="D455" s="2">
        <f t="shared" si="57"/>
        <v>2022</v>
      </c>
      <c r="E455" s="2" t="s">
        <v>3048</v>
      </c>
      <c r="F455" t="s">
        <v>6161</v>
      </c>
      <c r="G455" s="2">
        <v>4</v>
      </c>
      <c r="H455" s="2" t="str">
        <f>VLOOKUP(E455,customers!$A$1:$I$1001,2,FALSE)</f>
        <v>Nalani Pirrone</v>
      </c>
      <c r="I455" s="2" t="str">
        <f t="shared" si="58"/>
        <v>Nalani</v>
      </c>
      <c r="J455" s="2" t="str">
        <f t="shared" si="59"/>
        <v>Pirrone</v>
      </c>
      <c r="K455" s="2" t="str">
        <f>IF(VLOOKUP(E455,customers!$A$1:$I$1001,3,FALSE)=0," ",VLOOKUP(E455,customers!$A$1:$I$1001,3,FALSE))</f>
        <v>npirronecl@weibo.com</v>
      </c>
      <c r="L455" s="2" t="str">
        <f>VLOOKUP(E455,customers!$A$1:$I$1001,6,FALSE)</f>
        <v>Wilkes Barre</v>
      </c>
      <c r="M455" s="2" t="str">
        <f>VLOOKUP(E455,customers!$A$1:$I$1001,7,FALSE)</f>
        <v>United States</v>
      </c>
      <c r="N455" t="str">
        <f t="shared" si="60"/>
        <v>L</v>
      </c>
      <c r="O455" t="str" cm="1">
        <f t="array" ref="O455">_xlfn.IFS(N455="R","Rob",N455="E","Exc",N455="L","Lib",N455="A","Ara")</f>
        <v>Lib</v>
      </c>
      <c r="P455" t="str" cm="1">
        <f t="array" ref="P455">_xlfn.IFS(O455="Rob","Robusta",O455="Exc","Excelsa",O455="Ara","Arabica",O455="Lib","Liberica")</f>
        <v>Liberica</v>
      </c>
      <c r="Q455" t="str">
        <f t="shared" si="61"/>
        <v>L</v>
      </c>
      <c r="R455" s="8" t="str">
        <f t="shared" si="62"/>
        <v>0.5</v>
      </c>
      <c r="S455" s="9">
        <f>_xlfn.XLOOKUP(F455,products!$A$2:$A$49,products!$E$2:$E$49,,0,)</f>
        <v>9.51</v>
      </c>
      <c r="T455" s="10">
        <f t="shared" si="63"/>
        <v>38.04</v>
      </c>
      <c r="U455" t="str">
        <f>_xlfn.XLOOKUP(E455,customers!$A$2:$A$1001,customers!$I$2:$I$1001,,0,)</f>
        <v>No</v>
      </c>
    </row>
    <row r="456" spans="1:21" x14ac:dyDescent="0.2">
      <c r="A456" s="2" t="s">
        <v>3053</v>
      </c>
      <c r="B456" s="3">
        <v>44421</v>
      </c>
      <c r="C456" s="3" t="str">
        <f t="shared" si="56"/>
        <v>Aug</v>
      </c>
      <c r="D456" s="2">
        <f t="shared" si="57"/>
        <v>2021</v>
      </c>
      <c r="E456" s="2" t="s">
        <v>3054</v>
      </c>
      <c r="F456" t="s">
        <v>6149</v>
      </c>
      <c r="G456" s="2">
        <v>4</v>
      </c>
      <c r="H456" s="2" t="str">
        <f>VLOOKUP(E456,customers!$A$1:$I$1001,2,FALSE)</f>
        <v>Reube Cawley</v>
      </c>
      <c r="I456" s="2" t="str">
        <f t="shared" si="58"/>
        <v>Reube</v>
      </c>
      <c r="J456" s="2" t="str">
        <f t="shared" si="59"/>
        <v>Cawley</v>
      </c>
      <c r="K456" s="2" t="str">
        <f>IF(VLOOKUP(E456,customers!$A$1:$I$1001,3,FALSE)=0," ",VLOOKUP(E456,customers!$A$1:$I$1001,3,FALSE))</f>
        <v>rcawleycm@yellowbook.com</v>
      </c>
      <c r="L456" s="2" t="str">
        <f>VLOOKUP(E456,customers!$A$1:$I$1001,6,FALSE)</f>
        <v>Ballyboden</v>
      </c>
      <c r="M456" s="2" t="str">
        <f>VLOOKUP(E456,customers!$A$1:$I$1001,7,FALSE)</f>
        <v>Ireland</v>
      </c>
      <c r="N456" t="str">
        <f t="shared" si="60"/>
        <v>R</v>
      </c>
      <c r="O456" t="str" cm="1">
        <f t="array" ref="O456">_xlfn.IFS(N456="R","Rob",N456="E","Exc",N456="L","Lib",N456="A","Ara")</f>
        <v>Rob</v>
      </c>
      <c r="P456" t="str" cm="1">
        <f t="array" ref="P456">_xlfn.IFS(O456="Rob","Robusta",O456="Exc","Excelsa",O456="Ara","Arabica",O456="Lib","Liberica")</f>
        <v>Robusta</v>
      </c>
      <c r="Q456" t="str">
        <f t="shared" si="61"/>
        <v>D</v>
      </c>
      <c r="R456" s="8" t="str">
        <f t="shared" si="62"/>
        <v>2.5</v>
      </c>
      <c r="S456" s="9">
        <f>_xlfn.XLOOKUP(F456,products!$A$2:$A$49,products!$E$2:$E$49,,0,)</f>
        <v>20.584999999999997</v>
      </c>
      <c r="T456" s="10">
        <f t="shared" si="63"/>
        <v>82.339999999999989</v>
      </c>
      <c r="U456" t="str">
        <f>_xlfn.XLOOKUP(E456,customers!$A$2:$A$1001,customers!$I$2:$I$1001,,0,)</f>
        <v>Yes</v>
      </c>
    </row>
    <row r="457" spans="1:21" x14ac:dyDescent="0.2">
      <c r="A457" s="2" t="s">
        <v>3058</v>
      </c>
      <c r="B457" s="3">
        <v>43841</v>
      </c>
      <c r="C457" s="3" t="str">
        <f t="shared" si="56"/>
        <v>Jan</v>
      </c>
      <c r="D457" s="2">
        <f t="shared" si="57"/>
        <v>2020</v>
      </c>
      <c r="E457" s="2" t="s">
        <v>3059</v>
      </c>
      <c r="F457" t="s">
        <v>6145</v>
      </c>
      <c r="G457" s="2">
        <v>2</v>
      </c>
      <c r="H457" s="2" t="str">
        <f>VLOOKUP(E457,customers!$A$1:$I$1001,2,FALSE)</f>
        <v>Stan Barribal</v>
      </c>
      <c r="I457" s="2" t="str">
        <f t="shared" si="58"/>
        <v>Stan</v>
      </c>
      <c r="J457" s="2" t="str">
        <f t="shared" si="59"/>
        <v>Barribal</v>
      </c>
      <c r="K457" s="2" t="str">
        <f>IF(VLOOKUP(E457,customers!$A$1:$I$1001,3,FALSE)=0," ",VLOOKUP(E457,customers!$A$1:$I$1001,3,FALSE))</f>
        <v>sbarribalcn@microsoft.com</v>
      </c>
      <c r="L457" s="2" t="str">
        <f>VLOOKUP(E457,customers!$A$1:$I$1001,6,FALSE)</f>
        <v>Bagenalstown</v>
      </c>
      <c r="M457" s="2" t="str">
        <f>VLOOKUP(E457,customers!$A$1:$I$1001,7,FALSE)</f>
        <v>Ireland</v>
      </c>
      <c r="N457" t="str">
        <f t="shared" si="60"/>
        <v>L</v>
      </c>
      <c r="O457" t="str" cm="1">
        <f t="array" ref="O457">_xlfn.IFS(N457="R","Rob",N457="E","Exc",N457="L","Lib",N457="A","Ara")</f>
        <v>Lib</v>
      </c>
      <c r="P457" t="str" cm="1">
        <f t="array" ref="P457">_xlfn.IFS(O457="Rob","Robusta",O457="Exc","Excelsa",O457="Ara","Arabica",O457="Lib","Liberica")</f>
        <v>Liberica</v>
      </c>
      <c r="Q457" t="str">
        <f t="shared" si="61"/>
        <v>L</v>
      </c>
      <c r="R457" s="8" t="str">
        <f t="shared" si="62"/>
        <v>0.2</v>
      </c>
      <c r="S457" s="9">
        <f>_xlfn.XLOOKUP(F457,products!$A$2:$A$49,products!$E$2:$E$49,,0,)</f>
        <v>4.7549999999999999</v>
      </c>
      <c r="T457" s="10">
        <f t="shared" si="63"/>
        <v>9.51</v>
      </c>
      <c r="U457" t="str">
        <f>_xlfn.XLOOKUP(E457,customers!$A$2:$A$1001,customers!$I$2:$I$1001,,0,)</f>
        <v>Yes</v>
      </c>
    </row>
    <row r="458" spans="1:21" x14ac:dyDescent="0.2">
      <c r="A458" s="2" t="s">
        <v>3064</v>
      </c>
      <c r="B458" s="3">
        <v>44017</v>
      </c>
      <c r="C458" s="3" t="str">
        <f t="shared" si="56"/>
        <v>Jul</v>
      </c>
      <c r="D458" s="2">
        <f t="shared" si="57"/>
        <v>2020</v>
      </c>
      <c r="E458" s="2" t="s">
        <v>3065</v>
      </c>
      <c r="F458" t="s">
        <v>6149</v>
      </c>
      <c r="G458" s="2">
        <v>2</v>
      </c>
      <c r="H458" s="2" t="str">
        <f>VLOOKUP(E458,customers!$A$1:$I$1001,2,FALSE)</f>
        <v>Agnes Adamides</v>
      </c>
      <c r="I458" s="2" t="str">
        <f t="shared" si="58"/>
        <v>Agnes</v>
      </c>
      <c r="J458" s="2" t="str">
        <f t="shared" si="59"/>
        <v>Adamides</v>
      </c>
      <c r="K458" s="2" t="str">
        <f>IF(VLOOKUP(E458,customers!$A$1:$I$1001,3,FALSE)=0," ",VLOOKUP(E458,customers!$A$1:$I$1001,3,FALSE))</f>
        <v>aadamidesco@bizjournals.com</v>
      </c>
      <c r="L458" s="2" t="str">
        <f>VLOOKUP(E458,customers!$A$1:$I$1001,6,FALSE)</f>
        <v>Liverpool</v>
      </c>
      <c r="M458" s="2" t="str">
        <f>VLOOKUP(E458,customers!$A$1:$I$1001,7,FALSE)</f>
        <v>United Kingdom</v>
      </c>
      <c r="N458" t="str">
        <f t="shared" si="60"/>
        <v>R</v>
      </c>
      <c r="O458" t="str" cm="1">
        <f t="array" ref="O458">_xlfn.IFS(N458="R","Rob",N458="E","Exc",N458="L","Lib",N458="A","Ara")</f>
        <v>Rob</v>
      </c>
      <c r="P458" t="str" cm="1">
        <f t="array" ref="P458">_xlfn.IFS(O458="Rob","Robusta",O458="Exc","Excelsa",O458="Ara","Arabica",O458="Lib","Liberica")</f>
        <v>Robusta</v>
      </c>
      <c r="Q458" t="str">
        <f t="shared" si="61"/>
        <v>D</v>
      </c>
      <c r="R458" s="8" t="str">
        <f t="shared" si="62"/>
        <v>2.5</v>
      </c>
      <c r="S458" s="9">
        <f>_xlfn.XLOOKUP(F458,products!$A$2:$A$49,products!$E$2:$E$49,,0,)</f>
        <v>20.584999999999997</v>
      </c>
      <c r="T458" s="10">
        <f t="shared" si="63"/>
        <v>41.169999999999995</v>
      </c>
      <c r="U458" t="str">
        <f>_xlfn.XLOOKUP(E458,customers!$A$2:$A$1001,customers!$I$2:$I$1001,,0,)</f>
        <v>No</v>
      </c>
    </row>
    <row r="459" spans="1:21" x14ac:dyDescent="0.2">
      <c r="A459" s="2" t="s">
        <v>3070</v>
      </c>
      <c r="B459" s="3">
        <v>43671</v>
      </c>
      <c r="C459" s="3" t="str">
        <f t="shared" si="56"/>
        <v>Jul</v>
      </c>
      <c r="D459" s="2">
        <f t="shared" si="57"/>
        <v>2019</v>
      </c>
      <c r="E459" s="2" t="s">
        <v>3071</v>
      </c>
      <c r="F459" t="s">
        <v>6161</v>
      </c>
      <c r="G459" s="2">
        <v>5</v>
      </c>
      <c r="H459" s="2" t="str">
        <f>VLOOKUP(E459,customers!$A$1:$I$1001,2,FALSE)</f>
        <v>Carmelita Thowes</v>
      </c>
      <c r="I459" s="2" t="str">
        <f t="shared" si="58"/>
        <v>Carmelita</v>
      </c>
      <c r="J459" s="2" t="str">
        <f t="shared" si="59"/>
        <v>Thowes</v>
      </c>
      <c r="K459" s="2" t="str">
        <f>IF(VLOOKUP(E459,customers!$A$1:$I$1001,3,FALSE)=0," ",VLOOKUP(E459,customers!$A$1:$I$1001,3,FALSE))</f>
        <v>cthowescp@craigslist.org</v>
      </c>
      <c r="L459" s="2" t="str">
        <f>VLOOKUP(E459,customers!$A$1:$I$1001,6,FALSE)</f>
        <v>Rochester</v>
      </c>
      <c r="M459" s="2" t="str">
        <f>VLOOKUP(E459,customers!$A$1:$I$1001,7,FALSE)</f>
        <v>United States</v>
      </c>
      <c r="N459" t="str">
        <f t="shared" si="60"/>
        <v>L</v>
      </c>
      <c r="O459" t="str" cm="1">
        <f t="array" ref="O459">_xlfn.IFS(N459="R","Rob",N459="E","Exc",N459="L","Lib",N459="A","Ara")</f>
        <v>Lib</v>
      </c>
      <c r="P459" t="str" cm="1">
        <f t="array" ref="P459">_xlfn.IFS(O459="Rob","Robusta",O459="Exc","Excelsa",O459="Ara","Arabica",O459="Lib","Liberica")</f>
        <v>Liberica</v>
      </c>
      <c r="Q459" t="str">
        <f t="shared" si="61"/>
        <v>L</v>
      </c>
      <c r="R459" s="8" t="str">
        <f t="shared" si="62"/>
        <v>0.5</v>
      </c>
      <c r="S459" s="9">
        <f>_xlfn.XLOOKUP(F459,products!$A$2:$A$49,products!$E$2:$E$49,,0,)</f>
        <v>9.51</v>
      </c>
      <c r="T459" s="10">
        <f t="shared" si="63"/>
        <v>47.55</v>
      </c>
      <c r="U459" t="str">
        <f>_xlfn.XLOOKUP(E459,customers!$A$2:$A$1001,customers!$I$2:$I$1001,,0,)</f>
        <v>No</v>
      </c>
    </row>
    <row r="460" spans="1:21" x14ac:dyDescent="0.2">
      <c r="A460" s="2" t="s">
        <v>3076</v>
      </c>
      <c r="B460" s="3">
        <v>44707</v>
      </c>
      <c r="C460" s="3" t="str">
        <f t="shared" si="56"/>
        <v>May</v>
      </c>
      <c r="D460" s="2">
        <f t="shared" si="57"/>
        <v>2022</v>
      </c>
      <c r="E460" s="2" t="s">
        <v>3077</v>
      </c>
      <c r="F460" t="s">
        <v>6155</v>
      </c>
      <c r="G460" s="2">
        <v>4</v>
      </c>
      <c r="H460" s="2" t="str">
        <f>VLOOKUP(E460,customers!$A$1:$I$1001,2,FALSE)</f>
        <v>Rodolfo Willoway</v>
      </c>
      <c r="I460" s="2" t="str">
        <f t="shared" si="58"/>
        <v>Rodolfo</v>
      </c>
      <c r="J460" s="2" t="str">
        <f t="shared" si="59"/>
        <v>Willoway</v>
      </c>
      <c r="K460" s="2" t="str">
        <f>IF(VLOOKUP(E460,customers!$A$1:$I$1001,3,FALSE)=0," ",VLOOKUP(E460,customers!$A$1:$I$1001,3,FALSE))</f>
        <v>rwillowaycq@admin.ch</v>
      </c>
      <c r="L460" s="2" t="str">
        <f>VLOOKUP(E460,customers!$A$1:$I$1001,6,FALSE)</f>
        <v>Tucson</v>
      </c>
      <c r="M460" s="2" t="str">
        <f>VLOOKUP(E460,customers!$A$1:$I$1001,7,FALSE)</f>
        <v>United States</v>
      </c>
      <c r="N460" t="str">
        <f t="shared" si="60"/>
        <v>A</v>
      </c>
      <c r="O460" t="str" cm="1">
        <f t="array" ref="O460">_xlfn.IFS(N460="R","Rob",N460="E","Exc",N460="L","Lib",N460="A","Ara")</f>
        <v>Ara</v>
      </c>
      <c r="P460" t="str" cm="1">
        <f t="array" ref="P460">_xlfn.IFS(O460="Rob","Robusta",O460="Exc","Excelsa",O460="Ara","Arabica",O460="Lib","Liberica")</f>
        <v>Arabica</v>
      </c>
      <c r="Q460" t="str">
        <f t="shared" si="61"/>
        <v>M</v>
      </c>
      <c r="R460" s="8" t="str">
        <f t="shared" si="62"/>
        <v>1</v>
      </c>
      <c r="S460" s="9">
        <f>_xlfn.XLOOKUP(F460,products!$A$2:$A$49,products!$E$2:$E$49,,0,)</f>
        <v>11.25</v>
      </c>
      <c r="T460" s="10">
        <f t="shared" si="63"/>
        <v>45</v>
      </c>
      <c r="U460" t="str">
        <f>_xlfn.XLOOKUP(E460,customers!$A$2:$A$1001,customers!$I$2:$I$1001,,0,)</f>
        <v>No</v>
      </c>
    </row>
    <row r="461" spans="1:21" x14ac:dyDescent="0.2">
      <c r="A461" s="2" t="s">
        <v>3082</v>
      </c>
      <c r="B461" s="3">
        <v>43840</v>
      </c>
      <c r="C461" s="3" t="str">
        <f t="shared" si="56"/>
        <v>Jan</v>
      </c>
      <c r="D461" s="2">
        <f t="shared" si="57"/>
        <v>2020</v>
      </c>
      <c r="E461" s="2" t="s">
        <v>3083</v>
      </c>
      <c r="F461" t="s">
        <v>6145</v>
      </c>
      <c r="G461" s="2">
        <v>5</v>
      </c>
      <c r="H461" s="2" t="str">
        <f>VLOOKUP(E461,customers!$A$1:$I$1001,2,FALSE)</f>
        <v>Alvis Elwin</v>
      </c>
      <c r="I461" s="2" t="str">
        <f t="shared" si="58"/>
        <v>Alvis</v>
      </c>
      <c r="J461" s="2" t="str">
        <f t="shared" si="59"/>
        <v>Elwin</v>
      </c>
      <c r="K461" s="2" t="str">
        <f>IF(VLOOKUP(E461,customers!$A$1:$I$1001,3,FALSE)=0," ",VLOOKUP(E461,customers!$A$1:$I$1001,3,FALSE))</f>
        <v>aelwincr@privacy.gov.au</v>
      </c>
      <c r="L461" s="2" t="str">
        <f>VLOOKUP(E461,customers!$A$1:$I$1001,6,FALSE)</f>
        <v>Minneapolis</v>
      </c>
      <c r="M461" s="2" t="str">
        <f>VLOOKUP(E461,customers!$A$1:$I$1001,7,FALSE)</f>
        <v>United States</v>
      </c>
      <c r="N461" t="str">
        <f t="shared" si="60"/>
        <v>L</v>
      </c>
      <c r="O461" t="str" cm="1">
        <f t="array" ref="O461">_xlfn.IFS(N461="R","Rob",N461="E","Exc",N461="L","Lib",N461="A","Ara")</f>
        <v>Lib</v>
      </c>
      <c r="P461" t="str" cm="1">
        <f t="array" ref="P461">_xlfn.IFS(O461="Rob","Robusta",O461="Exc","Excelsa",O461="Ara","Arabica",O461="Lib","Liberica")</f>
        <v>Liberica</v>
      </c>
      <c r="Q461" t="str">
        <f t="shared" si="61"/>
        <v>L</v>
      </c>
      <c r="R461" s="8" t="str">
        <f t="shared" si="62"/>
        <v>0.2</v>
      </c>
      <c r="S461" s="9">
        <f>_xlfn.XLOOKUP(F461,products!$A$2:$A$49,products!$E$2:$E$49,,0,)</f>
        <v>4.7549999999999999</v>
      </c>
      <c r="T461" s="10">
        <f t="shared" si="63"/>
        <v>23.774999999999999</v>
      </c>
      <c r="U461" t="str">
        <f>_xlfn.XLOOKUP(E461,customers!$A$2:$A$1001,customers!$I$2:$I$1001,,0,)</f>
        <v>No</v>
      </c>
    </row>
    <row r="462" spans="1:21" x14ac:dyDescent="0.2">
      <c r="A462" s="2" t="s">
        <v>3088</v>
      </c>
      <c r="B462" s="3">
        <v>43602</v>
      </c>
      <c r="C462" s="3" t="str">
        <f t="shared" si="56"/>
        <v>May</v>
      </c>
      <c r="D462" s="2">
        <f t="shared" si="57"/>
        <v>2019</v>
      </c>
      <c r="E462" s="2" t="s">
        <v>3089</v>
      </c>
      <c r="F462" t="s">
        <v>6172</v>
      </c>
      <c r="G462" s="2">
        <v>3</v>
      </c>
      <c r="H462" s="2" t="str">
        <f>VLOOKUP(E462,customers!$A$1:$I$1001,2,FALSE)</f>
        <v>Araldo Bilbrook</v>
      </c>
      <c r="I462" s="2" t="str">
        <f t="shared" si="58"/>
        <v>Araldo</v>
      </c>
      <c r="J462" s="2" t="str">
        <f t="shared" si="59"/>
        <v>Bilbrook</v>
      </c>
      <c r="K462" s="2" t="str">
        <f>IF(VLOOKUP(E462,customers!$A$1:$I$1001,3,FALSE)=0," ",VLOOKUP(E462,customers!$A$1:$I$1001,3,FALSE))</f>
        <v>abilbrookcs@booking.com</v>
      </c>
      <c r="L462" s="2" t="str">
        <f>VLOOKUP(E462,customers!$A$1:$I$1001,6,FALSE)</f>
        <v>Ashbourne</v>
      </c>
      <c r="M462" s="2" t="str">
        <f>VLOOKUP(E462,customers!$A$1:$I$1001,7,FALSE)</f>
        <v>Ireland</v>
      </c>
      <c r="N462" t="str">
        <f t="shared" si="60"/>
        <v>R</v>
      </c>
      <c r="O462" t="str" cm="1">
        <f t="array" ref="O462">_xlfn.IFS(N462="R","Rob",N462="E","Exc",N462="L","Lib",N462="A","Ara")</f>
        <v>Rob</v>
      </c>
      <c r="P462" t="str" cm="1">
        <f t="array" ref="P462">_xlfn.IFS(O462="Rob","Robusta",O462="Exc","Excelsa",O462="Ara","Arabica",O462="Lib","Liberica")</f>
        <v>Robusta</v>
      </c>
      <c r="Q462" t="str">
        <f t="shared" si="61"/>
        <v>D</v>
      </c>
      <c r="R462" s="8" t="str">
        <f t="shared" si="62"/>
        <v>0.5</v>
      </c>
      <c r="S462" s="9">
        <f>_xlfn.XLOOKUP(F462,products!$A$2:$A$49,products!$E$2:$E$49,,0,)</f>
        <v>5.3699999999999992</v>
      </c>
      <c r="T462" s="10">
        <f t="shared" si="63"/>
        <v>16.11</v>
      </c>
      <c r="U462" t="str">
        <f>_xlfn.XLOOKUP(E462,customers!$A$2:$A$1001,customers!$I$2:$I$1001,,0,)</f>
        <v>Yes</v>
      </c>
    </row>
    <row r="463" spans="1:21" x14ac:dyDescent="0.2">
      <c r="A463" s="2" t="s">
        <v>3094</v>
      </c>
      <c r="B463" s="3">
        <v>44036</v>
      </c>
      <c r="C463" s="3" t="str">
        <f t="shared" si="56"/>
        <v>Jul</v>
      </c>
      <c r="D463" s="2">
        <f t="shared" si="57"/>
        <v>2020</v>
      </c>
      <c r="E463" s="2" t="s">
        <v>3095</v>
      </c>
      <c r="F463" t="s">
        <v>6163</v>
      </c>
      <c r="G463" s="2">
        <v>4</v>
      </c>
      <c r="H463" s="2" t="str">
        <f>VLOOKUP(E463,customers!$A$1:$I$1001,2,FALSE)</f>
        <v>Ransell McKall</v>
      </c>
      <c r="I463" s="2" t="str">
        <f t="shared" si="58"/>
        <v>Ransell</v>
      </c>
      <c r="J463" s="2" t="str">
        <f t="shared" si="59"/>
        <v>McKall</v>
      </c>
      <c r="K463" s="2" t="str">
        <f>IF(VLOOKUP(E463,customers!$A$1:$I$1001,3,FALSE)=0," ",VLOOKUP(E463,customers!$A$1:$I$1001,3,FALSE))</f>
        <v>rmckallct@sakura.ne.jp</v>
      </c>
      <c r="L463" s="2" t="str">
        <f>VLOOKUP(E463,customers!$A$1:$I$1001,6,FALSE)</f>
        <v>Bristol</v>
      </c>
      <c r="M463" s="2" t="str">
        <f>VLOOKUP(E463,customers!$A$1:$I$1001,7,FALSE)</f>
        <v>United Kingdom</v>
      </c>
      <c r="N463" t="str">
        <f t="shared" si="60"/>
        <v>R</v>
      </c>
      <c r="O463" t="str" cm="1">
        <f t="array" ref="O463">_xlfn.IFS(N463="R","Rob",N463="E","Exc",N463="L","Lib",N463="A","Ara")</f>
        <v>Rob</v>
      </c>
      <c r="P463" t="str" cm="1">
        <f t="array" ref="P463">_xlfn.IFS(O463="Rob","Robusta",O463="Exc","Excelsa",O463="Ara","Arabica",O463="Lib","Liberica")</f>
        <v>Robusta</v>
      </c>
      <c r="Q463" t="str">
        <f t="shared" si="61"/>
        <v>D</v>
      </c>
      <c r="R463" s="8" t="str">
        <f t="shared" si="62"/>
        <v>0.2</v>
      </c>
      <c r="S463" s="9">
        <f>_xlfn.XLOOKUP(F463,products!$A$2:$A$49,products!$E$2:$E$49,,0,)</f>
        <v>2.6849999999999996</v>
      </c>
      <c r="T463" s="10">
        <f t="shared" si="63"/>
        <v>10.739999999999998</v>
      </c>
      <c r="U463" t="str">
        <f>_xlfn.XLOOKUP(E463,customers!$A$2:$A$1001,customers!$I$2:$I$1001,,0,)</f>
        <v>Yes</v>
      </c>
    </row>
    <row r="464" spans="1:21" x14ac:dyDescent="0.2">
      <c r="A464" s="2" t="s">
        <v>3100</v>
      </c>
      <c r="B464" s="3">
        <v>44124</v>
      </c>
      <c r="C464" s="3" t="str">
        <f t="shared" si="56"/>
        <v>Oct</v>
      </c>
      <c r="D464" s="2">
        <f t="shared" si="57"/>
        <v>2020</v>
      </c>
      <c r="E464" s="2" t="s">
        <v>3101</v>
      </c>
      <c r="F464" t="s">
        <v>6147</v>
      </c>
      <c r="G464" s="2">
        <v>5</v>
      </c>
      <c r="H464" s="2" t="str">
        <f>VLOOKUP(E464,customers!$A$1:$I$1001,2,FALSE)</f>
        <v>Borg Daile</v>
      </c>
      <c r="I464" s="2" t="str">
        <f t="shared" si="58"/>
        <v>Borg</v>
      </c>
      <c r="J464" s="2" t="str">
        <f t="shared" si="59"/>
        <v>Daile</v>
      </c>
      <c r="K464" s="2" t="str">
        <f>IF(VLOOKUP(E464,customers!$A$1:$I$1001,3,FALSE)=0," ",VLOOKUP(E464,customers!$A$1:$I$1001,3,FALSE))</f>
        <v>bdailecu@vistaprint.com</v>
      </c>
      <c r="L464" s="2" t="str">
        <f>VLOOKUP(E464,customers!$A$1:$I$1001,6,FALSE)</f>
        <v>Atlanta</v>
      </c>
      <c r="M464" s="2" t="str">
        <f>VLOOKUP(E464,customers!$A$1:$I$1001,7,FALSE)</f>
        <v>United States</v>
      </c>
      <c r="N464" t="str">
        <f t="shared" si="60"/>
        <v>A</v>
      </c>
      <c r="O464" t="str" cm="1">
        <f t="array" ref="O464">_xlfn.IFS(N464="R","Rob",N464="E","Exc",N464="L","Lib",N464="A","Ara")</f>
        <v>Ara</v>
      </c>
      <c r="P464" t="str" cm="1">
        <f t="array" ref="P464">_xlfn.IFS(O464="Rob","Robusta",O464="Exc","Excelsa",O464="Ara","Arabica",O464="Lib","Liberica")</f>
        <v>Arabica</v>
      </c>
      <c r="Q464" t="str">
        <f t="shared" si="61"/>
        <v>D</v>
      </c>
      <c r="R464" s="8" t="str">
        <f t="shared" si="62"/>
        <v>1</v>
      </c>
      <c r="S464" s="9">
        <f>_xlfn.XLOOKUP(F464,products!$A$2:$A$49,products!$E$2:$E$49,,0,)</f>
        <v>9.9499999999999993</v>
      </c>
      <c r="T464" s="10">
        <f t="shared" si="63"/>
        <v>49.75</v>
      </c>
      <c r="U464" t="str">
        <f>_xlfn.XLOOKUP(E464,customers!$A$2:$A$1001,customers!$I$2:$I$1001,,0,)</f>
        <v>Yes</v>
      </c>
    </row>
    <row r="465" spans="1:21" x14ac:dyDescent="0.2">
      <c r="A465" s="2" t="s">
        <v>3106</v>
      </c>
      <c r="B465" s="3">
        <v>43730</v>
      </c>
      <c r="C465" s="3" t="str">
        <f t="shared" si="56"/>
        <v>Sep</v>
      </c>
      <c r="D465" s="2">
        <f t="shared" si="57"/>
        <v>2019</v>
      </c>
      <c r="E465" s="2" t="s">
        <v>3107</v>
      </c>
      <c r="F465" t="s">
        <v>6141</v>
      </c>
      <c r="G465" s="2">
        <v>2</v>
      </c>
      <c r="H465" s="2" t="str">
        <f>VLOOKUP(E465,customers!$A$1:$I$1001,2,FALSE)</f>
        <v>Adolphe Treherne</v>
      </c>
      <c r="I465" s="2" t="str">
        <f t="shared" si="58"/>
        <v>Adolphe</v>
      </c>
      <c r="J465" s="2" t="str">
        <f t="shared" si="59"/>
        <v>Treherne</v>
      </c>
      <c r="K465" s="2" t="str">
        <f>IF(VLOOKUP(E465,customers!$A$1:$I$1001,3,FALSE)=0," ",VLOOKUP(E465,customers!$A$1:$I$1001,3,FALSE))</f>
        <v>atrehernecv@state.tx.us</v>
      </c>
      <c r="L465" s="2" t="str">
        <f>VLOOKUP(E465,customers!$A$1:$I$1001,6,FALSE)</f>
        <v>Farranacoush</v>
      </c>
      <c r="M465" s="2" t="str">
        <f>VLOOKUP(E465,customers!$A$1:$I$1001,7,FALSE)</f>
        <v>Ireland</v>
      </c>
      <c r="N465" t="str">
        <f t="shared" si="60"/>
        <v>E</v>
      </c>
      <c r="O465" t="str" cm="1">
        <f t="array" ref="O465">_xlfn.IFS(N465="R","Rob",N465="E","Exc",N465="L","Lib",N465="A","Ara")</f>
        <v>Exc</v>
      </c>
      <c r="P465" t="str" cm="1">
        <f t="array" ref="P465">_xlfn.IFS(O465="Rob","Robusta",O465="Exc","Excelsa",O465="Ara","Arabica",O465="Lib","Liberica")</f>
        <v>Excelsa</v>
      </c>
      <c r="Q465" t="str">
        <f t="shared" si="61"/>
        <v>M</v>
      </c>
      <c r="R465" s="8" t="str">
        <f t="shared" si="62"/>
        <v>1</v>
      </c>
      <c r="S465" s="9">
        <f>_xlfn.XLOOKUP(F465,products!$A$2:$A$49,products!$E$2:$E$49,,0,)</f>
        <v>13.75</v>
      </c>
      <c r="T465" s="10">
        <f t="shared" si="63"/>
        <v>27.5</v>
      </c>
      <c r="U465" t="str">
        <f>_xlfn.XLOOKUP(E465,customers!$A$2:$A$1001,customers!$I$2:$I$1001,,0,)</f>
        <v>No</v>
      </c>
    </row>
    <row r="466" spans="1:21" x14ac:dyDescent="0.2">
      <c r="A466" s="2" t="s">
        <v>3112</v>
      </c>
      <c r="B466" s="3">
        <v>43989</v>
      </c>
      <c r="C466" s="3" t="str">
        <f t="shared" si="56"/>
        <v>Jun</v>
      </c>
      <c r="D466" s="2">
        <f t="shared" si="57"/>
        <v>2020</v>
      </c>
      <c r="E466" s="2" t="s">
        <v>3113</v>
      </c>
      <c r="F466" t="s">
        <v>6165</v>
      </c>
      <c r="G466" s="2">
        <v>4</v>
      </c>
      <c r="H466" s="2" t="str">
        <f>VLOOKUP(E466,customers!$A$1:$I$1001,2,FALSE)</f>
        <v>Annetta Brentnall</v>
      </c>
      <c r="I466" s="2" t="str">
        <f t="shared" si="58"/>
        <v>Annetta</v>
      </c>
      <c r="J466" s="2" t="str">
        <f t="shared" si="59"/>
        <v>Brentnall</v>
      </c>
      <c r="K466" s="2" t="str">
        <f>IF(VLOOKUP(E466,customers!$A$1:$I$1001,3,FALSE)=0," ",VLOOKUP(E466,customers!$A$1:$I$1001,3,FALSE))</f>
        <v>abrentnallcw@biglobe.ne.jp</v>
      </c>
      <c r="L466" s="2" t="str">
        <f>VLOOKUP(E466,customers!$A$1:$I$1001,6,FALSE)</f>
        <v>East End</v>
      </c>
      <c r="M466" s="2" t="str">
        <f>VLOOKUP(E466,customers!$A$1:$I$1001,7,FALSE)</f>
        <v>United Kingdom</v>
      </c>
      <c r="N466" t="str">
        <f t="shared" si="60"/>
        <v>L</v>
      </c>
      <c r="O466" t="str" cm="1">
        <f t="array" ref="O466">_xlfn.IFS(N466="R","Rob",N466="E","Exc",N466="L","Lib",N466="A","Ara")</f>
        <v>Lib</v>
      </c>
      <c r="P466" t="str" cm="1">
        <f t="array" ref="P466">_xlfn.IFS(O466="Rob","Robusta",O466="Exc","Excelsa",O466="Ara","Arabica",O466="Lib","Liberica")</f>
        <v>Liberica</v>
      </c>
      <c r="Q466" t="str">
        <f t="shared" si="61"/>
        <v>D</v>
      </c>
      <c r="R466" s="8" t="str">
        <f t="shared" si="62"/>
        <v>2.5</v>
      </c>
      <c r="S466" s="9">
        <f>_xlfn.XLOOKUP(F466,products!$A$2:$A$49,products!$E$2:$E$49,,0,)</f>
        <v>29.784999999999997</v>
      </c>
      <c r="T466" s="10">
        <f t="shared" si="63"/>
        <v>119.13999999999999</v>
      </c>
      <c r="U466" t="str">
        <f>_xlfn.XLOOKUP(E466,customers!$A$2:$A$1001,customers!$I$2:$I$1001,,0,)</f>
        <v>No</v>
      </c>
    </row>
    <row r="467" spans="1:21" x14ac:dyDescent="0.2">
      <c r="A467" s="2" t="s">
        <v>3118</v>
      </c>
      <c r="B467" s="3">
        <v>43814</v>
      </c>
      <c r="C467" s="3" t="str">
        <f t="shared" si="56"/>
        <v>Dec</v>
      </c>
      <c r="D467" s="2">
        <f t="shared" si="57"/>
        <v>2019</v>
      </c>
      <c r="E467" s="2" t="s">
        <v>3119</v>
      </c>
      <c r="F467" t="s">
        <v>6149</v>
      </c>
      <c r="G467" s="2">
        <v>1</v>
      </c>
      <c r="H467" s="2" t="str">
        <f>VLOOKUP(E467,customers!$A$1:$I$1001,2,FALSE)</f>
        <v>Dick Drinkall</v>
      </c>
      <c r="I467" s="2" t="str">
        <f t="shared" si="58"/>
        <v>Dick</v>
      </c>
      <c r="J467" s="2" t="str">
        <f t="shared" si="59"/>
        <v>Drinkall</v>
      </c>
      <c r="K467" s="2" t="str">
        <f>IF(VLOOKUP(E467,customers!$A$1:$I$1001,3,FALSE)=0," ",VLOOKUP(E467,customers!$A$1:$I$1001,3,FALSE))</f>
        <v>ddrinkallcx@psu.edu</v>
      </c>
      <c r="L467" s="2" t="str">
        <f>VLOOKUP(E467,customers!$A$1:$I$1001,6,FALSE)</f>
        <v>Knoxville</v>
      </c>
      <c r="M467" s="2" t="str">
        <f>VLOOKUP(E467,customers!$A$1:$I$1001,7,FALSE)</f>
        <v>United States</v>
      </c>
      <c r="N467" t="str">
        <f t="shared" si="60"/>
        <v>R</v>
      </c>
      <c r="O467" t="str" cm="1">
        <f t="array" ref="O467">_xlfn.IFS(N467="R","Rob",N467="E","Exc",N467="L","Lib",N467="A","Ara")</f>
        <v>Rob</v>
      </c>
      <c r="P467" t="str" cm="1">
        <f t="array" ref="P467">_xlfn.IFS(O467="Rob","Robusta",O467="Exc","Excelsa",O467="Ara","Arabica",O467="Lib","Liberica")</f>
        <v>Robusta</v>
      </c>
      <c r="Q467" t="str">
        <f t="shared" si="61"/>
        <v>D</v>
      </c>
      <c r="R467" s="8" t="str">
        <f t="shared" si="62"/>
        <v>2.5</v>
      </c>
      <c r="S467" s="9">
        <f>_xlfn.XLOOKUP(F467,products!$A$2:$A$49,products!$E$2:$E$49,,0,)</f>
        <v>20.584999999999997</v>
      </c>
      <c r="T467" s="10">
        <f t="shared" si="63"/>
        <v>20.584999999999997</v>
      </c>
      <c r="U467" t="str">
        <f>_xlfn.XLOOKUP(E467,customers!$A$2:$A$1001,customers!$I$2:$I$1001,,0,)</f>
        <v>Yes</v>
      </c>
    </row>
    <row r="468" spans="1:21" x14ac:dyDescent="0.2">
      <c r="A468" s="2" t="s">
        <v>3124</v>
      </c>
      <c r="B468" s="3">
        <v>44171</v>
      </c>
      <c r="C468" s="3" t="str">
        <f t="shared" si="56"/>
        <v>Dec</v>
      </c>
      <c r="D468" s="2">
        <f t="shared" si="57"/>
        <v>2020</v>
      </c>
      <c r="E468" s="2" t="s">
        <v>3125</v>
      </c>
      <c r="F468" t="s">
        <v>6154</v>
      </c>
      <c r="G468" s="2">
        <v>3</v>
      </c>
      <c r="H468" s="2" t="str">
        <f>VLOOKUP(E468,customers!$A$1:$I$1001,2,FALSE)</f>
        <v>Dagny Kornel</v>
      </c>
      <c r="I468" s="2" t="str">
        <f t="shared" si="58"/>
        <v>Dagny</v>
      </c>
      <c r="J468" s="2" t="str">
        <f t="shared" si="59"/>
        <v>Kornel</v>
      </c>
      <c r="K468" s="2" t="str">
        <f>IF(VLOOKUP(E468,customers!$A$1:$I$1001,3,FALSE)=0," ",VLOOKUP(E468,customers!$A$1:$I$1001,3,FALSE))</f>
        <v>dkornelcy@cyberchimps.com</v>
      </c>
      <c r="L468" s="2" t="str">
        <f>VLOOKUP(E468,customers!$A$1:$I$1001,6,FALSE)</f>
        <v>Saginaw</v>
      </c>
      <c r="M468" s="2" t="str">
        <f>VLOOKUP(E468,customers!$A$1:$I$1001,7,FALSE)</f>
        <v>United States</v>
      </c>
      <c r="N468" t="str">
        <f t="shared" si="60"/>
        <v>A</v>
      </c>
      <c r="O468" t="str" cm="1">
        <f t="array" ref="O468">_xlfn.IFS(N468="R","Rob",N468="E","Exc",N468="L","Lib",N468="A","Ara")</f>
        <v>Ara</v>
      </c>
      <c r="P468" t="str" cm="1">
        <f t="array" ref="P468">_xlfn.IFS(O468="Rob","Robusta",O468="Exc","Excelsa",O468="Ara","Arabica",O468="Lib","Liberica")</f>
        <v>Arabica</v>
      </c>
      <c r="Q468" t="str">
        <f t="shared" si="61"/>
        <v>D</v>
      </c>
      <c r="R468" s="8" t="str">
        <f t="shared" si="62"/>
        <v>0.2</v>
      </c>
      <c r="S468" s="9">
        <f>_xlfn.XLOOKUP(F468,products!$A$2:$A$49,products!$E$2:$E$49,,0,)</f>
        <v>2.9849999999999999</v>
      </c>
      <c r="T468" s="10">
        <f t="shared" si="63"/>
        <v>8.9550000000000001</v>
      </c>
      <c r="U468" t="str">
        <f>_xlfn.XLOOKUP(E468,customers!$A$2:$A$1001,customers!$I$2:$I$1001,,0,)</f>
        <v>Yes</v>
      </c>
    </row>
    <row r="469" spans="1:21" x14ac:dyDescent="0.2">
      <c r="A469" s="2" t="s">
        <v>3130</v>
      </c>
      <c r="B469" s="3">
        <v>44536</v>
      </c>
      <c r="C469" s="3" t="str">
        <f t="shared" si="56"/>
        <v>Dec</v>
      </c>
      <c r="D469" s="2">
        <f t="shared" si="57"/>
        <v>2021</v>
      </c>
      <c r="E469" s="2" t="s">
        <v>3131</v>
      </c>
      <c r="F469" t="s">
        <v>6158</v>
      </c>
      <c r="G469" s="2">
        <v>1</v>
      </c>
      <c r="H469" s="2" t="str">
        <f>VLOOKUP(E469,customers!$A$1:$I$1001,2,FALSE)</f>
        <v>Rhona Lequeux</v>
      </c>
      <c r="I469" s="2" t="str">
        <f t="shared" si="58"/>
        <v>Rhona</v>
      </c>
      <c r="J469" s="2" t="str">
        <f t="shared" si="59"/>
        <v>Lequeux</v>
      </c>
      <c r="K469" s="2" t="str">
        <f>IF(VLOOKUP(E469,customers!$A$1:$I$1001,3,FALSE)=0," ",VLOOKUP(E469,customers!$A$1:$I$1001,3,FALSE))</f>
        <v>rlequeuxcz@newyorker.com</v>
      </c>
      <c r="L469" s="2" t="str">
        <f>VLOOKUP(E469,customers!$A$1:$I$1001,6,FALSE)</f>
        <v>Saint Augustine</v>
      </c>
      <c r="M469" s="2" t="str">
        <f>VLOOKUP(E469,customers!$A$1:$I$1001,7,FALSE)</f>
        <v>United States</v>
      </c>
      <c r="N469" t="str">
        <f t="shared" si="60"/>
        <v>A</v>
      </c>
      <c r="O469" t="str" cm="1">
        <f t="array" ref="O469">_xlfn.IFS(N469="R","Rob",N469="E","Exc",N469="L","Lib",N469="A","Ara")</f>
        <v>Ara</v>
      </c>
      <c r="P469" t="str" cm="1">
        <f t="array" ref="P469">_xlfn.IFS(O469="Rob","Robusta",O469="Exc","Excelsa",O469="Ara","Arabica",O469="Lib","Liberica")</f>
        <v>Arabica</v>
      </c>
      <c r="Q469" t="str">
        <f t="shared" si="61"/>
        <v>D</v>
      </c>
      <c r="R469" s="8" t="str">
        <f t="shared" si="62"/>
        <v>0.5</v>
      </c>
      <c r="S469" s="9">
        <f>_xlfn.XLOOKUP(F469,products!$A$2:$A$49,products!$E$2:$E$49,,0,)</f>
        <v>5.97</v>
      </c>
      <c r="T469" s="10">
        <f t="shared" si="63"/>
        <v>5.97</v>
      </c>
      <c r="U469" t="str">
        <f>_xlfn.XLOOKUP(E469,customers!$A$2:$A$1001,customers!$I$2:$I$1001,,0,)</f>
        <v>No</v>
      </c>
    </row>
    <row r="470" spans="1:21" x14ac:dyDescent="0.2">
      <c r="A470" s="2" t="s">
        <v>3136</v>
      </c>
      <c r="B470" s="3">
        <v>44023</v>
      </c>
      <c r="C470" s="3" t="str">
        <f t="shared" si="56"/>
        <v>Jul</v>
      </c>
      <c r="D470" s="2">
        <f t="shared" si="57"/>
        <v>2020</v>
      </c>
      <c r="E470" s="2" t="s">
        <v>3137</v>
      </c>
      <c r="F470" t="s">
        <v>6141</v>
      </c>
      <c r="G470" s="2">
        <v>3</v>
      </c>
      <c r="H470" s="2" t="str">
        <f>VLOOKUP(E470,customers!$A$1:$I$1001,2,FALSE)</f>
        <v>Julius Mccaull</v>
      </c>
      <c r="I470" s="2" t="str">
        <f t="shared" si="58"/>
        <v>Julius</v>
      </c>
      <c r="J470" s="2" t="str">
        <f t="shared" si="59"/>
        <v>Mccaull</v>
      </c>
      <c r="K470" s="2" t="str">
        <f>IF(VLOOKUP(E470,customers!$A$1:$I$1001,3,FALSE)=0," ",VLOOKUP(E470,customers!$A$1:$I$1001,3,FALSE))</f>
        <v>jmccaulld0@parallels.com</v>
      </c>
      <c r="L470" s="2" t="str">
        <f>VLOOKUP(E470,customers!$A$1:$I$1001,6,FALSE)</f>
        <v>San Rafael</v>
      </c>
      <c r="M470" s="2" t="str">
        <f>VLOOKUP(E470,customers!$A$1:$I$1001,7,FALSE)</f>
        <v>United States</v>
      </c>
      <c r="N470" t="str">
        <f t="shared" si="60"/>
        <v>E</v>
      </c>
      <c r="O470" t="str" cm="1">
        <f t="array" ref="O470">_xlfn.IFS(N470="R","Rob",N470="E","Exc",N470="L","Lib",N470="A","Ara")</f>
        <v>Exc</v>
      </c>
      <c r="P470" t="str" cm="1">
        <f t="array" ref="P470">_xlfn.IFS(O470="Rob","Robusta",O470="Exc","Excelsa",O470="Ara","Arabica",O470="Lib","Liberica")</f>
        <v>Excelsa</v>
      </c>
      <c r="Q470" t="str">
        <f t="shared" si="61"/>
        <v>M</v>
      </c>
      <c r="R470" s="8" t="str">
        <f t="shared" si="62"/>
        <v>1</v>
      </c>
      <c r="S470" s="9">
        <f>_xlfn.XLOOKUP(F470,products!$A$2:$A$49,products!$E$2:$E$49,,0,)</f>
        <v>13.75</v>
      </c>
      <c r="T470" s="10">
        <f t="shared" si="63"/>
        <v>41.25</v>
      </c>
      <c r="U470" t="str">
        <f>_xlfn.XLOOKUP(E470,customers!$A$2:$A$1001,customers!$I$2:$I$1001,,0,)</f>
        <v>Yes</v>
      </c>
    </row>
    <row r="471" spans="1:21" x14ac:dyDescent="0.2">
      <c r="A471" s="2" t="s">
        <v>3141</v>
      </c>
      <c r="B471" s="3">
        <v>44375</v>
      </c>
      <c r="C471" s="3" t="str">
        <f t="shared" si="56"/>
        <v>Jun</v>
      </c>
      <c r="D471" s="2">
        <f t="shared" si="57"/>
        <v>2021</v>
      </c>
      <c r="E471" s="2" t="s">
        <v>3194</v>
      </c>
      <c r="F471" t="s">
        <v>6184</v>
      </c>
      <c r="G471" s="2">
        <v>5</v>
      </c>
      <c r="H471" s="2" t="str">
        <f>VLOOKUP(E471,customers!$A$1:$I$1001,2,FALSE)</f>
        <v>Ailey Brash</v>
      </c>
      <c r="I471" s="2" t="str">
        <f t="shared" si="58"/>
        <v>Ailey</v>
      </c>
      <c r="J471" s="2" t="str">
        <f t="shared" si="59"/>
        <v>Brash</v>
      </c>
      <c r="K471" s="2" t="str">
        <f>IF(VLOOKUP(E471,customers!$A$1:$I$1001,3,FALSE)=0," ",VLOOKUP(E471,customers!$A$1:$I$1001,3,FALSE))</f>
        <v>abrashda@plala.or.jp</v>
      </c>
      <c r="L471" s="2" t="str">
        <f>VLOOKUP(E471,customers!$A$1:$I$1001,6,FALSE)</f>
        <v>Flushing</v>
      </c>
      <c r="M471" s="2" t="str">
        <f>VLOOKUP(E471,customers!$A$1:$I$1001,7,FALSE)</f>
        <v>United States</v>
      </c>
      <c r="N471" t="str">
        <f t="shared" si="60"/>
        <v>E</v>
      </c>
      <c r="O471" t="str" cm="1">
        <f t="array" ref="O471">_xlfn.IFS(N471="R","Rob",N471="E","Exc",N471="L","Lib",N471="A","Ara")</f>
        <v>Exc</v>
      </c>
      <c r="P471" t="str" cm="1">
        <f t="array" ref="P471">_xlfn.IFS(O471="Rob","Robusta",O471="Exc","Excelsa",O471="Ara","Arabica",O471="Lib","Liberica")</f>
        <v>Excelsa</v>
      </c>
      <c r="Q471" t="str">
        <f t="shared" si="61"/>
        <v>L</v>
      </c>
      <c r="R471" s="8" t="str">
        <f t="shared" si="62"/>
        <v>0.2</v>
      </c>
      <c r="S471" s="9">
        <f>_xlfn.XLOOKUP(F471,products!$A$2:$A$49,products!$E$2:$E$49,,0,)</f>
        <v>4.4550000000000001</v>
      </c>
      <c r="T471" s="10">
        <f t="shared" si="63"/>
        <v>22.274999999999999</v>
      </c>
      <c r="U471" t="str">
        <f>_xlfn.XLOOKUP(E471,customers!$A$2:$A$1001,customers!$I$2:$I$1001,,0,)</f>
        <v>Yes</v>
      </c>
    </row>
    <row r="472" spans="1:21" x14ac:dyDescent="0.2">
      <c r="A472" s="2" t="s">
        <v>3147</v>
      </c>
      <c r="B472" s="3">
        <v>44656</v>
      </c>
      <c r="C472" s="3" t="str">
        <f t="shared" si="56"/>
        <v>Apr</v>
      </c>
      <c r="D472" s="2">
        <f t="shared" si="57"/>
        <v>2022</v>
      </c>
      <c r="E472" s="2" t="s">
        <v>3148</v>
      </c>
      <c r="F472" t="s">
        <v>6157</v>
      </c>
      <c r="G472" s="2">
        <v>1</v>
      </c>
      <c r="H472" s="2" t="str">
        <f>VLOOKUP(E472,customers!$A$1:$I$1001,2,FALSE)</f>
        <v>Alberto Hutchinson</v>
      </c>
      <c r="I472" s="2" t="str">
        <f t="shared" si="58"/>
        <v>Alberto</v>
      </c>
      <c r="J472" s="2" t="str">
        <f t="shared" si="59"/>
        <v>Hutchinson</v>
      </c>
      <c r="K472" s="2" t="str">
        <f>IF(VLOOKUP(E472,customers!$A$1:$I$1001,3,FALSE)=0," ",VLOOKUP(E472,customers!$A$1:$I$1001,3,FALSE))</f>
        <v>ahutchinsond2@imgur.com</v>
      </c>
      <c r="L472" s="2" t="str">
        <f>VLOOKUP(E472,customers!$A$1:$I$1001,6,FALSE)</f>
        <v>Lawrenceville</v>
      </c>
      <c r="M472" s="2" t="str">
        <f>VLOOKUP(E472,customers!$A$1:$I$1001,7,FALSE)</f>
        <v>United States</v>
      </c>
      <c r="N472" t="str">
        <f t="shared" si="60"/>
        <v>A</v>
      </c>
      <c r="O472" t="str" cm="1">
        <f t="array" ref="O472">_xlfn.IFS(N472="R","Rob",N472="E","Exc",N472="L","Lib",N472="A","Ara")</f>
        <v>Ara</v>
      </c>
      <c r="P472" t="str" cm="1">
        <f t="array" ref="P472">_xlfn.IFS(O472="Rob","Robusta",O472="Exc","Excelsa",O472="Ara","Arabica",O472="Lib","Liberica")</f>
        <v>Arabica</v>
      </c>
      <c r="Q472" t="str">
        <f t="shared" si="61"/>
        <v>M</v>
      </c>
      <c r="R472" s="8" t="str">
        <f t="shared" si="62"/>
        <v>0.5</v>
      </c>
      <c r="S472" s="9">
        <f>_xlfn.XLOOKUP(F472,products!$A$2:$A$49,products!$E$2:$E$49,,0,)</f>
        <v>6.75</v>
      </c>
      <c r="T472" s="10">
        <f t="shared" si="63"/>
        <v>6.75</v>
      </c>
      <c r="U472" t="str">
        <f>_xlfn.XLOOKUP(E472,customers!$A$2:$A$1001,customers!$I$2:$I$1001,,0,)</f>
        <v>Yes</v>
      </c>
    </row>
    <row r="473" spans="1:21" x14ac:dyDescent="0.2">
      <c r="A473" s="2" t="s">
        <v>3153</v>
      </c>
      <c r="B473" s="3">
        <v>44644</v>
      </c>
      <c r="C473" s="3" t="str">
        <f t="shared" si="56"/>
        <v>Mar</v>
      </c>
      <c r="D473" s="2">
        <f t="shared" si="57"/>
        <v>2022</v>
      </c>
      <c r="E473" s="2" t="s">
        <v>3154</v>
      </c>
      <c r="F473" t="s">
        <v>6181</v>
      </c>
      <c r="G473" s="2">
        <v>4</v>
      </c>
      <c r="H473" s="2" t="str">
        <f>VLOOKUP(E473,customers!$A$1:$I$1001,2,FALSE)</f>
        <v>Lamond Gheeraert</v>
      </c>
      <c r="I473" s="2" t="str">
        <f t="shared" si="58"/>
        <v>Lamond</v>
      </c>
      <c r="J473" s="2" t="str">
        <f t="shared" si="59"/>
        <v>Gheeraert</v>
      </c>
      <c r="K473" s="2" t="str">
        <f>IF(VLOOKUP(E473,customers!$A$1:$I$1001,3,FALSE)=0," ",VLOOKUP(E473,customers!$A$1:$I$1001,3,FALSE))</f>
        <v xml:space="preserve"> </v>
      </c>
      <c r="L473" s="2" t="str">
        <f>VLOOKUP(E473,customers!$A$1:$I$1001,6,FALSE)</f>
        <v>Topeka</v>
      </c>
      <c r="M473" s="2" t="str">
        <f>VLOOKUP(E473,customers!$A$1:$I$1001,7,FALSE)</f>
        <v>United States</v>
      </c>
      <c r="N473" t="str">
        <f t="shared" si="60"/>
        <v>L</v>
      </c>
      <c r="O473" t="str" cm="1">
        <f t="array" ref="O473">_xlfn.IFS(N473="R","Rob",N473="E","Exc",N473="L","Lib",N473="A","Ara")</f>
        <v>Lib</v>
      </c>
      <c r="P473" t="str" cm="1">
        <f t="array" ref="P473">_xlfn.IFS(O473="Rob","Robusta",O473="Exc","Excelsa",O473="Ara","Arabica",O473="Lib","Liberica")</f>
        <v>Liberica</v>
      </c>
      <c r="Q473" t="str">
        <f t="shared" si="61"/>
        <v>M</v>
      </c>
      <c r="R473" s="8" t="str">
        <f t="shared" si="62"/>
        <v>2.5</v>
      </c>
      <c r="S473" s="9">
        <f>_xlfn.XLOOKUP(F473,products!$A$2:$A$49,products!$E$2:$E$49,,0,)</f>
        <v>33.464999999999996</v>
      </c>
      <c r="T473" s="10">
        <f t="shared" si="63"/>
        <v>133.85999999999999</v>
      </c>
      <c r="U473" t="str">
        <f>_xlfn.XLOOKUP(E473,customers!$A$2:$A$1001,customers!$I$2:$I$1001,,0,)</f>
        <v>Yes</v>
      </c>
    </row>
    <row r="474" spans="1:21" x14ac:dyDescent="0.2">
      <c r="A474" s="2" t="s">
        <v>3158</v>
      </c>
      <c r="B474" s="3">
        <v>43869</v>
      </c>
      <c r="C474" s="3" t="str">
        <f t="shared" si="56"/>
        <v>Feb</v>
      </c>
      <c r="D474" s="2">
        <f t="shared" si="57"/>
        <v>2020</v>
      </c>
      <c r="E474" s="2" t="s">
        <v>3159</v>
      </c>
      <c r="F474" t="s">
        <v>6154</v>
      </c>
      <c r="G474" s="2">
        <v>2</v>
      </c>
      <c r="H474" s="2" t="str">
        <f>VLOOKUP(E474,customers!$A$1:$I$1001,2,FALSE)</f>
        <v>Roxine Drivers</v>
      </c>
      <c r="I474" s="2" t="str">
        <f t="shared" si="58"/>
        <v>Roxine</v>
      </c>
      <c r="J474" s="2" t="str">
        <f t="shared" si="59"/>
        <v>Drivers</v>
      </c>
      <c r="K474" s="2" t="str">
        <f>IF(VLOOKUP(E474,customers!$A$1:$I$1001,3,FALSE)=0," ",VLOOKUP(E474,customers!$A$1:$I$1001,3,FALSE))</f>
        <v>rdriversd4@hexun.com</v>
      </c>
      <c r="L474" s="2" t="str">
        <f>VLOOKUP(E474,customers!$A$1:$I$1001,6,FALSE)</f>
        <v>Shawnee Mission</v>
      </c>
      <c r="M474" s="2" t="str">
        <f>VLOOKUP(E474,customers!$A$1:$I$1001,7,FALSE)</f>
        <v>United States</v>
      </c>
      <c r="N474" t="str">
        <f t="shared" si="60"/>
        <v>A</v>
      </c>
      <c r="O474" t="str" cm="1">
        <f t="array" ref="O474">_xlfn.IFS(N474="R","Rob",N474="E","Exc",N474="L","Lib",N474="A","Ara")</f>
        <v>Ara</v>
      </c>
      <c r="P474" t="str" cm="1">
        <f t="array" ref="P474">_xlfn.IFS(O474="Rob","Robusta",O474="Exc","Excelsa",O474="Ara","Arabica",O474="Lib","Liberica")</f>
        <v>Arabica</v>
      </c>
      <c r="Q474" t="str">
        <f t="shared" si="61"/>
        <v>D</v>
      </c>
      <c r="R474" s="8" t="str">
        <f t="shared" si="62"/>
        <v>0.2</v>
      </c>
      <c r="S474" s="9">
        <f>_xlfn.XLOOKUP(F474,products!$A$2:$A$49,products!$E$2:$E$49,,0,)</f>
        <v>2.9849999999999999</v>
      </c>
      <c r="T474" s="10">
        <f t="shared" si="63"/>
        <v>5.97</v>
      </c>
      <c r="U474" t="str">
        <f>_xlfn.XLOOKUP(E474,customers!$A$2:$A$1001,customers!$I$2:$I$1001,,0,)</f>
        <v>No</v>
      </c>
    </row>
    <row r="475" spans="1:21" x14ac:dyDescent="0.2">
      <c r="A475" s="2" t="s">
        <v>3164</v>
      </c>
      <c r="B475" s="3">
        <v>44603</v>
      </c>
      <c r="C475" s="3" t="str">
        <f t="shared" si="56"/>
        <v>Feb</v>
      </c>
      <c r="D475" s="2">
        <f t="shared" si="57"/>
        <v>2022</v>
      </c>
      <c r="E475" s="2" t="s">
        <v>3165</v>
      </c>
      <c r="F475" t="s">
        <v>6140</v>
      </c>
      <c r="G475" s="2">
        <v>2</v>
      </c>
      <c r="H475" s="2" t="str">
        <f>VLOOKUP(E475,customers!$A$1:$I$1001,2,FALSE)</f>
        <v>Heloise Zeal</v>
      </c>
      <c r="I475" s="2" t="str">
        <f t="shared" si="58"/>
        <v>Heloise</v>
      </c>
      <c r="J475" s="2" t="str">
        <f t="shared" si="59"/>
        <v>Zeal</v>
      </c>
      <c r="K475" s="2" t="str">
        <f>IF(VLOOKUP(E475,customers!$A$1:$I$1001,3,FALSE)=0," ",VLOOKUP(E475,customers!$A$1:$I$1001,3,FALSE))</f>
        <v>hzeald5@google.de</v>
      </c>
      <c r="L475" s="2" t="str">
        <f>VLOOKUP(E475,customers!$A$1:$I$1001,6,FALSE)</f>
        <v>Seattle</v>
      </c>
      <c r="M475" s="2" t="str">
        <f>VLOOKUP(E475,customers!$A$1:$I$1001,7,FALSE)</f>
        <v>United States</v>
      </c>
      <c r="N475" t="str">
        <f t="shared" si="60"/>
        <v>A</v>
      </c>
      <c r="O475" t="str" cm="1">
        <f t="array" ref="O475">_xlfn.IFS(N475="R","Rob",N475="E","Exc",N475="L","Lib",N475="A","Ara")</f>
        <v>Ara</v>
      </c>
      <c r="P475" t="str" cm="1">
        <f t="array" ref="P475">_xlfn.IFS(O475="Rob","Robusta",O475="Exc","Excelsa",O475="Ara","Arabica",O475="Lib","Liberica")</f>
        <v>Arabica</v>
      </c>
      <c r="Q475" t="str">
        <f t="shared" si="61"/>
        <v>L</v>
      </c>
      <c r="R475" s="8" t="str">
        <f t="shared" si="62"/>
        <v>1</v>
      </c>
      <c r="S475" s="9">
        <f>_xlfn.XLOOKUP(F475,products!$A$2:$A$49,products!$E$2:$E$49,,0,)</f>
        <v>12.95</v>
      </c>
      <c r="T475" s="10">
        <f t="shared" si="63"/>
        <v>25.9</v>
      </c>
      <c r="U475" t="str">
        <f>_xlfn.XLOOKUP(E475,customers!$A$2:$A$1001,customers!$I$2:$I$1001,,0,)</f>
        <v>No</v>
      </c>
    </row>
    <row r="476" spans="1:21" x14ac:dyDescent="0.2">
      <c r="A476" s="2" t="s">
        <v>3170</v>
      </c>
      <c r="B476" s="3">
        <v>44014</v>
      </c>
      <c r="C476" s="3" t="str">
        <f t="shared" si="56"/>
        <v>Jul</v>
      </c>
      <c r="D476" s="2">
        <f t="shared" si="57"/>
        <v>2020</v>
      </c>
      <c r="E476" s="2" t="s">
        <v>3171</v>
      </c>
      <c r="F476" t="s">
        <v>6166</v>
      </c>
      <c r="G476" s="2">
        <v>1</v>
      </c>
      <c r="H476" s="2" t="str">
        <f>VLOOKUP(E476,customers!$A$1:$I$1001,2,FALSE)</f>
        <v>Granger Smallcombe</v>
      </c>
      <c r="I476" s="2" t="str">
        <f t="shared" si="58"/>
        <v>Granger</v>
      </c>
      <c r="J476" s="2" t="str">
        <f t="shared" si="59"/>
        <v>Smallcombe</v>
      </c>
      <c r="K476" s="2" t="str">
        <f>IF(VLOOKUP(E476,customers!$A$1:$I$1001,3,FALSE)=0," ",VLOOKUP(E476,customers!$A$1:$I$1001,3,FALSE))</f>
        <v>gsmallcombed6@ucla.edu</v>
      </c>
      <c r="L476" s="2" t="str">
        <f>VLOOKUP(E476,customers!$A$1:$I$1001,6,FALSE)</f>
        <v>Kilkenny</v>
      </c>
      <c r="M476" s="2" t="str">
        <f>VLOOKUP(E476,customers!$A$1:$I$1001,7,FALSE)</f>
        <v>Ireland</v>
      </c>
      <c r="N476" t="str">
        <f t="shared" si="60"/>
        <v>E</v>
      </c>
      <c r="O476" t="str" cm="1">
        <f t="array" ref="O476">_xlfn.IFS(N476="R","Rob",N476="E","Exc",N476="L","Lib",N476="A","Ara")</f>
        <v>Exc</v>
      </c>
      <c r="P476" t="str" cm="1">
        <f t="array" ref="P476">_xlfn.IFS(O476="Rob","Robusta",O476="Exc","Excelsa",O476="Ara","Arabica",O476="Lib","Liberica")</f>
        <v>Excelsa</v>
      </c>
      <c r="Q476" t="str">
        <f t="shared" si="61"/>
        <v>M</v>
      </c>
      <c r="R476" s="8" t="str">
        <f t="shared" si="62"/>
        <v>2.5</v>
      </c>
      <c r="S476" s="9">
        <f>_xlfn.XLOOKUP(F476,products!$A$2:$A$49,products!$E$2:$E$49,,0,)</f>
        <v>31.624999999999996</v>
      </c>
      <c r="T476" s="10">
        <f t="shared" si="63"/>
        <v>31.624999999999996</v>
      </c>
      <c r="U476" t="str">
        <f>_xlfn.XLOOKUP(E476,customers!$A$2:$A$1001,customers!$I$2:$I$1001,,0,)</f>
        <v>Yes</v>
      </c>
    </row>
    <row r="477" spans="1:21" x14ac:dyDescent="0.2">
      <c r="A477" s="2" t="s">
        <v>3176</v>
      </c>
      <c r="B477" s="3">
        <v>44767</v>
      </c>
      <c r="C477" s="3" t="str">
        <f t="shared" si="56"/>
        <v>Jul</v>
      </c>
      <c r="D477" s="2">
        <f t="shared" si="57"/>
        <v>2022</v>
      </c>
      <c r="E477" s="2" t="s">
        <v>3177</v>
      </c>
      <c r="F477" t="s">
        <v>6159</v>
      </c>
      <c r="G477" s="2">
        <v>2</v>
      </c>
      <c r="H477" s="2" t="str">
        <f>VLOOKUP(E477,customers!$A$1:$I$1001,2,FALSE)</f>
        <v>Daryn Dibley</v>
      </c>
      <c r="I477" s="2" t="str">
        <f t="shared" si="58"/>
        <v>Daryn</v>
      </c>
      <c r="J477" s="2" t="str">
        <f t="shared" si="59"/>
        <v>Dibley</v>
      </c>
      <c r="K477" s="2" t="str">
        <f>IF(VLOOKUP(E477,customers!$A$1:$I$1001,3,FALSE)=0," ",VLOOKUP(E477,customers!$A$1:$I$1001,3,FALSE))</f>
        <v>ddibleyd7@feedburner.com</v>
      </c>
      <c r="L477" s="2" t="str">
        <f>VLOOKUP(E477,customers!$A$1:$I$1001,6,FALSE)</f>
        <v>Kissimmee</v>
      </c>
      <c r="M477" s="2" t="str">
        <f>VLOOKUP(E477,customers!$A$1:$I$1001,7,FALSE)</f>
        <v>United States</v>
      </c>
      <c r="N477" t="str">
        <f t="shared" si="60"/>
        <v>L</v>
      </c>
      <c r="O477" t="str" cm="1">
        <f t="array" ref="O477">_xlfn.IFS(N477="R","Rob",N477="E","Exc",N477="L","Lib",N477="A","Ara")</f>
        <v>Lib</v>
      </c>
      <c r="P477" t="str" cm="1">
        <f t="array" ref="P477">_xlfn.IFS(O477="Rob","Robusta",O477="Exc","Excelsa",O477="Ara","Arabica",O477="Lib","Liberica")</f>
        <v>Liberica</v>
      </c>
      <c r="Q477" t="str">
        <f t="shared" si="61"/>
        <v>M</v>
      </c>
      <c r="R477" s="8" t="str">
        <f t="shared" si="62"/>
        <v>0.2</v>
      </c>
      <c r="S477" s="9">
        <f>_xlfn.XLOOKUP(F477,products!$A$2:$A$49,products!$E$2:$E$49,,0,)</f>
        <v>4.3650000000000002</v>
      </c>
      <c r="T477" s="10">
        <f t="shared" si="63"/>
        <v>8.73</v>
      </c>
      <c r="U477" t="str">
        <f>_xlfn.XLOOKUP(E477,customers!$A$2:$A$1001,customers!$I$2:$I$1001,,0,)</f>
        <v>No</v>
      </c>
    </row>
    <row r="478" spans="1:21" x14ac:dyDescent="0.2">
      <c r="A478" s="2" t="s">
        <v>3181</v>
      </c>
      <c r="B478" s="3">
        <v>44274</v>
      </c>
      <c r="C478" s="3" t="str">
        <f t="shared" si="56"/>
        <v>Mar</v>
      </c>
      <c r="D478" s="2">
        <f t="shared" si="57"/>
        <v>2021</v>
      </c>
      <c r="E478" s="2" t="s">
        <v>3182</v>
      </c>
      <c r="F478" t="s">
        <v>6184</v>
      </c>
      <c r="G478" s="2">
        <v>6</v>
      </c>
      <c r="H478" s="2" t="str">
        <f>VLOOKUP(E478,customers!$A$1:$I$1001,2,FALSE)</f>
        <v>Gardy Dimitriou</v>
      </c>
      <c r="I478" s="2" t="str">
        <f t="shared" si="58"/>
        <v>Gardy</v>
      </c>
      <c r="J478" s="2" t="str">
        <f t="shared" si="59"/>
        <v>Dimitriou</v>
      </c>
      <c r="K478" s="2" t="str">
        <f>IF(VLOOKUP(E478,customers!$A$1:$I$1001,3,FALSE)=0," ",VLOOKUP(E478,customers!$A$1:$I$1001,3,FALSE))</f>
        <v>gdimitrioud8@chronoengine.com</v>
      </c>
      <c r="L478" s="2" t="str">
        <f>VLOOKUP(E478,customers!$A$1:$I$1001,6,FALSE)</f>
        <v>Rochester</v>
      </c>
      <c r="M478" s="2" t="str">
        <f>VLOOKUP(E478,customers!$A$1:$I$1001,7,FALSE)</f>
        <v>United States</v>
      </c>
      <c r="N478" t="str">
        <f t="shared" si="60"/>
        <v>E</v>
      </c>
      <c r="O478" t="str" cm="1">
        <f t="array" ref="O478">_xlfn.IFS(N478="R","Rob",N478="E","Exc",N478="L","Lib",N478="A","Ara")</f>
        <v>Exc</v>
      </c>
      <c r="P478" t="str" cm="1">
        <f t="array" ref="P478">_xlfn.IFS(O478="Rob","Robusta",O478="Exc","Excelsa",O478="Ara","Arabica",O478="Lib","Liberica")</f>
        <v>Excelsa</v>
      </c>
      <c r="Q478" t="str">
        <f t="shared" si="61"/>
        <v>L</v>
      </c>
      <c r="R478" s="8" t="str">
        <f t="shared" si="62"/>
        <v>0.2</v>
      </c>
      <c r="S478" s="9">
        <f>_xlfn.XLOOKUP(F478,products!$A$2:$A$49,products!$E$2:$E$49,,0,)</f>
        <v>4.4550000000000001</v>
      </c>
      <c r="T478" s="10">
        <f t="shared" si="63"/>
        <v>26.73</v>
      </c>
      <c r="U478" t="str">
        <f>_xlfn.XLOOKUP(E478,customers!$A$2:$A$1001,customers!$I$2:$I$1001,,0,)</f>
        <v>Yes</v>
      </c>
    </row>
    <row r="479" spans="1:21" x14ac:dyDescent="0.2">
      <c r="A479" s="2" t="s">
        <v>3187</v>
      </c>
      <c r="B479" s="3">
        <v>43962</v>
      </c>
      <c r="C479" s="3" t="str">
        <f t="shared" si="56"/>
        <v>May</v>
      </c>
      <c r="D479" s="2">
        <f t="shared" si="57"/>
        <v>2020</v>
      </c>
      <c r="E479" s="2" t="s">
        <v>3188</v>
      </c>
      <c r="F479" t="s">
        <v>6159</v>
      </c>
      <c r="G479" s="2">
        <v>6</v>
      </c>
      <c r="H479" s="2" t="str">
        <f>VLOOKUP(E479,customers!$A$1:$I$1001,2,FALSE)</f>
        <v>Fanny Flanagan</v>
      </c>
      <c r="I479" s="2" t="str">
        <f t="shared" si="58"/>
        <v>Fanny</v>
      </c>
      <c r="J479" s="2" t="str">
        <f t="shared" si="59"/>
        <v>Flanagan</v>
      </c>
      <c r="K479" s="2" t="str">
        <f>IF(VLOOKUP(E479,customers!$A$1:$I$1001,3,FALSE)=0," ",VLOOKUP(E479,customers!$A$1:$I$1001,3,FALSE))</f>
        <v>fflanagand9@woothemes.com</v>
      </c>
      <c r="L479" s="2" t="str">
        <f>VLOOKUP(E479,customers!$A$1:$I$1001,6,FALSE)</f>
        <v>Tyler</v>
      </c>
      <c r="M479" s="2" t="str">
        <f>VLOOKUP(E479,customers!$A$1:$I$1001,7,FALSE)</f>
        <v>United States</v>
      </c>
      <c r="N479" t="str">
        <f t="shared" si="60"/>
        <v>L</v>
      </c>
      <c r="O479" t="str" cm="1">
        <f t="array" ref="O479">_xlfn.IFS(N479="R","Rob",N479="E","Exc",N479="L","Lib",N479="A","Ara")</f>
        <v>Lib</v>
      </c>
      <c r="P479" t="str" cm="1">
        <f t="array" ref="P479">_xlfn.IFS(O479="Rob","Robusta",O479="Exc","Excelsa",O479="Ara","Arabica",O479="Lib","Liberica")</f>
        <v>Liberica</v>
      </c>
      <c r="Q479" t="str">
        <f t="shared" si="61"/>
        <v>M</v>
      </c>
      <c r="R479" s="8" t="str">
        <f t="shared" si="62"/>
        <v>0.2</v>
      </c>
      <c r="S479" s="9">
        <f>_xlfn.XLOOKUP(F479,products!$A$2:$A$49,products!$E$2:$E$49,,0,)</f>
        <v>4.3650000000000002</v>
      </c>
      <c r="T479" s="10">
        <f t="shared" si="63"/>
        <v>26.19</v>
      </c>
      <c r="U479" t="str">
        <f>_xlfn.XLOOKUP(E479,customers!$A$2:$A$1001,customers!$I$2:$I$1001,,0,)</f>
        <v>No</v>
      </c>
    </row>
    <row r="480" spans="1:21" x14ac:dyDescent="0.2">
      <c r="A480" s="2" t="s">
        <v>3193</v>
      </c>
      <c r="B480" s="3">
        <v>43624</v>
      </c>
      <c r="C480" s="3" t="str">
        <f t="shared" si="56"/>
        <v>Jun</v>
      </c>
      <c r="D480" s="2">
        <f t="shared" si="57"/>
        <v>2019</v>
      </c>
      <c r="E480" s="2" t="s">
        <v>3194</v>
      </c>
      <c r="F480" t="s">
        <v>6177</v>
      </c>
      <c r="G480" s="2">
        <v>6</v>
      </c>
      <c r="H480" s="2" t="str">
        <f>VLOOKUP(E480,customers!$A$1:$I$1001,2,FALSE)</f>
        <v>Ailey Brash</v>
      </c>
      <c r="I480" s="2" t="str">
        <f t="shared" si="58"/>
        <v>Ailey</v>
      </c>
      <c r="J480" s="2" t="str">
        <f t="shared" si="59"/>
        <v>Brash</v>
      </c>
      <c r="K480" s="2" t="str">
        <f>IF(VLOOKUP(E480,customers!$A$1:$I$1001,3,FALSE)=0," ",VLOOKUP(E480,customers!$A$1:$I$1001,3,FALSE))</f>
        <v>abrashda@plala.or.jp</v>
      </c>
      <c r="L480" s="2" t="str">
        <f>VLOOKUP(E480,customers!$A$1:$I$1001,6,FALSE)</f>
        <v>Flushing</v>
      </c>
      <c r="M480" s="2" t="str">
        <f>VLOOKUP(E480,customers!$A$1:$I$1001,7,FALSE)</f>
        <v>United States</v>
      </c>
      <c r="N480" t="str">
        <f t="shared" si="60"/>
        <v>R</v>
      </c>
      <c r="O480" t="str" cm="1">
        <f t="array" ref="O480">_xlfn.IFS(N480="R","Rob",N480="E","Exc",N480="L","Lib",N480="A","Ara")</f>
        <v>Rob</v>
      </c>
      <c r="P480" t="str" cm="1">
        <f t="array" ref="P480">_xlfn.IFS(O480="Rob","Robusta",O480="Exc","Excelsa",O480="Ara","Arabica",O480="Lib","Liberica")</f>
        <v>Robusta</v>
      </c>
      <c r="Q480" t="str">
        <f t="shared" si="61"/>
        <v>D</v>
      </c>
      <c r="R480" s="8" t="str">
        <f t="shared" si="62"/>
        <v>1</v>
      </c>
      <c r="S480" s="9">
        <f>_xlfn.XLOOKUP(F480,products!$A$2:$A$49,products!$E$2:$E$49,,0,)</f>
        <v>8.9499999999999993</v>
      </c>
      <c r="T480" s="10">
        <f t="shared" si="63"/>
        <v>53.699999999999996</v>
      </c>
      <c r="U480" t="str">
        <f>_xlfn.XLOOKUP(E480,customers!$A$2:$A$1001,customers!$I$2:$I$1001,,0,)</f>
        <v>Yes</v>
      </c>
    </row>
    <row r="481" spans="1:21" x14ac:dyDescent="0.2">
      <c r="A481" s="2" t="s">
        <v>3193</v>
      </c>
      <c r="B481" s="3">
        <v>43624</v>
      </c>
      <c r="C481" s="3" t="str">
        <f t="shared" si="56"/>
        <v>Jun</v>
      </c>
      <c r="D481" s="2">
        <f t="shared" si="57"/>
        <v>2019</v>
      </c>
      <c r="E481" s="2" t="s">
        <v>3194</v>
      </c>
      <c r="F481" t="s">
        <v>6166</v>
      </c>
      <c r="G481" s="2">
        <v>4</v>
      </c>
      <c r="H481" s="2" t="str">
        <f>VLOOKUP(E481,customers!$A$1:$I$1001,2,FALSE)</f>
        <v>Ailey Brash</v>
      </c>
      <c r="I481" s="2" t="str">
        <f t="shared" si="58"/>
        <v>Ailey</v>
      </c>
      <c r="J481" s="2" t="str">
        <f t="shared" si="59"/>
        <v>Brash</v>
      </c>
      <c r="K481" s="2" t="str">
        <f>IF(VLOOKUP(E481,customers!$A$1:$I$1001,3,FALSE)=0," ",VLOOKUP(E481,customers!$A$1:$I$1001,3,FALSE))</f>
        <v>abrashda@plala.or.jp</v>
      </c>
      <c r="L481" s="2" t="str">
        <f>VLOOKUP(E481,customers!$A$1:$I$1001,6,FALSE)</f>
        <v>Flushing</v>
      </c>
      <c r="M481" s="2" t="str">
        <f>VLOOKUP(E481,customers!$A$1:$I$1001,7,FALSE)</f>
        <v>United States</v>
      </c>
      <c r="N481" t="str">
        <f t="shared" si="60"/>
        <v>E</v>
      </c>
      <c r="O481" t="str" cm="1">
        <f t="array" ref="O481">_xlfn.IFS(N481="R","Rob",N481="E","Exc",N481="L","Lib",N481="A","Ara")</f>
        <v>Exc</v>
      </c>
      <c r="P481" t="str" cm="1">
        <f t="array" ref="P481">_xlfn.IFS(O481="Rob","Robusta",O481="Exc","Excelsa",O481="Ara","Arabica",O481="Lib","Liberica")</f>
        <v>Excelsa</v>
      </c>
      <c r="Q481" t="str">
        <f t="shared" si="61"/>
        <v>M</v>
      </c>
      <c r="R481" s="8" t="str">
        <f t="shared" si="62"/>
        <v>2.5</v>
      </c>
      <c r="S481" s="9">
        <f>_xlfn.XLOOKUP(F481,products!$A$2:$A$49,products!$E$2:$E$49,,0,)</f>
        <v>31.624999999999996</v>
      </c>
      <c r="T481" s="10">
        <f t="shared" si="63"/>
        <v>126.49999999999999</v>
      </c>
      <c r="U481" t="str">
        <f>_xlfn.XLOOKUP(E481,customers!$A$2:$A$1001,customers!$I$2:$I$1001,,0,)</f>
        <v>Yes</v>
      </c>
    </row>
    <row r="482" spans="1:21" x14ac:dyDescent="0.2">
      <c r="A482" s="2" t="s">
        <v>3193</v>
      </c>
      <c r="B482" s="3">
        <v>43624</v>
      </c>
      <c r="C482" s="3" t="str">
        <f t="shared" si="56"/>
        <v>Jun</v>
      </c>
      <c r="D482" s="2">
        <f t="shared" si="57"/>
        <v>2019</v>
      </c>
      <c r="E482" s="2" t="s">
        <v>3194</v>
      </c>
      <c r="F482" t="s">
        <v>6156</v>
      </c>
      <c r="G482" s="2">
        <v>1</v>
      </c>
      <c r="H482" s="2" t="str">
        <f>VLOOKUP(E482,customers!$A$1:$I$1001,2,FALSE)</f>
        <v>Ailey Brash</v>
      </c>
      <c r="I482" s="2" t="str">
        <f t="shared" si="58"/>
        <v>Ailey</v>
      </c>
      <c r="J482" s="2" t="str">
        <f t="shared" si="59"/>
        <v>Brash</v>
      </c>
      <c r="K482" s="2" t="str">
        <f>IF(VLOOKUP(E482,customers!$A$1:$I$1001,3,FALSE)=0," ",VLOOKUP(E482,customers!$A$1:$I$1001,3,FALSE))</f>
        <v>abrashda@plala.or.jp</v>
      </c>
      <c r="L482" s="2" t="str">
        <f>VLOOKUP(E482,customers!$A$1:$I$1001,6,FALSE)</f>
        <v>Flushing</v>
      </c>
      <c r="M482" s="2" t="str">
        <f>VLOOKUP(E482,customers!$A$1:$I$1001,7,FALSE)</f>
        <v>United States</v>
      </c>
      <c r="N482" t="str">
        <f t="shared" si="60"/>
        <v>E</v>
      </c>
      <c r="O482" t="str" cm="1">
        <f t="array" ref="O482">_xlfn.IFS(N482="R","Rob",N482="E","Exc",N482="L","Lib",N482="A","Ara")</f>
        <v>Exc</v>
      </c>
      <c r="P482" t="str" cm="1">
        <f t="array" ref="P482">_xlfn.IFS(O482="Rob","Robusta",O482="Exc","Excelsa",O482="Ara","Arabica",O482="Lib","Liberica")</f>
        <v>Excelsa</v>
      </c>
      <c r="Q482" t="str">
        <f t="shared" si="61"/>
        <v>M</v>
      </c>
      <c r="R482" s="8" t="str">
        <f t="shared" si="62"/>
        <v>0.2</v>
      </c>
      <c r="S482" s="9">
        <f>_xlfn.XLOOKUP(F482,products!$A$2:$A$49,products!$E$2:$E$49,,0,)</f>
        <v>4.125</v>
      </c>
      <c r="T482" s="10">
        <f t="shared" si="63"/>
        <v>4.125</v>
      </c>
      <c r="U482" t="str">
        <f>_xlfn.XLOOKUP(E482,customers!$A$2:$A$1001,customers!$I$2:$I$1001,,0,)</f>
        <v>Yes</v>
      </c>
    </row>
    <row r="483" spans="1:21" x14ac:dyDescent="0.2">
      <c r="A483" s="2" t="s">
        <v>3208</v>
      </c>
      <c r="B483" s="3">
        <v>43747</v>
      </c>
      <c r="C483" s="3" t="str">
        <f t="shared" si="56"/>
        <v>Oct</v>
      </c>
      <c r="D483" s="2">
        <f t="shared" si="57"/>
        <v>2019</v>
      </c>
      <c r="E483" s="2" t="s">
        <v>3209</v>
      </c>
      <c r="F483" t="s">
        <v>6179</v>
      </c>
      <c r="G483" s="2">
        <v>2</v>
      </c>
      <c r="H483" s="2" t="str">
        <f>VLOOKUP(E483,customers!$A$1:$I$1001,2,FALSE)</f>
        <v>Nanny Izhakov</v>
      </c>
      <c r="I483" s="2" t="str">
        <f t="shared" si="58"/>
        <v>Nanny</v>
      </c>
      <c r="J483" s="2" t="str">
        <f t="shared" si="59"/>
        <v>Izhakov</v>
      </c>
      <c r="K483" s="2" t="str">
        <f>IF(VLOOKUP(E483,customers!$A$1:$I$1001,3,FALSE)=0," ",VLOOKUP(E483,customers!$A$1:$I$1001,3,FALSE))</f>
        <v>nizhakovdd@aol.com</v>
      </c>
      <c r="L483" s="2" t="str">
        <f>VLOOKUP(E483,customers!$A$1:$I$1001,6,FALSE)</f>
        <v>Seaton</v>
      </c>
      <c r="M483" s="2" t="str">
        <f>VLOOKUP(E483,customers!$A$1:$I$1001,7,FALSE)</f>
        <v>United Kingdom</v>
      </c>
      <c r="N483" t="str">
        <f t="shared" si="60"/>
        <v>R</v>
      </c>
      <c r="O483" t="str" cm="1">
        <f t="array" ref="O483">_xlfn.IFS(N483="R","Rob",N483="E","Exc",N483="L","Lib",N483="A","Ara")</f>
        <v>Rob</v>
      </c>
      <c r="P483" t="str" cm="1">
        <f t="array" ref="P483">_xlfn.IFS(O483="Rob","Robusta",O483="Exc","Excelsa",O483="Ara","Arabica",O483="Lib","Liberica")</f>
        <v>Robusta</v>
      </c>
      <c r="Q483" t="str">
        <f t="shared" si="61"/>
        <v>L</v>
      </c>
      <c r="R483" s="8" t="str">
        <f t="shared" si="62"/>
        <v>1</v>
      </c>
      <c r="S483" s="9">
        <f>_xlfn.XLOOKUP(F483,products!$A$2:$A$49,products!$E$2:$E$49,,0,)</f>
        <v>11.95</v>
      </c>
      <c r="T483" s="10">
        <f t="shared" si="63"/>
        <v>23.9</v>
      </c>
      <c r="U483" t="str">
        <f>_xlfn.XLOOKUP(E483,customers!$A$2:$A$1001,customers!$I$2:$I$1001,,0,)</f>
        <v>No</v>
      </c>
    </row>
    <row r="484" spans="1:21" x14ac:dyDescent="0.2">
      <c r="A484" s="2" t="s">
        <v>3214</v>
      </c>
      <c r="B484" s="3">
        <v>44247</v>
      </c>
      <c r="C484" s="3" t="str">
        <f t="shared" si="56"/>
        <v>Feb</v>
      </c>
      <c r="D484" s="2">
        <f t="shared" si="57"/>
        <v>2021</v>
      </c>
      <c r="E484" s="2" t="s">
        <v>3215</v>
      </c>
      <c r="F484" t="s">
        <v>6185</v>
      </c>
      <c r="G484" s="2">
        <v>5</v>
      </c>
      <c r="H484" s="2" t="str">
        <f>VLOOKUP(E484,customers!$A$1:$I$1001,2,FALSE)</f>
        <v>Stanly Keets</v>
      </c>
      <c r="I484" s="2" t="str">
        <f t="shared" si="58"/>
        <v>Stanly</v>
      </c>
      <c r="J484" s="2" t="str">
        <f t="shared" si="59"/>
        <v>Keets</v>
      </c>
      <c r="K484" s="2" t="str">
        <f>IF(VLOOKUP(E484,customers!$A$1:$I$1001,3,FALSE)=0," ",VLOOKUP(E484,customers!$A$1:$I$1001,3,FALSE))</f>
        <v>skeetsde@answers.com</v>
      </c>
      <c r="L484" s="2" t="str">
        <f>VLOOKUP(E484,customers!$A$1:$I$1001,6,FALSE)</f>
        <v>Alexandria</v>
      </c>
      <c r="M484" s="2" t="str">
        <f>VLOOKUP(E484,customers!$A$1:$I$1001,7,FALSE)</f>
        <v>United States</v>
      </c>
      <c r="N484" t="str">
        <f t="shared" si="60"/>
        <v>E</v>
      </c>
      <c r="O484" t="str" cm="1">
        <f t="array" ref="O484">_xlfn.IFS(N484="R","Rob",N484="E","Exc",N484="L","Lib",N484="A","Ara")</f>
        <v>Exc</v>
      </c>
      <c r="P484" t="str" cm="1">
        <f t="array" ref="P484">_xlfn.IFS(O484="Rob","Robusta",O484="Exc","Excelsa",O484="Ara","Arabica",O484="Lib","Liberica")</f>
        <v>Excelsa</v>
      </c>
      <c r="Q484" t="str">
        <f t="shared" si="61"/>
        <v>D</v>
      </c>
      <c r="R484" s="8" t="str">
        <f t="shared" si="62"/>
        <v>2.5</v>
      </c>
      <c r="S484" s="9">
        <f>_xlfn.XLOOKUP(F484,products!$A$2:$A$49,products!$E$2:$E$49,,0,)</f>
        <v>27.945</v>
      </c>
      <c r="T484" s="10">
        <f t="shared" si="63"/>
        <v>139.72499999999999</v>
      </c>
      <c r="U484" t="str">
        <f>_xlfn.XLOOKUP(E484,customers!$A$2:$A$1001,customers!$I$2:$I$1001,,0,)</f>
        <v>Yes</v>
      </c>
    </row>
    <row r="485" spans="1:21" x14ac:dyDescent="0.2">
      <c r="A485" s="2" t="s">
        <v>3220</v>
      </c>
      <c r="B485" s="3">
        <v>43790</v>
      </c>
      <c r="C485" s="3" t="str">
        <f t="shared" si="56"/>
        <v>Nov</v>
      </c>
      <c r="D485" s="2">
        <f t="shared" si="57"/>
        <v>2019</v>
      </c>
      <c r="E485" s="2" t="s">
        <v>3221</v>
      </c>
      <c r="F485" t="s">
        <v>6165</v>
      </c>
      <c r="G485" s="2">
        <v>2</v>
      </c>
      <c r="H485" s="2" t="str">
        <f>VLOOKUP(E485,customers!$A$1:$I$1001,2,FALSE)</f>
        <v>Orion Dyott</v>
      </c>
      <c r="I485" s="2" t="str">
        <f t="shared" si="58"/>
        <v>Orion</v>
      </c>
      <c r="J485" s="2" t="str">
        <f t="shared" si="59"/>
        <v>Dyott</v>
      </c>
      <c r="K485" s="2" t="str">
        <f>IF(VLOOKUP(E485,customers!$A$1:$I$1001,3,FALSE)=0," ",VLOOKUP(E485,customers!$A$1:$I$1001,3,FALSE))</f>
        <v xml:space="preserve"> </v>
      </c>
      <c r="L485" s="2" t="str">
        <f>VLOOKUP(E485,customers!$A$1:$I$1001,6,FALSE)</f>
        <v>Salt Lake City</v>
      </c>
      <c r="M485" s="2" t="str">
        <f>VLOOKUP(E485,customers!$A$1:$I$1001,7,FALSE)</f>
        <v>United States</v>
      </c>
      <c r="N485" t="str">
        <f t="shared" si="60"/>
        <v>L</v>
      </c>
      <c r="O485" t="str" cm="1">
        <f t="array" ref="O485">_xlfn.IFS(N485="R","Rob",N485="E","Exc",N485="L","Lib",N485="A","Ara")</f>
        <v>Lib</v>
      </c>
      <c r="P485" t="str" cm="1">
        <f t="array" ref="P485">_xlfn.IFS(O485="Rob","Robusta",O485="Exc","Excelsa",O485="Ara","Arabica",O485="Lib","Liberica")</f>
        <v>Liberica</v>
      </c>
      <c r="Q485" t="str">
        <f t="shared" si="61"/>
        <v>D</v>
      </c>
      <c r="R485" s="8" t="str">
        <f t="shared" si="62"/>
        <v>2.5</v>
      </c>
      <c r="S485" s="9">
        <f>_xlfn.XLOOKUP(F485,products!$A$2:$A$49,products!$E$2:$E$49,,0,)</f>
        <v>29.784999999999997</v>
      </c>
      <c r="T485" s="10">
        <f t="shared" si="63"/>
        <v>59.569999999999993</v>
      </c>
      <c r="U485" t="str">
        <f>_xlfn.XLOOKUP(E485,customers!$A$2:$A$1001,customers!$I$2:$I$1001,,0,)</f>
        <v>Yes</v>
      </c>
    </row>
    <row r="486" spans="1:21" x14ac:dyDescent="0.2">
      <c r="A486" s="2" t="s">
        <v>3225</v>
      </c>
      <c r="B486" s="3">
        <v>44479</v>
      </c>
      <c r="C486" s="3" t="str">
        <f t="shared" si="56"/>
        <v>Oct</v>
      </c>
      <c r="D486" s="2">
        <f t="shared" si="57"/>
        <v>2021</v>
      </c>
      <c r="E486" s="2" t="s">
        <v>3226</v>
      </c>
      <c r="F486" t="s">
        <v>6161</v>
      </c>
      <c r="G486" s="2">
        <v>6</v>
      </c>
      <c r="H486" s="2" t="str">
        <f>VLOOKUP(E486,customers!$A$1:$I$1001,2,FALSE)</f>
        <v>Keefer Cake</v>
      </c>
      <c r="I486" s="2" t="str">
        <f t="shared" si="58"/>
        <v>Keefer</v>
      </c>
      <c r="J486" s="2" t="str">
        <f t="shared" si="59"/>
        <v>Cake</v>
      </c>
      <c r="K486" s="2" t="str">
        <f>IF(VLOOKUP(E486,customers!$A$1:$I$1001,3,FALSE)=0," ",VLOOKUP(E486,customers!$A$1:$I$1001,3,FALSE))</f>
        <v>kcakedg@huffingtonpost.com</v>
      </c>
      <c r="L486" s="2" t="str">
        <f>VLOOKUP(E486,customers!$A$1:$I$1001,6,FALSE)</f>
        <v>San Jose</v>
      </c>
      <c r="M486" s="2" t="str">
        <f>VLOOKUP(E486,customers!$A$1:$I$1001,7,FALSE)</f>
        <v>United States</v>
      </c>
      <c r="N486" t="str">
        <f t="shared" si="60"/>
        <v>L</v>
      </c>
      <c r="O486" t="str" cm="1">
        <f t="array" ref="O486">_xlfn.IFS(N486="R","Rob",N486="E","Exc",N486="L","Lib",N486="A","Ara")</f>
        <v>Lib</v>
      </c>
      <c r="P486" t="str" cm="1">
        <f t="array" ref="P486">_xlfn.IFS(O486="Rob","Robusta",O486="Exc","Excelsa",O486="Ara","Arabica",O486="Lib","Liberica")</f>
        <v>Liberica</v>
      </c>
      <c r="Q486" t="str">
        <f t="shared" si="61"/>
        <v>L</v>
      </c>
      <c r="R486" s="8" t="str">
        <f t="shared" si="62"/>
        <v>0.5</v>
      </c>
      <c r="S486" s="9">
        <f>_xlfn.XLOOKUP(F486,products!$A$2:$A$49,products!$E$2:$E$49,,0,)</f>
        <v>9.51</v>
      </c>
      <c r="T486" s="10">
        <f t="shared" si="63"/>
        <v>57.06</v>
      </c>
      <c r="U486" t="str">
        <f>_xlfn.XLOOKUP(E486,customers!$A$2:$A$1001,customers!$I$2:$I$1001,,0,)</f>
        <v>No</v>
      </c>
    </row>
    <row r="487" spans="1:21" x14ac:dyDescent="0.2">
      <c r="A487" s="2" t="s">
        <v>3230</v>
      </c>
      <c r="B487" s="3">
        <v>44413</v>
      </c>
      <c r="C487" s="3" t="str">
        <f t="shared" si="56"/>
        <v>Aug</v>
      </c>
      <c r="D487" s="2">
        <f t="shared" si="57"/>
        <v>2021</v>
      </c>
      <c r="E487" s="2" t="s">
        <v>3231</v>
      </c>
      <c r="F487" t="s">
        <v>6178</v>
      </c>
      <c r="G487" s="2">
        <v>6</v>
      </c>
      <c r="H487" s="2" t="str">
        <f>VLOOKUP(E487,customers!$A$1:$I$1001,2,FALSE)</f>
        <v>Morna Hansed</v>
      </c>
      <c r="I487" s="2" t="str">
        <f t="shared" si="58"/>
        <v>Morna</v>
      </c>
      <c r="J487" s="2" t="str">
        <f t="shared" si="59"/>
        <v>Hansed</v>
      </c>
      <c r="K487" s="2" t="str">
        <f>IF(VLOOKUP(E487,customers!$A$1:$I$1001,3,FALSE)=0," ",VLOOKUP(E487,customers!$A$1:$I$1001,3,FALSE))</f>
        <v>mhanseddh@instagram.com</v>
      </c>
      <c r="L487" s="2" t="str">
        <f>VLOOKUP(E487,customers!$A$1:$I$1001,6,FALSE)</f>
        <v>Tr谩 Mh贸r</v>
      </c>
      <c r="M487" s="2" t="str">
        <f>VLOOKUP(E487,customers!$A$1:$I$1001,7,FALSE)</f>
        <v>Ireland</v>
      </c>
      <c r="N487" t="str">
        <f t="shared" si="60"/>
        <v>R</v>
      </c>
      <c r="O487" t="str" cm="1">
        <f t="array" ref="O487">_xlfn.IFS(N487="R","Rob",N487="E","Exc",N487="L","Lib",N487="A","Ara")</f>
        <v>Rob</v>
      </c>
      <c r="P487" t="str" cm="1">
        <f t="array" ref="P487">_xlfn.IFS(O487="Rob","Robusta",O487="Exc","Excelsa",O487="Ara","Arabica",O487="Lib","Liberica")</f>
        <v>Robusta</v>
      </c>
      <c r="Q487" t="str">
        <f t="shared" si="61"/>
        <v>L</v>
      </c>
      <c r="R487" s="8" t="str">
        <f t="shared" si="62"/>
        <v>0.2</v>
      </c>
      <c r="S487" s="9">
        <f>_xlfn.XLOOKUP(F487,products!$A$2:$A$49,products!$E$2:$E$49,,0,)</f>
        <v>3.5849999999999995</v>
      </c>
      <c r="T487" s="10">
        <f t="shared" si="63"/>
        <v>21.509999999999998</v>
      </c>
      <c r="U487" t="str">
        <f>_xlfn.XLOOKUP(E487,customers!$A$2:$A$1001,customers!$I$2:$I$1001,,0,)</f>
        <v>Yes</v>
      </c>
    </row>
    <row r="488" spans="1:21" x14ac:dyDescent="0.2">
      <c r="A488" s="2" t="s">
        <v>3236</v>
      </c>
      <c r="B488" s="3">
        <v>44043</v>
      </c>
      <c r="C488" s="3" t="str">
        <f t="shared" si="56"/>
        <v>Jul</v>
      </c>
      <c r="D488" s="2">
        <f t="shared" si="57"/>
        <v>2020</v>
      </c>
      <c r="E488" s="2" t="s">
        <v>3237</v>
      </c>
      <c r="F488" t="s">
        <v>6160</v>
      </c>
      <c r="G488" s="2">
        <v>6</v>
      </c>
      <c r="H488" s="2" t="str">
        <f>VLOOKUP(E488,customers!$A$1:$I$1001,2,FALSE)</f>
        <v>Franny Kienlein</v>
      </c>
      <c r="I488" s="2" t="str">
        <f t="shared" si="58"/>
        <v>Franny</v>
      </c>
      <c r="J488" s="2" t="str">
        <f t="shared" si="59"/>
        <v>Kienlein</v>
      </c>
      <c r="K488" s="2" t="str">
        <f>IF(VLOOKUP(E488,customers!$A$1:$I$1001,3,FALSE)=0," ",VLOOKUP(E488,customers!$A$1:$I$1001,3,FALSE))</f>
        <v>fkienleindi@trellian.com</v>
      </c>
      <c r="L488" s="2" t="str">
        <f>VLOOKUP(E488,customers!$A$1:$I$1001,6,FALSE)</f>
        <v>Coolock</v>
      </c>
      <c r="M488" s="2" t="str">
        <f>VLOOKUP(E488,customers!$A$1:$I$1001,7,FALSE)</f>
        <v>Ireland</v>
      </c>
      <c r="N488" t="str">
        <f t="shared" si="60"/>
        <v>L</v>
      </c>
      <c r="O488" t="str" cm="1">
        <f t="array" ref="O488">_xlfn.IFS(N488="R","Rob",N488="E","Exc",N488="L","Lib",N488="A","Ara")</f>
        <v>Lib</v>
      </c>
      <c r="P488" t="str" cm="1">
        <f t="array" ref="P488">_xlfn.IFS(O488="Rob","Robusta",O488="Exc","Excelsa",O488="Ara","Arabica",O488="Lib","Liberica")</f>
        <v>Liberica</v>
      </c>
      <c r="Q488" t="str">
        <f t="shared" si="61"/>
        <v>M</v>
      </c>
      <c r="R488" s="8" t="str">
        <f t="shared" si="62"/>
        <v>0.5</v>
      </c>
      <c r="S488" s="9">
        <f>_xlfn.XLOOKUP(F488,products!$A$2:$A$49,products!$E$2:$E$49,,0,)</f>
        <v>8.73</v>
      </c>
      <c r="T488" s="10">
        <f t="shared" si="63"/>
        <v>52.38</v>
      </c>
      <c r="U488" t="str">
        <f>_xlfn.XLOOKUP(E488,customers!$A$2:$A$1001,customers!$I$2:$I$1001,,0,)</f>
        <v>Yes</v>
      </c>
    </row>
    <row r="489" spans="1:21" x14ac:dyDescent="0.2">
      <c r="A489" s="2" t="s">
        <v>3242</v>
      </c>
      <c r="B489" s="3">
        <v>44093</v>
      </c>
      <c r="C489" s="3" t="str">
        <f t="shared" si="56"/>
        <v>Sep</v>
      </c>
      <c r="D489" s="2">
        <f t="shared" si="57"/>
        <v>2020</v>
      </c>
      <c r="E489" s="2" t="s">
        <v>3243</v>
      </c>
      <c r="F489" t="s">
        <v>6183</v>
      </c>
      <c r="G489" s="2">
        <v>6</v>
      </c>
      <c r="H489" s="2" t="str">
        <f>VLOOKUP(E489,customers!$A$1:$I$1001,2,FALSE)</f>
        <v>Klarika Egglestone</v>
      </c>
      <c r="I489" s="2" t="str">
        <f t="shared" si="58"/>
        <v>Klarika</v>
      </c>
      <c r="J489" s="2" t="str">
        <f t="shared" si="59"/>
        <v>Egglestone</v>
      </c>
      <c r="K489" s="2" t="str">
        <f>IF(VLOOKUP(E489,customers!$A$1:$I$1001,3,FALSE)=0," ",VLOOKUP(E489,customers!$A$1:$I$1001,3,FALSE))</f>
        <v>kegglestonedj@sphinn.com</v>
      </c>
      <c r="L489" s="2" t="str">
        <f>VLOOKUP(E489,customers!$A$1:$I$1001,6,FALSE)</f>
        <v>Coolock</v>
      </c>
      <c r="M489" s="2" t="str">
        <f>VLOOKUP(E489,customers!$A$1:$I$1001,7,FALSE)</f>
        <v>Ireland</v>
      </c>
      <c r="N489" t="str">
        <f t="shared" si="60"/>
        <v>E</v>
      </c>
      <c r="O489" t="str" cm="1">
        <f t="array" ref="O489">_xlfn.IFS(N489="R","Rob",N489="E","Exc",N489="L","Lib",N489="A","Ara")</f>
        <v>Exc</v>
      </c>
      <c r="P489" t="str" cm="1">
        <f t="array" ref="P489">_xlfn.IFS(O489="Rob","Robusta",O489="Exc","Excelsa",O489="Ara","Arabica",O489="Lib","Liberica")</f>
        <v>Excelsa</v>
      </c>
      <c r="Q489" t="str">
        <f t="shared" si="61"/>
        <v>D</v>
      </c>
      <c r="R489" s="8" t="str">
        <f t="shared" si="62"/>
        <v>1</v>
      </c>
      <c r="S489" s="9">
        <f>_xlfn.XLOOKUP(F489,products!$A$2:$A$49,products!$E$2:$E$49,,0,)</f>
        <v>12.15</v>
      </c>
      <c r="T489" s="10">
        <f t="shared" si="63"/>
        <v>72.900000000000006</v>
      </c>
      <c r="U489" t="str">
        <f>_xlfn.XLOOKUP(E489,customers!$A$2:$A$1001,customers!$I$2:$I$1001,,0,)</f>
        <v>No</v>
      </c>
    </row>
    <row r="490" spans="1:21" x14ac:dyDescent="0.2">
      <c r="A490" s="2" t="s">
        <v>3248</v>
      </c>
      <c r="B490" s="3">
        <v>43954</v>
      </c>
      <c r="C490" s="3" t="str">
        <f t="shared" si="56"/>
        <v>May</v>
      </c>
      <c r="D490" s="2">
        <f t="shared" si="57"/>
        <v>2020</v>
      </c>
      <c r="E490" s="2" t="s">
        <v>3249</v>
      </c>
      <c r="F490" t="s">
        <v>6174</v>
      </c>
      <c r="G490" s="2">
        <v>5</v>
      </c>
      <c r="H490" s="2" t="str">
        <f>VLOOKUP(E490,customers!$A$1:$I$1001,2,FALSE)</f>
        <v>Becky Semkins</v>
      </c>
      <c r="I490" s="2" t="str">
        <f t="shared" si="58"/>
        <v>Becky</v>
      </c>
      <c r="J490" s="2" t="str">
        <f t="shared" si="59"/>
        <v>Semkins</v>
      </c>
      <c r="K490" s="2" t="str">
        <f>IF(VLOOKUP(E490,customers!$A$1:$I$1001,3,FALSE)=0," ",VLOOKUP(E490,customers!$A$1:$I$1001,3,FALSE))</f>
        <v>bsemkinsdk@unc.edu</v>
      </c>
      <c r="L490" s="2" t="str">
        <f>VLOOKUP(E490,customers!$A$1:$I$1001,6,FALSE)</f>
        <v>Kinnegad</v>
      </c>
      <c r="M490" s="2" t="str">
        <f>VLOOKUP(E490,customers!$A$1:$I$1001,7,FALSE)</f>
        <v>Ireland</v>
      </c>
      <c r="N490" t="str">
        <f t="shared" si="60"/>
        <v>R</v>
      </c>
      <c r="O490" t="str" cm="1">
        <f t="array" ref="O490">_xlfn.IFS(N490="R","Rob",N490="E","Exc",N490="L","Lib",N490="A","Ara")</f>
        <v>Rob</v>
      </c>
      <c r="P490" t="str" cm="1">
        <f t="array" ref="P490">_xlfn.IFS(O490="Rob","Robusta",O490="Exc","Excelsa",O490="Ara","Arabica",O490="Lib","Liberica")</f>
        <v>Robusta</v>
      </c>
      <c r="Q490" t="str">
        <f t="shared" si="61"/>
        <v>M</v>
      </c>
      <c r="R490" s="8" t="str">
        <f t="shared" si="62"/>
        <v>0.2</v>
      </c>
      <c r="S490" s="9">
        <f>_xlfn.XLOOKUP(F490,products!$A$2:$A$49,products!$E$2:$E$49,,0,)</f>
        <v>2.9849999999999999</v>
      </c>
      <c r="T490" s="10">
        <f t="shared" si="63"/>
        <v>14.924999999999999</v>
      </c>
      <c r="U490" t="str">
        <f>_xlfn.XLOOKUP(E490,customers!$A$2:$A$1001,customers!$I$2:$I$1001,,0,)</f>
        <v>Yes</v>
      </c>
    </row>
    <row r="491" spans="1:21" x14ac:dyDescent="0.2">
      <c r="A491" s="2" t="s">
        <v>3254</v>
      </c>
      <c r="B491" s="3">
        <v>43654</v>
      </c>
      <c r="C491" s="3" t="str">
        <f t="shared" si="56"/>
        <v>Jul</v>
      </c>
      <c r="D491" s="2">
        <f t="shared" si="57"/>
        <v>2019</v>
      </c>
      <c r="E491" s="2" t="s">
        <v>3255</v>
      </c>
      <c r="F491" t="s">
        <v>6170</v>
      </c>
      <c r="G491" s="2">
        <v>6</v>
      </c>
      <c r="H491" s="2" t="str">
        <f>VLOOKUP(E491,customers!$A$1:$I$1001,2,FALSE)</f>
        <v>Sean Lorenzetti</v>
      </c>
      <c r="I491" s="2" t="str">
        <f t="shared" si="58"/>
        <v>Sean</v>
      </c>
      <c r="J491" s="2" t="str">
        <f t="shared" si="59"/>
        <v>Lorenzetti</v>
      </c>
      <c r="K491" s="2" t="str">
        <f>IF(VLOOKUP(E491,customers!$A$1:$I$1001,3,FALSE)=0," ",VLOOKUP(E491,customers!$A$1:$I$1001,3,FALSE))</f>
        <v>slorenzettidl@is.gd</v>
      </c>
      <c r="L491" s="2" t="str">
        <f>VLOOKUP(E491,customers!$A$1:$I$1001,6,FALSE)</f>
        <v>El Paso</v>
      </c>
      <c r="M491" s="2" t="str">
        <f>VLOOKUP(E491,customers!$A$1:$I$1001,7,FALSE)</f>
        <v>United States</v>
      </c>
      <c r="N491" t="str">
        <f t="shared" si="60"/>
        <v>L</v>
      </c>
      <c r="O491" t="str" cm="1">
        <f t="array" ref="O491">_xlfn.IFS(N491="R","Rob",N491="E","Exc",N491="L","Lib",N491="A","Ara")</f>
        <v>Lib</v>
      </c>
      <c r="P491" t="str" cm="1">
        <f t="array" ref="P491">_xlfn.IFS(O491="Rob","Robusta",O491="Exc","Excelsa",O491="Ara","Arabica",O491="Lib","Liberica")</f>
        <v>Liberica</v>
      </c>
      <c r="Q491" t="str">
        <f t="shared" si="61"/>
        <v>L</v>
      </c>
      <c r="R491" s="8" t="str">
        <f t="shared" si="62"/>
        <v>1</v>
      </c>
      <c r="S491" s="9">
        <f>_xlfn.XLOOKUP(F491,products!$A$2:$A$49,products!$E$2:$E$49,,0,)</f>
        <v>15.85</v>
      </c>
      <c r="T491" s="10">
        <f t="shared" si="63"/>
        <v>95.1</v>
      </c>
      <c r="U491" t="str">
        <f>_xlfn.XLOOKUP(E491,customers!$A$2:$A$1001,customers!$I$2:$I$1001,,0,)</f>
        <v>No</v>
      </c>
    </row>
    <row r="492" spans="1:21" x14ac:dyDescent="0.2">
      <c r="A492" s="2" t="s">
        <v>3260</v>
      </c>
      <c r="B492" s="3">
        <v>43764</v>
      </c>
      <c r="C492" s="3" t="str">
        <f t="shared" si="56"/>
        <v>Oct</v>
      </c>
      <c r="D492" s="2">
        <f t="shared" si="57"/>
        <v>2019</v>
      </c>
      <c r="E492" s="2" t="s">
        <v>3261</v>
      </c>
      <c r="F492" t="s">
        <v>6169</v>
      </c>
      <c r="G492" s="2">
        <v>2</v>
      </c>
      <c r="H492" s="2" t="str">
        <f>VLOOKUP(E492,customers!$A$1:$I$1001,2,FALSE)</f>
        <v>Bob Giannazzi</v>
      </c>
      <c r="I492" s="2" t="str">
        <f t="shared" si="58"/>
        <v>Bob</v>
      </c>
      <c r="J492" s="2" t="str">
        <f t="shared" si="59"/>
        <v>Giannazzi</v>
      </c>
      <c r="K492" s="2" t="str">
        <f>IF(VLOOKUP(E492,customers!$A$1:$I$1001,3,FALSE)=0," ",VLOOKUP(E492,customers!$A$1:$I$1001,3,FALSE))</f>
        <v>bgiannazzidm@apple.com</v>
      </c>
      <c r="L492" s="2" t="str">
        <f>VLOOKUP(E492,customers!$A$1:$I$1001,6,FALSE)</f>
        <v>Fort Lauderdale</v>
      </c>
      <c r="M492" s="2" t="str">
        <f>VLOOKUP(E492,customers!$A$1:$I$1001,7,FALSE)</f>
        <v>United States</v>
      </c>
      <c r="N492" t="str">
        <f t="shared" si="60"/>
        <v>L</v>
      </c>
      <c r="O492" t="str" cm="1">
        <f t="array" ref="O492">_xlfn.IFS(N492="R","Rob",N492="E","Exc",N492="L","Lib",N492="A","Ara")</f>
        <v>Lib</v>
      </c>
      <c r="P492" t="str" cm="1">
        <f t="array" ref="P492">_xlfn.IFS(O492="Rob","Robusta",O492="Exc","Excelsa",O492="Ara","Arabica",O492="Lib","Liberica")</f>
        <v>Liberica</v>
      </c>
      <c r="Q492" t="str">
        <f t="shared" si="61"/>
        <v>D</v>
      </c>
      <c r="R492" s="8" t="str">
        <f t="shared" si="62"/>
        <v>0.5</v>
      </c>
      <c r="S492" s="9">
        <f>_xlfn.XLOOKUP(F492,products!$A$2:$A$49,products!$E$2:$E$49,,0,)</f>
        <v>7.77</v>
      </c>
      <c r="T492" s="10">
        <f t="shared" si="63"/>
        <v>15.54</v>
      </c>
      <c r="U492" t="str">
        <f>_xlfn.XLOOKUP(E492,customers!$A$2:$A$1001,customers!$I$2:$I$1001,,0,)</f>
        <v>No</v>
      </c>
    </row>
    <row r="493" spans="1:21" x14ac:dyDescent="0.2">
      <c r="A493" s="2" t="s">
        <v>3266</v>
      </c>
      <c r="B493" s="3">
        <v>44101</v>
      </c>
      <c r="C493" s="3" t="str">
        <f t="shared" si="56"/>
        <v>Sep</v>
      </c>
      <c r="D493" s="2">
        <f t="shared" si="57"/>
        <v>2020</v>
      </c>
      <c r="E493" s="2" t="s">
        <v>3267</v>
      </c>
      <c r="F493" t="s">
        <v>6150</v>
      </c>
      <c r="G493" s="2">
        <v>6</v>
      </c>
      <c r="H493" s="2" t="str">
        <f>VLOOKUP(E493,customers!$A$1:$I$1001,2,FALSE)</f>
        <v>Kendra Backshell</v>
      </c>
      <c r="I493" s="2" t="str">
        <f t="shared" si="58"/>
        <v>Kendra</v>
      </c>
      <c r="J493" s="2" t="str">
        <f t="shared" si="59"/>
        <v>Backshell</v>
      </c>
      <c r="K493" s="2" t="str">
        <f>IF(VLOOKUP(E493,customers!$A$1:$I$1001,3,FALSE)=0," ",VLOOKUP(E493,customers!$A$1:$I$1001,3,FALSE))</f>
        <v xml:space="preserve"> </v>
      </c>
      <c r="L493" s="2" t="str">
        <f>VLOOKUP(E493,customers!$A$1:$I$1001,6,FALSE)</f>
        <v>Indianapolis</v>
      </c>
      <c r="M493" s="2" t="str">
        <f>VLOOKUP(E493,customers!$A$1:$I$1001,7,FALSE)</f>
        <v>United States</v>
      </c>
      <c r="N493" t="str">
        <f t="shared" si="60"/>
        <v>L</v>
      </c>
      <c r="O493" t="str" cm="1">
        <f t="array" ref="O493">_xlfn.IFS(N493="R","Rob",N493="E","Exc",N493="L","Lib",N493="A","Ara")</f>
        <v>Lib</v>
      </c>
      <c r="P493" t="str" cm="1">
        <f t="array" ref="P493">_xlfn.IFS(O493="Rob","Robusta",O493="Exc","Excelsa",O493="Ara","Arabica",O493="Lib","Liberica")</f>
        <v>Liberica</v>
      </c>
      <c r="Q493" t="str">
        <f t="shared" si="61"/>
        <v>D</v>
      </c>
      <c r="R493" s="8" t="str">
        <f t="shared" si="62"/>
        <v>0.2</v>
      </c>
      <c r="S493" s="9">
        <f>_xlfn.XLOOKUP(F493,products!$A$2:$A$49,products!$E$2:$E$49,,0,)</f>
        <v>3.8849999999999998</v>
      </c>
      <c r="T493" s="10">
        <f t="shared" si="63"/>
        <v>23.31</v>
      </c>
      <c r="U493" t="str">
        <f>_xlfn.XLOOKUP(E493,customers!$A$2:$A$1001,customers!$I$2:$I$1001,,0,)</f>
        <v>No</v>
      </c>
    </row>
    <row r="494" spans="1:21" x14ac:dyDescent="0.2">
      <c r="A494" s="2" t="s">
        <v>3271</v>
      </c>
      <c r="B494" s="3">
        <v>44620</v>
      </c>
      <c r="C494" s="3" t="str">
        <f t="shared" si="56"/>
        <v>Feb</v>
      </c>
      <c r="D494" s="2">
        <f t="shared" si="57"/>
        <v>2022</v>
      </c>
      <c r="E494" s="2" t="s">
        <v>3272</v>
      </c>
      <c r="F494" t="s">
        <v>6156</v>
      </c>
      <c r="G494" s="2">
        <v>1</v>
      </c>
      <c r="H494" s="2" t="str">
        <f>VLOOKUP(E494,customers!$A$1:$I$1001,2,FALSE)</f>
        <v>Uriah Lethbrig</v>
      </c>
      <c r="I494" s="2" t="str">
        <f t="shared" si="58"/>
        <v>Uriah</v>
      </c>
      <c r="J494" s="2" t="str">
        <f t="shared" si="59"/>
        <v>Lethbrig</v>
      </c>
      <c r="K494" s="2" t="str">
        <f>IF(VLOOKUP(E494,customers!$A$1:$I$1001,3,FALSE)=0," ",VLOOKUP(E494,customers!$A$1:$I$1001,3,FALSE))</f>
        <v>ulethbrigdo@hc360.com</v>
      </c>
      <c r="L494" s="2" t="str">
        <f>VLOOKUP(E494,customers!$A$1:$I$1001,6,FALSE)</f>
        <v>Milwaukee</v>
      </c>
      <c r="M494" s="2" t="str">
        <f>VLOOKUP(E494,customers!$A$1:$I$1001,7,FALSE)</f>
        <v>United States</v>
      </c>
      <c r="N494" t="str">
        <f t="shared" si="60"/>
        <v>E</v>
      </c>
      <c r="O494" t="str" cm="1">
        <f t="array" ref="O494">_xlfn.IFS(N494="R","Rob",N494="E","Exc",N494="L","Lib",N494="A","Ara")</f>
        <v>Exc</v>
      </c>
      <c r="P494" t="str" cm="1">
        <f t="array" ref="P494">_xlfn.IFS(O494="Rob","Robusta",O494="Exc","Excelsa",O494="Ara","Arabica",O494="Lib","Liberica")</f>
        <v>Excelsa</v>
      </c>
      <c r="Q494" t="str">
        <f t="shared" si="61"/>
        <v>M</v>
      </c>
      <c r="R494" s="8" t="str">
        <f t="shared" si="62"/>
        <v>0.2</v>
      </c>
      <c r="S494" s="9">
        <f>_xlfn.XLOOKUP(F494,products!$A$2:$A$49,products!$E$2:$E$49,,0,)</f>
        <v>4.125</v>
      </c>
      <c r="T494" s="10">
        <f t="shared" si="63"/>
        <v>4.125</v>
      </c>
      <c r="U494" t="str">
        <f>_xlfn.XLOOKUP(E494,customers!$A$2:$A$1001,customers!$I$2:$I$1001,,0,)</f>
        <v>Yes</v>
      </c>
    </row>
    <row r="495" spans="1:21" x14ac:dyDescent="0.2">
      <c r="A495" s="2" t="s">
        <v>3277</v>
      </c>
      <c r="B495" s="3">
        <v>44090</v>
      </c>
      <c r="C495" s="3" t="str">
        <f t="shared" si="56"/>
        <v>Sep</v>
      </c>
      <c r="D495" s="2">
        <f t="shared" si="57"/>
        <v>2020</v>
      </c>
      <c r="E495" s="2" t="s">
        <v>3278</v>
      </c>
      <c r="F495" t="s">
        <v>6146</v>
      </c>
      <c r="G495" s="2">
        <v>6</v>
      </c>
      <c r="H495" s="2" t="str">
        <f>VLOOKUP(E495,customers!$A$1:$I$1001,2,FALSE)</f>
        <v>Sky Farnish</v>
      </c>
      <c r="I495" s="2" t="str">
        <f t="shared" si="58"/>
        <v>Sky</v>
      </c>
      <c r="J495" s="2" t="str">
        <f t="shared" si="59"/>
        <v>Farnish</v>
      </c>
      <c r="K495" s="2" t="str">
        <f>IF(VLOOKUP(E495,customers!$A$1:$I$1001,3,FALSE)=0," ",VLOOKUP(E495,customers!$A$1:$I$1001,3,FALSE))</f>
        <v>sfarnishdp@dmoz.org</v>
      </c>
      <c r="L495" s="2" t="str">
        <f>VLOOKUP(E495,customers!$A$1:$I$1001,6,FALSE)</f>
        <v>Eaton</v>
      </c>
      <c r="M495" s="2" t="str">
        <f>VLOOKUP(E495,customers!$A$1:$I$1001,7,FALSE)</f>
        <v>United Kingdom</v>
      </c>
      <c r="N495" t="str">
        <f t="shared" si="60"/>
        <v>R</v>
      </c>
      <c r="O495" t="str" cm="1">
        <f t="array" ref="O495">_xlfn.IFS(N495="R","Rob",N495="E","Exc",N495="L","Lib",N495="A","Ara")</f>
        <v>Rob</v>
      </c>
      <c r="P495" t="str" cm="1">
        <f t="array" ref="P495">_xlfn.IFS(O495="Rob","Robusta",O495="Exc","Excelsa",O495="Ara","Arabica",O495="Lib","Liberica")</f>
        <v>Robusta</v>
      </c>
      <c r="Q495" t="str">
        <f t="shared" si="61"/>
        <v>M</v>
      </c>
      <c r="R495" s="8" t="str">
        <f t="shared" si="62"/>
        <v>0.5</v>
      </c>
      <c r="S495" s="9">
        <f>_xlfn.XLOOKUP(F495,products!$A$2:$A$49,products!$E$2:$E$49,,0,)</f>
        <v>5.97</v>
      </c>
      <c r="T495" s="10">
        <f t="shared" si="63"/>
        <v>35.82</v>
      </c>
      <c r="U495" t="str">
        <f>_xlfn.XLOOKUP(E495,customers!$A$2:$A$1001,customers!$I$2:$I$1001,,0,)</f>
        <v>No</v>
      </c>
    </row>
    <row r="496" spans="1:21" x14ac:dyDescent="0.2">
      <c r="A496" s="2" t="s">
        <v>3283</v>
      </c>
      <c r="B496" s="3">
        <v>44132</v>
      </c>
      <c r="C496" s="3" t="str">
        <f t="shared" si="56"/>
        <v>Oct</v>
      </c>
      <c r="D496" s="2">
        <f t="shared" si="57"/>
        <v>2020</v>
      </c>
      <c r="E496" s="2" t="s">
        <v>3284</v>
      </c>
      <c r="F496" t="s">
        <v>6170</v>
      </c>
      <c r="G496" s="2">
        <v>2</v>
      </c>
      <c r="H496" s="2" t="str">
        <f>VLOOKUP(E496,customers!$A$1:$I$1001,2,FALSE)</f>
        <v>Felicia Jecock</v>
      </c>
      <c r="I496" s="2" t="str">
        <f t="shared" si="58"/>
        <v>Felicia</v>
      </c>
      <c r="J496" s="2" t="str">
        <f t="shared" si="59"/>
        <v>Jecock</v>
      </c>
      <c r="K496" s="2" t="str">
        <f>IF(VLOOKUP(E496,customers!$A$1:$I$1001,3,FALSE)=0," ",VLOOKUP(E496,customers!$A$1:$I$1001,3,FALSE))</f>
        <v>fjecockdq@unicef.org</v>
      </c>
      <c r="L496" s="2" t="str">
        <f>VLOOKUP(E496,customers!$A$1:$I$1001,6,FALSE)</f>
        <v>Baton Rouge</v>
      </c>
      <c r="M496" s="2" t="str">
        <f>VLOOKUP(E496,customers!$A$1:$I$1001,7,FALSE)</f>
        <v>United States</v>
      </c>
      <c r="N496" t="str">
        <f t="shared" si="60"/>
        <v>L</v>
      </c>
      <c r="O496" t="str" cm="1">
        <f t="array" ref="O496">_xlfn.IFS(N496="R","Rob",N496="E","Exc",N496="L","Lib",N496="A","Ara")</f>
        <v>Lib</v>
      </c>
      <c r="P496" t="str" cm="1">
        <f t="array" ref="P496">_xlfn.IFS(O496="Rob","Robusta",O496="Exc","Excelsa",O496="Ara","Arabica",O496="Lib","Liberica")</f>
        <v>Liberica</v>
      </c>
      <c r="Q496" t="str">
        <f t="shared" si="61"/>
        <v>L</v>
      </c>
      <c r="R496" s="8" t="str">
        <f t="shared" si="62"/>
        <v>1</v>
      </c>
      <c r="S496" s="9">
        <f>_xlfn.XLOOKUP(F496,products!$A$2:$A$49,products!$E$2:$E$49,,0,)</f>
        <v>15.85</v>
      </c>
      <c r="T496" s="10">
        <f t="shared" si="63"/>
        <v>31.7</v>
      </c>
      <c r="U496" t="str">
        <f>_xlfn.XLOOKUP(E496,customers!$A$2:$A$1001,customers!$I$2:$I$1001,,0,)</f>
        <v>No</v>
      </c>
    </row>
    <row r="497" spans="1:21" x14ac:dyDescent="0.2">
      <c r="A497" s="2" t="s">
        <v>3289</v>
      </c>
      <c r="B497" s="3">
        <v>43710</v>
      </c>
      <c r="C497" s="3" t="str">
        <f t="shared" si="56"/>
        <v>Sep</v>
      </c>
      <c r="D497" s="2">
        <f t="shared" si="57"/>
        <v>2019</v>
      </c>
      <c r="E497" s="2" t="s">
        <v>3290</v>
      </c>
      <c r="F497" t="s">
        <v>6170</v>
      </c>
      <c r="G497" s="2">
        <v>5</v>
      </c>
      <c r="H497" s="2" t="str">
        <f>VLOOKUP(E497,customers!$A$1:$I$1001,2,FALSE)</f>
        <v>Currey MacAllister</v>
      </c>
      <c r="I497" s="2" t="str">
        <f t="shared" si="58"/>
        <v>Currey</v>
      </c>
      <c r="J497" s="2" t="str">
        <f t="shared" si="59"/>
        <v>MacAllister</v>
      </c>
      <c r="K497" s="2" t="str">
        <f>IF(VLOOKUP(E497,customers!$A$1:$I$1001,3,FALSE)=0," ",VLOOKUP(E497,customers!$A$1:$I$1001,3,FALSE))</f>
        <v xml:space="preserve"> </v>
      </c>
      <c r="L497" s="2" t="str">
        <f>VLOOKUP(E497,customers!$A$1:$I$1001,6,FALSE)</f>
        <v>Danbury</v>
      </c>
      <c r="M497" s="2" t="str">
        <f>VLOOKUP(E497,customers!$A$1:$I$1001,7,FALSE)</f>
        <v>United States</v>
      </c>
      <c r="N497" t="str">
        <f t="shared" si="60"/>
        <v>L</v>
      </c>
      <c r="O497" t="str" cm="1">
        <f t="array" ref="O497">_xlfn.IFS(N497="R","Rob",N497="E","Exc",N497="L","Lib",N497="A","Ara")</f>
        <v>Lib</v>
      </c>
      <c r="P497" t="str" cm="1">
        <f t="array" ref="P497">_xlfn.IFS(O497="Rob","Robusta",O497="Exc","Excelsa",O497="Ara","Arabica",O497="Lib","Liberica")</f>
        <v>Liberica</v>
      </c>
      <c r="Q497" t="str">
        <f t="shared" si="61"/>
        <v>L</v>
      </c>
      <c r="R497" s="8" t="str">
        <f t="shared" si="62"/>
        <v>1</v>
      </c>
      <c r="S497" s="9">
        <f>_xlfn.XLOOKUP(F497,products!$A$2:$A$49,products!$E$2:$E$49,,0,)</f>
        <v>15.85</v>
      </c>
      <c r="T497" s="10">
        <f t="shared" si="63"/>
        <v>79.25</v>
      </c>
      <c r="U497" t="str">
        <f>_xlfn.XLOOKUP(E497,customers!$A$2:$A$1001,customers!$I$2:$I$1001,,0,)</f>
        <v>Yes</v>
      </c>
    </row>
    <row r="498" spans="1:21" x14ac:dyDescent="0.2">
      <c r="A498" s="2" t="s">
        <v>3294</v>
      </c>
      <c r="B498" s="3">
        <v>44438</v>
      </c>
      <c r="C498" s="3" t="str">
        <f t="shared" si="56"/>
        <v>Aug</v>
      </c>
      <c r="D498" s="2">
        <f t="shared" si="57"/>
        <v>2021</v>
      </c>
      <c r="E498" s="2" t="s">
        <v>3295</v>
      </c>
      <c r="F498" t="s">
        <v>6153</v>
      </c>
      <c r="G498" s="2">
        <v>3</v>
      </c>
      <c r="H498" s="2" t="str">
        <f>VLOOKUP(E498,customers!$A$1:$I$1001,2,FALSE)</f>
        <v>Hamlen Pallister</v>
      </c>
      <c r="I498" s="2" t="str">
        <f t="shared" si="58"/>
        <v>Hamlen</v>
      </c>
      <c r="J498" s="2" t="str">
        <f t="shared" si="59"/>
        <v>Pallister</v>
      </c>
      <c r="K498" s="2" t="str">
        <f>IF(VLOOKUP(E498,customers!$A$1:$I$1001,3,FALSE)=0," ",VLOOKUP(E498,customers!$A$1:$I$1001,3,FALSE))</f>
        <v>hpallisterds@ning.com</v>
      </c>
      <c r="L498" s="2" t="str">
        <f>VLOOKUP(E498,customers!$A$1:$I$1001,6,FALSE)</f>
        <v>Pensacola</v>
      </c>
      <c r="M498" s="2" t="str">
        <f>VLOOKUP(E498,customers!$A$1:$I$1001,7,FALSE)</f>
        <v>United States</v>
      </c>
      <c r="N498" t="str">
        <f t="shared" si="60"/>
        <v>E</v>
      </c>
      <c r="O498" t="str" cm="1">
        <f t="array" ref="O498">_xlfn.IFS(N498="R","Rob",N498="E","Exc",N498="L","Lib",N498="A","Ara")</f>
        <v>Exc</v>
      </c>
      <c r="P498" t="str" cm="1">
        <f t="array" ref="P498">_xlfn.IFS(O498="Rob","Robusta",O498="Exc","Excelsa",O498="Ara","Arabica",O498="Lib","Liberica")</f>
        <v>Excelsa</v>
      </c>
      <c r="Q498" t="str">
        <f t="shared" si="61"/>
        <v>D</v>
      </c>
      <c r="R498" s="8" t="str">
        <f t="shared" si="62"/>
        <v>0.2</v>
      </c>
      <c r="S498" s="9">
        <f>_xlfn.XLOOKUP(F498,products!$A$2:$A$49,products!$E$2:$E$49,,0,)</f>
        <v>3.645</v>
      </c>
      <c r="T498" s="10">
        <f t="shared" si="63"/>
        <v>10.935</v>
      </c>
      <c r="U498" t="str">
        <f>_xlfn.XLOOKUP(E498,customers!$A$2:$A$1001,customers!$I$2:$I$1001,,0,)</f>
        <v>No</v>
      </c>
    </row>
    <row r="499" spans="1:21" x14ac:dyDescent="0.2">
      <c r="A499" s="2" t="s">
        <v>3300</v>
      </c>
      <c r="B499" s="3">
        <v>44351</v>
      </c>
      <c r="C499" s="3" t="str">
        <f t="shared" si="56"/>
        <v>Jun</v>
      </c>
      <c r="D499" s="2">
        <f t="shared" si="57"/>
        <v>2021</v>
      </c>
      <c r="E499" s="2" t="s">
        <v>3301</v>
      </c>
      <c r="F499" t="s">
        <v>6147</v>
      </c>
      <c r="G499" s="2">
        <v>4</v>
      </c>
      <c r="H499" s="2" t="str">
        <f>VLOOKUP(E499,customers!$A$1:$I$1001,2,FALSE)</f>
        <v>Chantal Mersh</v>
      </c>
      <c r="I499" s="2" t="str">
        <f t="shared" si="58"/>
        <v>Chantal</v>
      </c>
      <c r="J499" s="2" t="str">
        <f t="shared" si="59"/>
        <v>Mersh</v>
      </c>
      <c r="K499" s="2" t="str">
        <f>IF(VLOOKUP(E499,customers!$A$1:$I$1001,3,FALSE)=0," ",VLOOKUP(E499,customers!$A$1:$I$1001,3,FALSE))</f>
        <v>cmershdt@drupal.org</v>
      </c>
      <c r="L499" s="2" t="str">
        <f>VLOOKUP(E499,customers!$A$1:$I$1001,6,FALSE)</f>
        <v>Milltown</v>
      </c>
      <c r="M499" s="2" t="str">
        <f>VLOOKUP(E499,customers!$A$1:$I$1001,7,FALSE)</f>
        <v>Ireland</v>
      </c>
      <c r="N499" t="str">
        <f t="shared" si="60"/>
        <v>A</v>
      </c>
      <c r="O499" t="str" cm="1">
        <f t="array" ref="O499">_xlfn.IFS(N499="R","Rob",N499="E","Exc",N499="L","Lib",N499="A","Ara")</f>
        <v>Ara</v>
      </c>
      <c r="P499" t="str" cm="1">
        <f t="array" ref="P499">_xlfn.IFS(O499="Rob","Robusta",O499="Exc","Excelsa",O499="Ara","Arabica",O499="Lib","Liberica")</f>
        <v>Arabica</v>
      </c>
      <c r="Q499" t="str">
        <f t="shared" si="61"/>
        <v>D</v>
      </c>
      <c r="R499" s="8" t="str">
        <f t="shared" si="62"/>
        <v>1</v>
      </c>
      <c r="S499" s="9">
        <f>_xlfn.XLOOKUP(F499,products!$A$2:$A$49,products!$E$2:$E$49,,0,)</f>
        <v>9.9499999999999993</v>
      </c>
      <c r="T499" s="10">
        <f t="shared" si="63"/>
        <v>39.799999999999997</v>
      </c>
      <c r="U499" t="str">
        <f>_xlfn.XLOOKUP(E499,customers!$A$2:$A$1001,customers!$I$2:$I$1001,,0,)</f>
        <v>No</v>
      </c>
    </row>
    <row r="500" spans="1:21" x14ac:dyDescent="0.2">
      <c r="A500" s="2" t="s">
        <v>3307</v>
      </c>
      <c r="B500" s="3">
        <v>44159</v>
      </c>
      <c r="C500" s="3" t="str">
        <f t="shared" si="56"/>
        <v>Nov</v>
      </c>
      <c r="D500" s="2">
        <f t="shared" si="57"/>
        <v>2020</v>
      </c>
      <c r="E500" s="2" t="s">
        <v>3368</v>
      </c>
      <c r="F500" t="s">
        <v>6138</v>
      </c>
      <c r="G500" s="2">
        <v>5</v>
      </c>
      <c r="H500" s="2" t="str">
        <f>VLOOKUP(E500,customers!$A$1:$I$1001,2,FALSE)</f>
        <v>Marja Urion</v>
      </c>
      <c r="I500" s="2" t="str">
        <f t="shared" si="58"/>
        <v>Marja</v>
      </c>
      <c r="J500" s="2" t="str">
        <f t="shared" si="59"/>
        <v>Urion</v>
      </c>
      <c r="K500" s="2" t="str">
        <f>IF(VLOOKUP(E500,customers!$A$1:$I$1001,3,FALSE)=0," ",VLOOKUP(E500,customers!$A$1:$I$1001,3,FALSE))</f>
        <v>murione5@alexa.com</v>
      </c>
      <c r="L500" s="2" t="str">
        <f>VLOOKUP(E500,customers!$A$1:$I$1001,6,FALSE)</f>
        <v>Virginia</v>
      </c>
      <c r="M500" s="2" t="str">
        <f>VLOOKUP(E500,customers!$A$1:$I$1001,7,FALSE)</f>
        <v>Ireland</v>
      </c>
      <c r="N500" t="str">
        <f t="shared" si="60"/>
        <v>R</v>
      </c>
      <c r="O500" t="str" cm="1">
        <f t="array" ref="O500">_xlfn.IFS(N500="R","Rob",N500="E","Exc",N500="L","Lib",N500="A","Ara")</f>
        <v>Rob</v>
      </c>
      <c r="P500" t="str" cm="1">
        <f t="array" ref="P500">_xlfn.IFS(O500="Rob","Robusta",O500="Exc","Excelsa",O500="Ara","Arabica",O500="Lib","Liberica")</f>
        <v>Robusta</v>
      </c>
      <c r="Q500" t="str">
        <f t="shared" si="61"/>
        <v>M</v>
      </c>
      <c r="R500" s="8" t="str">
        <f t="shared" si="62"/>
        <v>1</v>
      </c>
      <c r="S500" s="9">
        <f>_xlfn.XLOOKUP(F500,products!$A$2:$A$49,products!$E$2:$E$49,,0,)</f>
        <v>9.9499999999999993</v>
      </c>
      <c r="T500" s="10">
        <f t="shared" si="63"/>
        <v>49.75</v>
      </c>
      <c r="U500" t="str">
        <f>_xlfn.XLOOKUP(E500,customers!$A$2:$A$1001,customers!$I$2:$I$1001,,0,)</f>
        <v>Yes</v>
      </c>
    </row>
    <row r="501" spans="1:21" x14ac:dyDescent="0.2">
      <c r="A501" s="2" t="s">
        <v>3313</v>
      </c>
      <c r="B501" s="3">
        <v>44003</v>
      </c>
      <c r="C501" s="3" t="str">
        <f t="shared" si="56"/>
        <v>Jun</v>
      </c>
      <c r="D501" s="2">
        <f t="shared" si="57"/>
        <v>2020</v>
      </c>
      <c r="E501" s="2" t="s">
        <v>3314</v>
      </c>
      <c r="F501" t="s">
        <v>6163</v>
      </c>
      <c r="G501" s="2">
        <v>3</v>
      </c>
      <c r="H501" s="2" t="str">
        <f>VLOOKUP(E501,customers!$A$1:$I$1001,2,FALSE)</f>
        <v>Malynda Purbrick</v>
      </c>
      <c r="I501" s="2" t="str">
        <f t="shared" si="58"/>
        <v>Malynda</v>
      </c>
      <c r="J501" s="2" t="str">
        <f t="shared" si="59"/>
        <v>Purbrick</v>
      </c>
      <c r="K501" s="2" t="str">
        <f>IF(VLOOKUP(E501,customers!$A$1:$I$1001,3,FALSE)=0," ",VLOOKUP(E501,customers!$A$1:$I$1001,3,FALSE))</f>
        <v xml:space="preserve"> </v>
      </c>
      <c r="L501" s="2" t="str">
        <f>VLOOKUP(E501,customers!$A$1:$I$1001,6,FALSE)</f>
        <v>Balally</v>
      </c>
      <c r="M501" s="2" t="str">
        <f>VLOOKUP(E501,customers!$A$1:$I$1001,7,FALSE)</f>
        <v>Ireland</v>
      </c>
      <c r="N501" t="str">
        <f t="shared" si="60"/>
        <v>R</v>
      </c>
      <c r="O501" t="str" cm="1">
        <f t="array" ref="O501">_xlfn.IFS(N501="R","Rob",N501="E","Exc",N501="L","Lib",N501="A","Ara")</f>
        <v>Rob</v>
      </c>
      <c r="P501" t="str" cm="1">
        <f t="array" ref="P501">_xlfn.IFS(O501="Rob","Robusta",O501="Exc","Excelsa",O501="Ara","Arabica",O501="Lib","Liberica")</f>
        <v>Robusta</v>
      </c>
      <c r="Q501" t="str">
        <f t="shared" si="61"/>
        <v>D</v>
      </c>
      <c r="R501" s="8" t="str">
        <f t="shared" si="62"/>
        <v>0.2</v>
      </c>
      <c r="S501" s="9">
        <f>_xlfn.XLOOKUP(F501,products!$A$2:$A$49,products!$E$2:$E$49,,0,)</f>
        <v>2.6849999999999996</v>
      </c>
      <c r="T501" s="10">
        <f t="shared" si="63"/>
        <v>8.0549999999999997</v>
      </c>
      <c r="U501" t="str">
        <f>_xlfn.XLOOKUP(E501,customers!$A$2:$A$1001,customers!$I$2:$I$1001,,0,)</f>
        <v>Yes</v>
      </c>
    </row>
    <row r="502" spans="1:21" x14ac:dyDescent="0.2">
      <c r="A502" s="2" t="s">
        <v>3318</v>
      </c>
      <c r="B502" s="3">
        <v>44025</v>
      </c>
      <c r="C502" s="3" t="str">
        <f t="shared" si="56"/>
        <v>Jul</v>
      </c>
      <c r="D502" s="2">
        <f t="shared" si="57"/>
        <v>2020</v>
      </c>
      <c r="E502" s="2" t="s">
        <v>3319</v>
      </c>
      <c r="F502" t="s">
        <v>6179</v>
      </c>
      <c r="G502" s="2">
        <v>4</v>
      </c>
      <c r="H502" s="2" t="str">
        <f>VLOOKUP(E502,customers!$A$1:$I$1001,2,FALSE)</f>
        <v>Alf Housaman</v>
      </c>
      <c r="I502" s="2" t="str">
        <f t="shared" si="58"/>
        <v>Alf</v>
      </c>
      <c r="J502" s="2" t="str">
        <f t="shared" si="59"/>
        <v>Housaman</v>
      </c>
      <c r="K502" s="2" t="str">
        <f>IF(VLOOKUP(E502,customers!$A$1:$I$1001,3,FALSE)=0," ",VLOOKUP(E502,customers!$A$1:$I$1001,3,FALSE))</f>
        <v xml:space="preserve"> </v>
      </c>
      <c r="L502" s="2" t="str">
        <f>VLOOKUP(E502,customers!$A$1:$I$1001,6,FALSE)</f>
        <v>Grand Rapids</v>
      </c>
      <c r="M502" s="2" t="str">
        <f>VLOOKUP(E502,customers!$A$1:$I$1001,7,FALSE)</f>
        <v>United States</v>
      </c>
      <c r="N502" t="str">
        <f t="shared" si="60"/>
        <v>R</v>
      </c>
      <c r="O502" t="str" cm="1">
        <f t="array" ref="O502">_xlfn.IFS(N502="R","Rob",N502="E","Exc",N502="L","Lib",N502="A","Ara")</f>
        <v>Rob</v>
      </c>
      <c r="P502" t="str" cm="1">
        <f t="array" ref="P502">_xlfn.IFS(O502="Rob","Robusta",O502="Exc","Excelsa",O502="Ara","Arabica",O502="Lib","Liberica")</f>
        <v>Robusta</v>
      </c>
      <c r="Q502" t="str">
        <f t="shared" si="61"/>
        <v>L</v>
      </c>
      <c r="R502" s="8" t="str">
        <f t="shared" si="62"/>
        <v>1</v>
      </c>
      <c r="S502" s="9">
        <f>_xlfn.XLOOKUP(F502,products!$A$2:$A$49,products!$E$2:$E$49,,0,)</f>
        <v>11.95</v>
      </c>
      <c r="T502" s="10">
        <f t="shared" si="63"/>
        <v>47.8</v>
      </c>
      <c r="U502" t="str">
        <f>_xlfn.XLOOKUP(E502,customers!$A$2:$A$1001,customers!$I$2:$I$1001,,0,)</f>
        <v>No</v>
      </c>
    </row>
    <row r="503" spans="1:21" x14ac:dyDescent="0.2">
      <c r="A503" s="2" t="s">
        <v>3323</v>
      </c>
      <c r="B503" s="3">
        <v>43467</v>
      </c>
      <c r="C503" s="3" t="str">
        <f t="shared" si="56"/>
        <v>Jan</v>
      </c>
      <c r="D503" s="2">
        <f t="shared" si="57"/>
        <v>2019</v>
      </c>
      <c r="E503" s="2" t="s">
        <v>3324</v>
      </c>
      <c r="F503" t="s">
        <v>6174</v>
      </c>
      <c r="G503" s="2">
        <v>4</v>
      </c>
      <c r="H503" s="2" t="str">
        <f>VLOOKUP(E503,customers!$A$1:$I$1001,2,FALSE)</f>
        <v>Gladi Ducker</v>
      </c>
      <c r="I503" s="2" t="str">
        <f t="shared" si="58"/>
        <v>Gladi</v>
      </c>
      <c r="J503" s="2" t="str">
        <f t="shared" si="59"/>
        <v>Ducker</v>
      </c>
      <c r="K503" s="2" t="str">
        <f>IF(VLOOKUP(E503,customers!$A$1:$I$1001,3,FALSE)=0," ",VLOOKUP(E503,customers!$A$1:$I$1001,3,FALSE))</f>
        <v>gduckerdx@patch.com</v>
      </c>
      <c r="L503" s="2" t="str">
        <f>VLOOKUP(E503,customers!$A$1:$I$1001,6,FALSE)</f>
        <v>Belfast</v>
      </c>
      <c r="M503" s="2" t="str">
        <f>VLOOKUP(E503,customers!$A$1:$I$1001,7,FALSE)</f>
        <v>United Kingdom</v>
      </c>
      <c r="N503" t="str">
        <f t="shared" si="60"/>
        <v>R</v>
      </c>
      <c r="O503" t="str" cm="1">
        <f t="array" ref="O503">_xlfn.IFS(N503="R","Rob",N503="E","Exc",N503="L","Lib",N503="A","Ara")</f>
        <v>Rob</v>
      </c>
      <c r="P503" t="str" cm="1">
        <f t="array" ref="P503">_xlfn.IFS(O503="Rob","Robusta",O503="Exc","Excelsa",O503="Ara","Arabica",O503="Lib","Liberica")</f>
        <v>Robusta</v>
      </c>
      <c r="Q503" t="str">
        <f t="shared" si="61"/>
        <v>M</v>
      </c>
      <c r="R503" s="8" t="str">
        <f t="shared" si="62"/>
        <v>0.2</v>
      </c>
      <c r="S503" s="9">
        <f>_xlfn.XLOOKUP(F503,products!$A$2:$A$49,products!$E$2:$E$49,,0,)</f>
        <v>2.9849999999999999</v>
      </c>
      <c r="T503" s="10">
        <f t="shared" si="63"/>
        <v>11.94</v>
      </c>
      <c r="U503" t="str">
        <f>_xlfn.XLOOKUP(E503,customers!$A$2:$A$1001,customers!$I$2:$I$1001,,0,)</f>
        <v>No</v>
      </c>
    </row>
    <row r="504" spans="1:21" x14ac:dyDescent="0.2">
      <c r="A504" s="2" t="s">
        <v>3323</v>
      </c>
      <c r="B504" s="3">
        <v>43467</v>
      </c>
      <c r="C504" s="3" t="str">
        <f t="shared" si="56"/>
        <v>Jan</v>
      </c>
      <c r="D504" s="2">
        <f t="shared" si="57"/>
        <v>2019</v>
      </c>
      <c r="E504" s="2" t="s">
        <v>3324</v>
      </c>
      <c r="F504" t="s">
        <v>6156</v>
      </c>
      <c r="G504" s="2">
        <v>4</v>
      </c>
      <c r="H504" s="2" t="str">
        <f>VLOOKUP(E504,customers!$A$1:$I$1001,2,FALSE)</f>
        <v>Gladi Ducker</v>
      </c>
      <c r="I504" s="2" t="str">
        <f t="shared" si="58"/>
        <v>Gladi</v>
      </c>
      <c r="J504" s="2" t="str">
        <f t="shared" si="59"/>
        <v>Ducker</v>
      </c>
      <c r="K504" s="2" t="str">
        <f>IF(VLOOKUP(E504,customers!$A$1:$I$1001,3,FALSE)=0," ",VLOOKUP(E504,customers!$A$1:$I$1001,3,FALSE))</f>
        <v>gduckerdx@patch.com</v>
      </c>
      <c r="L504" s="2" t="str">
        <f>VLOOKUP(E504,customers!$A$1:$I$1001,6,FALSE)</f>
        <v>Belfast</v>
      </c>
      <c r="M504" s="2" t="str">
        <f>VLOOKUP(E504,customers!$A$1:$I$1001,7,FALSE)</f>
        <v>United Kingdom</v>
      </c>
      <c r="N504" t="str">
        <f t="shared" si="60"/>
        <v>E</v>
      </c>
      <c r="O504" t="str" cm="1">
        <f t="array" ref="O504">_xlfn.IFS(N504="R","Rob",N504="E","Exc",N504="L","Lib",N504="A","Ara")</f>
        <v>Exc</v>
      </c>
      <c r="P504" t="str" cm="1">
        <f t="array" ref="P504">_xlfn.IFS(O504="Rob","Robusta",O504="Exc","Excelsa",O504="Ara","Arabica",O504="Lib","Liberica")</f>
        <v>Excelsa</v>
      </c>
      <c r="Q504" t="str">
        <f t="shared" si="61"/>
        <v>M</v>
      </c>
      <c r="R504" s="8" t="str">
        <f t="shared" si="62"/>
        <v>0.2</v>
      </c>
      <c r="S504" s="9">
        <f>_xlfn.XLOOKUP(F504,products!$A$2:$A$49,products!$E$2:$E$49,,0,)</f>
        <v>4.125</v>
      </c>
      <c r="T504" s="10">
        <f t="shared" si="63"/>
        <v>16.5</v>
      </c>
      <c r="U504" t="str">
        <f>_xlfn.XLOOKUP(E504,customers!$A$2:$A$1001,customers!$I$2:$I$1001,,0,)</f>
        <v>No</v>
      </c>
    </row>
    <row r="505" spans="1:21" x14ac:dyDescent="0.2">
      <c r="A505" s="2" t="s">
        <v>3323</v>
      </c>
      <c r="B505" s="3">
        <v>43467</v>
      </c>
      <c r="C505" s="3" t="str">
        <f t="shared" si="56"/>
        <v>Jan</v>
      </c>
      <c r="D505" s="2">
        <f t="shared" si="57"/>
        <v>2019</v>
      </c>
      <c r="E505" s="2" t="s">
        <v>3324</v>
      </c>
      <c r="F505" t="s">
        <v>6143</v>
      </c>
      <c r="G505" s="2">
        <v>4</v>
      </c>
      <c r="H505" s="2" t="str">
        <f>VLOOKUP(E505,customers!$A$1:$I$1001,2,FALSE)</f>
        <v>Gladi Ducker</v>
      </c>
      <c r="I505" s="2" t="str">
        <f t="shared" si="58"/>
        <v>Gladi</v>
      </c>
      <c r="J505" s="2" t="str">
        <f t="shared" si="59"/>
        <v>Ducker</v>
      </c>
      <c r="K505" s="2" t="str">
        <f>IF(VLOOKUP(E505,customers!$A$1:$I$1001,3,FALSE)=0," ",VLOOKUP(E505,customers!$A$1:$I$1001,3,FALSE))</f>
        <v>gduckerdx@patch.com</v>
      </c>
      <c r="L505" s="2" t="str">
        <f>VLOOKUP(E505,customers!$A$1:$I$1001,6,FALSE)</f>
        <v>Belfast</v>
      </c>
      <c r="M505" s="2" t="str">
        <f>VLOOKUP(E505,customers!$A$1:$I$1001,7,FALSE)</f>
        <v>United Kingdom</v>
      </c>
      <c r="N505" t="str">
        <f t="shared" si="60"/>
        <v>L</v>
      </c>
      <c r="O505" t="str" cm="1">
        <f t="array" ref="O505">_xlfn.IFS(N505="R","Rob",N505="E","Exc",N505="L","Lib",N505="A","Ara")</f>
        <v>Lib</v>
      </c>
      <c r="P505" t="str" cm="1">
        <f t="array" ref="P505">_xlfn.IFS(O505="Rob","Robusta",O505="Exc","Excelsa",O505="Ara","Arabica",O505="Lib","Liberica")</f>
        <v>Liberica</v>
      </c>
      <c r="Q505" t="str">
        <f t="shared" si="61"/>
        <v>D</v>
      </c>
      <c r="R505" s="8" t="str">
        <f t="shared" si="62"/>
        <v>1</v>
      </c>
      <c r="S505" s="9">
        <f>_xlfn.XLOOKUP(F505,products!$A$2:$A$49,products!$E$2:$E$49,,0,)</f>
        <v>12.95</v>
      </c>
      <c r="T505" s="10">
        <f t="shared" si="63"/>
        <v>51.8</v>
      </c>
      <c r="U505" t="str">
        <f>_xlfn.XLOOKUP(E505,customers!$A$2:$A$1001,customers!$I$2:$I$1001,,0,)</f>
        <v>No</v>
      </c>
    </row>
    <row r="506" spans="1:21" x14ac:dyDescent="0.2">
      <c r="A506" s="2" t="s">
        <v>3323</v>
      </c>
      <c r="B506" s="3">
        <v>43467</v>
      </c>
      <c r="C506" s="3" t="str">
        <f t="shared" si="56"/>
        <v>Jan</v>
      </c>
      <c r="D506" s="2">
        <f t="shared" si="57"/>
        <v>2019</v>
      </c>
      <c r="E506" s="2" t="s">
        <v>3324</v>
      </c>
      <c r="F506" t="s">
        <v>6145</v>
      </c>
      <c r="G506" s="2">
        <v>3</v>
      </c>
      <c r="H506" s="2" t="str">
        <f>VLOOKUP(E506,customers!$A$1:$I$1001,2,FALSE)</f>
        <v>Gladi Ducker</v>
      </c>
      <c r="I506" s="2" t="str">
        <f t="shared" si="58"/>
        <v>Gladi</v>
      </c>
      <c r="J506" s="2" t="str">
        <f t="shared" si="59"/>
        <v>Ducker</v>
      </c>
      <c r="K506" s="2" t="str">
        <f>IF(VLOOKUP(E506,customers!$A$1:$I$1001,3,FALSE)=0," ",VLOOKUP(E506,customers!$A$1:$I$1001,3,FALSE))</f>
        <v>gduckerdx@patch.com</v>
      </c>
      <c r="L506" s="2" t="str">
        <f>VLOOKUP(E506,customers!$A$1:$I$1001,6,FALSE)</f>
        <v>Belfast</v>
      </c>
      <c r="M506" s="2" t="str">
        <f>VLOOKUP(E506,customers!$A$1:$I$1001,7,FALSE)</f>
        <v>United Kingdom</v>
      </c>
      <c r="N506" t="str">
        <f t="shared" si="60"/>
        <v>L</v>
      </c>
      <c r="O506" t="str" cm="1">
        <f t="array" ref="O506">_xlfn.IFS(N506="R","Rob",N506="E","Exc",N506="L","Lib",N506="A","Ara")</f>
        <v>Lib</v>
      </c>
      <c r="P506" t="str" cm="1">
        <f t="array" ref="P506">_xlfn.IFS(O506="Rob","Robusta",O506="Exc","Excelsa",O506="Ara","Arabica",O506="Lib","Liberica")</f>
        <v>Liberica</v>
      </c>
      <c r="Q506" t="str">
        <f t="shared" si="61"/>
        <v>L</v>
      </c>
      <c r="R506" s="8" t="str">
        <f t="shared" si="62"/>
        <v>0.2</v>
      </c>
      <c r="S506" s="9">
        <f>_xlfn.XLOOKUP(F506,products!$A$2:$A$49,products!$E$2:$E$49,,0,)</f>
        <v>4.7549999999999999</v>
      </c>
      <c r="T506" s="10">
        <f t="shared" si="63"/>
        <v>14.265000000000001</v>
      </c>
      <c r="U506" t="str">
        <f>_xlfn.XLOOKUP(E506,customers!$A$2:$A$1001,customers!$I$2:$I$1001,,0,)</f>
        <v>No</v>
      </c>
    </row>
    <row r="507" spans="1:21" x14ac:dyDescent="0.2">
      <c r="A507" s="2" t="s">
        <v>3343</v>
      </c>
      <c r="B507" s="3">
        <v>44609</v>
      </c>
      <c r="C507" s="3" t="str">
        <f t="shared" si="56"/>
        <v>Feb</v>
      </c>
      <c r="D507" s="2">
        <f t="shared" si="57"/>
        <v>2022</v>
      </c>
      <c r="E507" s="2" t="s">
        <v>3344</v>
      </c>
      <c r="F507" t="s">
        <v>6159</v>
      </c>
      <c r="G507" s="2">
        <v>6</v>
      </c>
      <c r="H507" s="2" t="str">
        <f>VLOOKUP(E507,customers!$A$1:$I$1001,2,FALSE)</f>
        <v>Wain Stearley</v>
      </c>
      <c r="I507" s="2" t="str">
        <f t="shared" si="58"/>
        <v>Wain</v>
      </c>
      <c r="J507" s="2" t="str">
        <f t="shared" si="59"/>
        <v>Stearley</v>
      </c>
      <c r="K507" s="2" t="str">
        <f>IF(VLOOKUP(E507,customers!$A$1:$I$1001,3,FALSE)=0," ",VLOOKUP(E507,customers!$A$1:$I$1001,3,FALSE))</f>
        <v>wstearleye1@census.gov</v>
      </c>
      <c r="L507" s="2" t="str">
        <f>VLOOKUP(E507,customers!$A$1:$I$1001,6,FALSE)</f>
        <v>High Point</v>
      </c>
      <c r="M507" s="2" t="str">
        <f>VLOOKUP(E507,customers!$A$1:$I$1001,7,FALSE)</f>
        <v>United States</v>
      </c>
      <c r="N507" t="str">
        <f t="shared" si="60"/>
        <v>L</v>
      </c>
      <c r="O507" t="str" cm="1">
        <f t="array" ref="O507">_xlfn.IFS(N507="R","Rob",N507="E","Exc",N507="L","Lib",N507="A","Ara")</f>
        <v>Lib</v>
      </c>
      <c r="P507" t="str" cm="1">
        <f t="array" ref="P507">_xlfn.IFS(O507="Rob","Robusta",O507="Exc","Excelsa",O507="Ara","Arabica",O507="Lib","Liberica")</f>
        <v>Liberica</v>
      </c>
      <c r="Q507" t="str">
        <f t="shared" si="61"/>
        <v>M</v>
      </c>
      <c r="R507" s="8" t="str">
        <f t="shared" si="62"/>
        <v>0.2</v>
      </c>
      <c r="S507" s="9">
        <f>_xlfn.XLOOKUP(F507,products!$A$2:$A$49,products!$E$2:$E$49,,0,)</f>
        <v>4.3650000000000002</v>
      </c>
      <c r="T507" s="10">
        <f t="shared" si="63"/>
        <v>26.19</v>
      </c>
      <c r="U507" t="str">
        <f>_xlfn.XLOOKUP(E507,customers!$A$2:$A$1001,customers!$I$2:$I$1001,,0,)</f>
        <v>No</v>
      </c>
    </row>
    <row r="508" spans="1:21" x14ac:dyDescent="0.2">
      <c r="A508" s="2" t="s">
        <v>3349</v>
      </c>
      <c r="B508" s="3">
        <v>44184</v>
      </c>
      <c r="C508" s="3" t="str">
        <f t="shared" si="56"/>
        <v>Dec</v>
      </c>
      <c r="D508" s="2">
        <f t="shared" si="57"/>
        <v>2020</v>
      </c>
      <c r="E508" s="2" t="s">
        <v>3350</v>
      </c>
      <c r="F508" t="s">
        <v>6140</v>
      </c>
      <c r="G508" s="2">
        <v>2</v>
      </c>
      <c r="H508" s="2" t="str">
        <f>VLOOKUP(E508,customers!$A$1:$I$1001,2,FALSE)</f>
        <v>Diane-marie Wincer</v>
      </c>
      <c r="I508" s="2" t="str">
        <f t="shared" si="58"/>
        <v>Diane-marie</v>
      </c>
      <c r="J508" s="2" t="str">
        <f t="shared" si="59"/>
        <v>Wincer</v>
      </c>
      <c r="K508" s="2" t="str">
        <f>IF(VLOOKUP(E508,customers!$A$1:$I$1001,3,FALSE)=0," ",VLOOKUP(E508,customers!$A$1:$I$1001,3,FALSE))</f>
        <v>dwincere2@marriott.com</v>
      </c>
      <c r="L508" s="2" t="str">
        <f>VLOOKUP(E508,customers!$A$1:$I$1001,6,FALSE)</f>
        <v>El Paso</v>
      </c>
      <c r="M508" s="2" t="str">
        <f>VLOOKUP(E508,customers!$A$1:$I$1001,7,FALSE)</f>
        <v>United States</v>
      </c>
      <c r="N508" t="str">
        <f t="shared" si="60"/>
        <v>A</v>
      </c>
      <c r="O508" t="str" cm="1">
        <f t="array" ref="O508">_xlfn.IFS(N508="R","Rob",N508="E","Exc",N508="L","Lib",N508="A","Ara")</f>
        <v>Ara</v>
      </c>
      <c r="P508" t="str" cm="1">
        <f t="array" ref="P508">_xlfn.IFS(O508="Rob","Robusta",O508="Exc","Excelsa",O508="Ara","Arabica",O508="Lib","Liberica")</f>
        <v>Arabica</v>
      </c>
      <c r="Q508" t="str">
        <f t="shared" si="61"/>
        <v>L</v>
      </c>
      <c r="R508" s="8" t="str">
        <f t="shared" si="62"/>
        <v>1</v>
      </c>
      <c r="S508" s="9">
        <f>_xlfn.XLOOKUP(F508,products!$A$2:$A$49,products!$E$2:$E$49,,0,)</f>
        <v>12.95</v>
      </c>
      <c r="T508" s="10">
        <f t="shared" si="63"/>
        <v>25.9</v>
      </c>
      <c r="U508" t="str">
        <f>_xlfn.XLOOKUP(E508,customers!$A$2:$A$1001,customers!$I$2:$I$1001,,0,)</f>
        <v>Yes</v>
      </c>
    </row>
    <row r="509" spans="1:21" x14ac:dyDescent="0.2">
      <c r="A509" s="2" t="s">
        <v>3355</v>
      </c>
      <c r="B509" s="3">
        <v>43516</v>
      </c>
      <c r="C509" s="3" t="str">
        <f t="shared" si="56"/>
        <v>Feb</v>
      </c>
      <c r="D509" s="2">
        <f t="shared" si="57"/>
        <v>2019</v>
      </c>
      <c r="E509" s="2" t="s">
        <v>3356</v>
      </c>
      <c r="F509" t="s">
        <v>6182</v>
      </c>
      <c r="G509" s="2">
        <v>3</v>
      </c>
      <c r="H509" s="2" t="str">
        <f>VLOOKUP(E509,customers!$A$1:$I$1001,2,FALSE)</f>
        <v>Perry Lyfield</v>
      </c>
      <c r="I509" s="2" t="str">
        <f t="shared" si="58"/>
        <v>Perry</v>
      </c>
      <c r="J509" s="2" t="str">
        <f t="shared" si="59"/>
        <v>Lyfield</v>
      </c>
      <c r="K509" s="2" t="str">
        <f>IF(VLOOKUP(E509,customers!$A$1:$I$1001,3,FALSE)=0," ",VLOOKUP(E509,customers!$A$1:$I$1001,3,FALSE))</f>
        <v>plyfielde3@baidu.com</v>
      </c>
      <c r="L509" s="2" t="str">
        <f>VLOOKUP(E509,customers!$A$1:$I$1001,6,FALSE)</f>
        <v>Cleveland</v>
      </c>
      <c r="M509" s="2" t="str">
        <f>VLOOKUP(E509,customers!$A$1:$I$1001,7,FALSE)</f>
        <v>United States</v>
      </c>
      <c r="N509" t="str">
        <f t="shared" si="60"/>
        <v>A</v>
      </c>
      <c r="O509" t="str" cm="1">
        <f t="array" ref="O509">_xlfn.IFS(N509="R","Rob",N509="E","Exc",N509="L","Lib",N509="A","Ara")</f>
        <v>Ara</v>
      </c>
      <c r="P509" t="str" cm="1">
        <f t="array" ref="P509">_xlfn.IFS(O509="Rob","Robusta",O509="Exc","Excelsa",O509="Ara","Arabica",O509="Lib","Liberica")</f>
        <v>Arabica</v>
      </c>
      <c r="Q509" t="str">
        <f t="shared" si="61"/>
        <v>L</v>
      </c>
      <c r="R509" s="8" t="str">
        <f t="shared" si="62"/>
        <v>2.5</v>
      </c>
      <c r="S509" s="9">
        <f>_xlfn.XLOOKUP(F509,products!$A$2:$A$49,products!$E$2:$E$49,,0,)</f>
        <v>29.784999999999997</v>
      </c>
      <c r="T509" s="10">
        <f t="shared" si="63"/>
        <v>89.35499999999999</v>
      </c>
      <c r="U509" t="str">
        <f>_xlfn.XLOOKUP(E509,customers!$A$2:$A$1001,customers!$I$2:$I$1001,,0,)</f>
        <v>Yes</v>
      </c>
    </row>
    <row r="510" spans="1:21" x14ac:dyDescent="0.2">
      <c r="A510" s="2" t="s">
        <v>3361</v>
      </c>
      <c r="B510" s="3">
        <v>44210</v>
      </c>
      <c r="C510" s="3" t="str">
        <f t="shared" si="56"/>
        <v>Jan</v>
      </c>
      <c r="D510" s="2">
        <f t="shared" si="57"/>
        <v>2021</v>
      </c>
      <c r="E510" s="2" t="s">
        <v>3362</v>
      </c>
      <c r="F510" t="s">
        <v>6169</v>
      </c>
      <c r="G510" s="2">
        <v>6</v>
      </c>
      <c r="H510" s="2" t="str">
        <f>VLOOKUP(E510,customers!$A$1:$I$1001,2,FALSE)</f>
        <v>Heall Perris</v>
      </c>
      <c r="I510" s="2" t="str">
        <f t="shared" si="58"/>
        <v>Heall</v>
      </c>
      <c r="J510" s="2" t="str">
        <f t="shared" si="59"/>
        <v>Perris</v>
      </c>
      <c r="K510" s="2" t="str">
        <f>IF(VLOOKUP(E510,customers!$A$1:$I$1001,3,FALSE)=0," ",VLOOKUP(E510,customers!$A$1:$I$1001,3,FALSE))</f>
        <v>hperrise4@studiopress.com</v>
      </c>
      <c r="L510" s="2" t="str">
        <f>VLOOKUP(E510,customers!$A$1:$I$1001,6,FALSE)</f>
        <v>Ballymahon</v>
      </c>
      <c r="M510" s="2" t="str">
        <f>VLOOKUP(E510,customers!$A$1:$I$1001,7,FALSE)</f>
        <v>Ireland</v>
      </c>
      <c r="N510" t="str">
        <f t="shared" si="60"/>
        <v>L</v>
      </c>
      <c r="O510" t="str" cm="1">
        <f t="array" ref="O510">_xlfn.IFS(N510="R","Rob",N510="E","Exc",N510="L","Lib",N510="A","Ara")</f>
        <v>Lib</v>
      </c>
      <c r="P510" t="str" cm="1">
        <f t="array" ref="P510">_xlfn.IFS(O510="Rob","Robusta",O510="Exc","Excelsa",O510="Ara","Arabica",O510="Lib","Liberica")</f>
        <v>Liberica</v>
      </c>
      <c r="Q510" t="str">
        <f t="shared" si="61"/>
        <v>D</v>
      </c>
      <c r="R510" s="8" t="str">
        <f t="shared" si="62"/>
        <v>0.5</v>
      </c>
      <c r="S510" s="9">
        <f>_xlfn.XLOOKUP(F510,products!$A$2:$A$49,products!$E$2:$E$49,,0,)</f>
        <v>7.77</v>
      </c>
      <c r="T510" s="10">
        <f t="shared" si="63"/>
        <v>46.62</v>
      </c>
      <c r="U510" t="str">
        <f>_xlfn.XLOOKUP(E510,customers!$A$2:$A$1001,customers!$I$2:$I$1001,,0,)</f>
        <v>No</v>
      </c>
    </row>
    <row r="511" spans="1:21" x14ac:dyDescent="0.2">
      <c r="A511" s="2" t="s">
        <v>3367</v>
      </c>
      <c r="B511" s="3">
        <v>43785</v>
      </c>
      <c r="C511" s="3" t="str">
        <f t="shared" si="56"/>
        <v>Nov</v>
      </c>
      <c r="D511" s="2">
        <f t="shared" si="57"/>
        <v>2019</v>
      </c>
      <c r="E511" s="2" t="s">
        <v>3368</v>
      </c>
      <c r="F511" t="s">
        <v>6147</v>
      </c>
      <c r="G511" s="2">
        <v>3</v>
      </c>
      <c r="H511" s="2" t="str">
        <f>VLOOKUP(E511,customers!$A$1:$I$1001,2,FALSE)</f>
        <v>Marja Urion</v>
      </c>
      <c r="I511" s="2" t="str">
        <f t="shared" si="58"/>
        <v>Marja</v>
      </c>
      <c r="J511" s="2" t="str">
        <f t="shared" si="59"/>
        <v>Urion</v>
      </c>
      <c r="K511" s="2" t="str">
        <f>IF(VLOOKUP(E511,customers!$A$1:$I$1001,3,FALSE)=0," ",VLOOKUP(E511,customers!$A$1:$I$1001,3,FALSE))</f>
        <v>murione5@alexa.com</v>
      </c>
      <c r="L511" s="2" t="str">
        <f>VLOOKUP(E511,customers!$A$1:$I$1001,6,FALSE)</f>
        <v>Virginia</v>
      </c>
      <c r="M511" s="2" t="str">
        <f>VLOOKUP(E511,customers!$A$1:$I$1001,7,FALSE)</f>
        <v>Ireland</v>
      </c>
      <c r="N511" t="str">
        <f t="shared" si="60"/>
        <v>A</v>
      </c>
      <c r="O511" t="str" cm="1">
        <f t="array" ref="O511">_xlfn.IFS(N511="R","Rob",N511="E","Exc",N511="L","Lib",N511="A","Ara")</f>
        <v>Ara</v>
      </c>
      <c r="P511" t="str" cm="1">
        <f t="array" ref="P511">_xlfn.IFS(O511="Rob","Robusta",O511="Exc","Excelsa",O511="Ara","Arabica",O511="Lib","Liberica")</f>
        <v>Arabica</v>
      </c>
      <c r="Q511" t="str">
        <f t="shared" si="61"/>
        <v>D</v>
      </c>
      <c r="R511" s="8" t="str">
        <f t="shared" si="62"/>
        <v>1</v>
      </c>
      <c r="S511" s="9">
        <f>_xlfn.XLOOKUP(F511,products!$A$2:$A$49,products!$E$2:$E$49,,0,)</f>
        <v>9.9499999999999993</v>
      </c>
      <c r="T511" s="10">
        <f t="shared" si="63"/>
        <v>29.849999999999998</v>
      </c>
      <c r="U511" t="str">
        <f>_xlfn.XLOOKUP(E511,customers!$A$2:$A$1001,customers!$I$2:$I$1001,,0,)</f>
        <v>Yes</v>
      </c>
    </row>
    <row r="512" spans="1:21" x14ac:dyDescent="0.2">
      <c r="A512" s="2" t="s">
        <v>3373</v>
      </c>
      <c r="B512" s="3">
        <v>43803</v>
      </c>
      <c r="C512" s="3" t="str">
        <f t="shared" si="56"/>
        <v>Dec</v>
      </c>
      <c r="D512" s="2">
        <f t="shared" si="57"/>
        <v>2019</v>
      </c>
      <c r="E512" s="2" t="s">
        <v>3374</v>
      </c>
      <c r="F512" t="s">
        <v>6178</v>
      </c>
      <c r="G512" s="2">
        <v>3</v>
      </c>
      <c r="H512" s="2" t="str">
        <f>VLOOKUP(E512,customers!$A$1:$I$1001,2,FALSE)</f>
        <v>Camellia Kid</v>
      </c>
      <c r="I512" s="2" t="str">
        <f t="shared" si="58"/>
        <v>Camellia</v>
      </c>
      <c r="J512" s="2" t="str">
        <f t="shared" si="59"/>
        <v>Kid</v>
      </c>
      <c r="K512" s="2" t="str">
        <f>IF(VLOOKUP(E512,customers!$A$1:$I$1001,3,FALSE)=0," ",VLOOKUP(E512,customers!$A$1:$I$1001,3,FALSE))</f>
        <v>ckide6@narod.ru</v>
      </c>
      <c r="L512" s="2" t="str">
        <f>VLOOKUP(E512,customers!$A$1:$I$1001,6,FALSE)</f>
        <v>Whitegate</v>
      </c>
      <c r="M512" s="2" t="str">
        <f>VLOOKUP(E512,customers!$A$1:$I$1001,7,FALSE)</f>
        <v>Ireland</v>
      </c>
      <c r="N512" t="str">
        <f t="shared" si="60"/>
        <v>R</v>
      </c>
      <c r="O512" t="str" cm="1">
        <f t="array" ref="O512">_xlfn.IFS(N512="R","Rob",N512="E","Exc",N512="L","Lib",N512="A","Ara")</f>
        <v>Rob</v>
      </c>
      <c r="P512" t="str" cm="1">
        <f t="array" ref="P512">_xlfn.IFS(O512="Rob","Robusta",O512="Exc","Excelsa",O512="Ara","Arabica",O512="Lib","Liberica")</f>
        <v>Robusta</v>
      </c>
      <c r="Q512" t="str">
        <f t="shared" si="61"/>
        <v>L</v>
      </c>
      <c r="R512" s="8" t="str">
        <f t="shared" si="62"/>
        <v>0.2</v>
      </c>
      <c r="S512" s="9">
        <f>_xlfn.XLOOKUP(F512,products!$A$2:$A$49,products!$E$2:$E$49,,0,)</f>
        <v>3.5849999999999995</v>
      </c>
      <c r="T512" s="10">
        <f t="shared" si="63"/>
        <v>10.754999999999999</v>
      </c>
      <c r="U512" t="str">
        <f>_xlfn.XLOOKUP(E512,customers!$A$2:$A$1001,customers!$I$2:$I$1001,,0,)</f>
        <v>Yes</v>
      </c>
    </row>
    <row r="513" spans="1:21" x14ac:dyDescent="0.2">
      <c r="A513" s="2" t="s">
        <v>3379</v>
      </c>
      <c r="B513" s="3">
        <v>44043</v>
      </c>
      <c r="C513" s="3" t="str">
        <f t="shared" si="56"/>
        <v>Jul</v>
      </c>
      <c r="D513" s="2">
        <f t="shared" si="57"/>
        <v>2020</v>
      </c>
      <c r="E513" s="2" t="s">
        <v>3380</v>
      </c>
      <c r="F513" t="s">
        <v>6152</v>
      </c>
      <c r="G513" s="2">
        <v>4</v>
      </c>
      <c r="H513" s="2" t="str">
        <f>VLOOKUP(E513,customers!$A$1:$I$1001,2,FALSE)</f>
        <v>Carolann Beine</v>
      </c>
      <c r="I513" s="2" t="str">
        <f t="shared" si="58"/>
        <v>Carolann</v>
      </c>
      <c r="J513" s="2" t="str">
        <f t="shared" si="59"/>
        <v>Beine</v>
      </c>
      <c r="K513" s="2" t="str">
        <f>IF(VLOOKUP(E513,customers!$A$1:$I$1001,3,FALSE)=0," ",VLOOKUP(E513,customers!$A$1:$I$1001,3,FALSE))</f>
        <v>cbeinee7@xinhuanet.com</v>
      </c>
      <c r="L513" s="2" t="str">
        <f>VLOOKUP(E513,customers!$A$1:$I$1001,6,FALSE)</f>
        <v>Birmingham</v>
      </c>
      <c r="M513" s="2" t="str">
        <f>VLOOKUP(E513,customers!$A$1:$I$1001,7,FALSE)</f>
        <v>United States</v>
      </c>
      <c r="N513" t="str">
        <f t="shared" si="60"/>
        <v>A</v>
      </c>
      <c r="O513" t="str" cm="1">
        <f t="array" ref="O513">_xlfn.IFS(N513="R","Rob",N513="E","Exc",N513="L","Lib",N513="A","Ara")</f>
        <v>Ara</v>
      </c>
      <c r="P513" t="str" cm="1">
        <f t="array" ref="P513">_xlfn.IFS(O513="Rob","Robusta",O513="Exc","Excelsa",O513="Ara","Arabica",O513="Lib","Liberica")</f>
        <v>Arabica</v>
      </c>
      <c r="Q513" t="str">
        <f t="shared" si="61"/>
        <v>M</v>
      </c>
      <c r="R513" s="8" t="str">
        <f t="shared" si="62"/>
        <v>0.2</v>
      </c>
      <c r="S513" s="9">
        <f>_xlfn.XLOOKUP(F513,products!$A$2:$A$49,products!$E$2:$E$49,,0,)</f>
        <v>3.375</v>
      </c>
      <c r="T513" s="10">
        <f t="shared" si="63"/>
        <v>13.5</v>
      </c>
      <c r="U513" t="str">
        <f>_xlfn.XLOOKUP(E513,customers!$A$2:$A$1001,customers!$I$2:$I$1001,,0,)</f>
        <v>Yes</v>
      </c>
    </row>
    <row r="514" spans="1:21" x14ac:dyDescent="0.2">
      <c r="A514" s="2" t="s">
        <v>3385</v>
      </c>
      <c r="B514" s="3">
        <v>43535</v>
      </c>
      <c r="C514" s="3" t="str">
        <f t="shared" si="56"/>
        <v>Mar</v>
      </c>
      <c r="D514" s="2">
        <f t="shared" si="57"/>
        <v>2019</v>
      </c>
      <c r="E514" s="2" t="s">
        <v>3386</v>
      </c>
      <c r="F514" t="s">
        <v>6170</v>
      </c>
      <c r="G514" s="2">
        <v>3</v>
      </c>
      <c r="H514" s="2" t="str">
        <f>VLOOKUP(E514,customers!$A$1:$I$1001,2,FALSE)</f>
        <v>Celia Bakeup</v>
      </c>
      <c r="I514" s="2" t="str">
        <f t="shared" si="58"/>
        <v>Celia</v>
      </c>
      <c r="J514" s="2" t="str">
        <f t="shared" si="59"/>
        <v>Bakeup</v>
      </c>
      <c r="K514" s="2" t="str">
        <f>IF(VLOOKUP(E514,customers!$A$1:$I$1001,3,FALSE)=0," ",VLOOKUP(E514,customers!$A$1:$I$1001,3,FALSE))</f>
        <v>cbakeupe8@globo.com</v>
      </c>
      <c r="L514" s="2" t="str">
        <f>VLOOKUP(E514,customers!$A$1:$I$1001,6,FALSE)</f>
        <v>Saint Cloud</v>
      </c>
      <c r="M514" s="2" t="str">
        <f>VLOOKUP(E514,customers!$A$1:$I$1001,7,FALSE)</f>
        <v>United States</v>
      </c>
      <c r="N514" t="str">
        <f t="shared" si="60"/>
        <v>L</v>
      </c>
      <c r="O514" t="str" cm="1">
        <f t="array" ref="O514">_xlfn.IFS(N514="R","Rob",N514="E","Exc",N514="L","Lib",N514="A","Ara")</f>
        <v>Lib</v>
      </c>
      <c r="P514" t="str" cm="1">
        <f t="array" ref="P514">_xlfn.IFS(O514="Rob","Robusta",O514="Exc","Excelsa",O514="Ara","Arabica",O514="Lib","Liberica")</f>
        <v>Liberica</v>
      </c>
      <c r="Q514" t="str">
        <f t="shared" si="61"/>
        <v>L</v>
      </c>
      <c r="R514" s="8" t="str">
        <f t="shared" si="62"/>
        <v>1</v>
      </c>
      <c r="S514" s="9">
        <f>_xlfn.XLOOKUP(F514,products!$A$2:$A$49,products!$E$2:$E$49,,0,)</f>
        <v>15.85</v>
      </c>
      <c r="T514" s="10">
        <f t="shared" si="63"/>
        <v>47.55</v>
      </c>
      <c r="U514" t="str">
        <f>_xlfn.XLOOKUP(E514,customers!$A$2:$A$1001,customers!$I$2:$I$1001,,0,)</f>
        <v>No</v>
      </c>
    </row>
    <row r="515" spans="1:21" x14ac:dyDescent="0.2">
      <c r="A515" s="2" t="s">
        <v>3391</v>
      </c>
      <c r="B515" s="3">
        <v>44691</v>
      </c>
      <c r="C515" s="3" t="str">
        <f t="shared" ref="C515:C578" si="64">TEXT(B515,"mmm")</f>
        <v>May</v>
      </c>
      <c r="D515" s="2">
        <f t="shared" ref="D515:D578" si="65">YEAR(B515)</f>
        <v>2022</v>
      </c>
      <c r="E515" s="2" t="s">
        <v>3392</v>
      </c>
      <c r="F515" t="s">
        <v>6170</v>
      </c>
      <c r="G515" s="2">
        <v>5</v>
      </c>
      <c r="H515" s="2" t="str">
        <f>VLOOKUP(E515,customers!$A$1:$I$1001,2,FALSE)</f>
        <v>Nataniel Helkin</v>
      </c>
      <c r="I515" s="2" t="str">
        <f t="shared" ref="I515:I578" si="66">LEFT(H515,FIND(" ",H515,1)-1)</f>
        <v>Nataniel</v>
      </c>
      <c r="J515" s="2" t="str">
        <f t="shared" ref="J515:J578" si="67">RIGHT(H515,LEN(H515)-FIND(" ",H515,1))</f>
        <v>Helkin</v>
      </c>
      <c r="K515" s="2" t="str">
        <f>IF(VLOOKUP(E515,customers!$A$1:$I$1001,3,FALSE)=0," ",VLOOKUP(E515,customers!$A$1:$I$1001,3,FALSE))</f>
        <v>nhelkine9@example.com</v>
      </c>
      <c r="L515" s="2" t="str">
        <f>VLOOKUP(E515,customers!$A$1:$I$1001,6,FALSE)</f>
        <v>Philadelphia</v>
      </c>
      <c r="M515" s="2" t="str">
        <f>VLOOKUP(E515,customers!$A$1:$I$1001,7,FALSE)</f>
        <v>United States</v>
      </c>
      <c r="N515" t="str">
        <f t="shared" ref="N515:N578" si="68">LEFT(F515,FIND("-",F515,1)-1)</f>
        <v>L</v>
      </c>
      <c r="O515" t="str" cm="1">
        <f t="array" ref="O515">_xlfn.IFS(N515="R","Rob",N515="E","Exc",N515="L","Lib",N515="A","Ara")</f>
        <v>Lib</v>
      </c>
      <c r="P515" t="str" cm="1">
        <f t="array" ref="P515">_xlfn.IFS(O515="Rob","Robusta",O515="Exc","Excelsa",O515="Ara","Arabica",O515="Lib","Liberica")</f>
        <v>Liberica</v>
      </c>
      <c r="Q515" t="str">
        <f t="shared" ref="Q515:Q578" si="69">MID(F515,FIND("-",F515,1)+1,1)</f>
        <v>L</v>
      </c>
      <c r="R515" s="8" t="str">
        <f t="shared" ref="R515:R578" si="70">MID(F515,FIND("-",F515,FIND("-",F515,1)+1)+1,LEN(F515)-FIND("-",F515,FIND("-",F515,1)+1))</f>
        <v>1</v>
      </c>
      <c r="S515" s="9">
        <f>_xlfn.XLOOKUP(F515,products!$A$2:$A$49,products!$E$2:$E$49,,0,)</f>
        <v>15.85</v>
      </c>
      <c r="T515" s="10">
        <f t="shared" ref="T515:T578" si="71">S515*G515</f>
        <v>79.25</v>
      </c>
      <c r="U515" t="str">
        <f>_xlfn.XLOOKUP(E515,customers!$A$2:$A$1001,customers!$I$2:$I$1001,,0,)</f>
        <v>No</v>
      </c>
    </row>
    <row r="516" spans="1:21" x14ac:dyDescent="0.2">
      <c r="A516" s="2" t="s">
        <v>3396</v>
      </c>
      <c r="B516" s="3">
        <v>44555</v>
      </c>
      <c r="C516" s="3" t="str">
        <f t="shared" si="64"/>
        <v>Dec</v>
      </c>
      <c r="D516" s="2">
        <f t="shared" si="65"/>
        <v>2021</v>
      </c>
      <c r="E516" s="2" t="s">
        <v>3397</v>
      </c>
      <c r="F516" t="s">
        <v>6159</v>
      </c>
      <c r="G516" s="2">
        <v>6</v>
      </c>
      <c r="H516" s="2" t="str">
        <f>VLOOKUP(E516,customers!$A$1:$I$1001,2,FALSE)</f>
        <v>Pippo Witherington</v>
      </c>
      <c r="I516" s="2" t="str">
        <f t="shared" si="66"/>
        <v>Pippo</v>
      </c>
      <c r="J516" s="2" t="str">
        <f t="shared" si="67"/>
        <v>Witherington</v>
      </c>
      <c r="K516" s="2" t="str">
        <f>IF(VLOOKUP(E516,customers!$A$1:$I$1001,3,FALSE)=0," ",VLOOKUP(E516,customers!$A$1:$I$1001,3,FALSE))</f>
        <v>pwitheringtonea@networkadvertising.org</v>
      </c>
      <c r="L516" s="2" t="str">
        <f>VLOOKUP(E516,customers!$A$1:$I$1001,6,FALSE)</f>
        <v>Detroit</v>
      </c>
      <c r="M516" s="2" t="str">
        <f>VLOOKUP(E516,customers!$A$1:$I$1001,7,FALSE)</f>
        <v>United States</v>
      </c>
      <c r="N516" t="str">
        <f t="shared" si="68"/>
        <v>L</v>
      </c>
      <c r="O516" t="str" cm="1">
        <f t="array" ref="O516">_xlfn.IFS(N516="R","Rob",N516="E","Exc",N516="L","Lib",N516="A","Ara")</f>
        <v>Lib</v>
      </c>
      <c r="P516" t="str" cm="1">
        <f t="array" ref="P516">_xlfn.IFS(O516="Rob","Robusta",O516="Exc","Excelsa",O516="Ara","Arabica",O516="Lib","Liberica")</f>
        <v>Liberica</v>
      </c>
      <c r="Q516" t="str">
        <f t="shared" si="69"/>
        <v>M</v>
      </c>
      <c r="R516" s="8" t="str">
        <f t="shared" si="70"/>
        <v>0.2</v>
      </c>
      <c r="S516" s="9">
        <f>_xlfn.XLOOKUP(F516,products!$A$2:$A$49,products!$E$2:$E$49,,0,)</f>
        <v>4.3650000000000002</v>
      </c>
      <c r="T516" s="10">
        <f t="shared" si="71"/>
        <v>26.19</v>
      </c>
      <c r="U516" t="str">
        <f>_xlfn.XLOOKUP(E516,customers!$A$2:$A$1001,customers!$I$2:$I$1001,,0,)</f>
        <v>Yes</v>
      </c>
    </row>
    <row r="517" spans="1:21" x14ac:dyDescent="0.2">
      <c r="A517" s="2" t="s">
        <v>3402</v>
      </c>
      <c r="B517" s="3">
        <v>44673</v>
      </c>
      <c r="C517" s="3" t="str">
        <f t="shared" si="64"/>
        <v>Apr</v>
      </c>
      <c r="D517" s="2">
        <f t="shared" si="65"/>
        <v>2022</v>
      </c>
      <c r="E517" s="2" t="s">
        <v>3403</v>
      </c>
      <c r="F517" t="s">
        <v>6173</v>
      </c>
      <c r="G517" s="2">
        <v>3</v>
      </c>
      <c r="H517" s="2" t="str">
        <f>VLOOKUP(E517,customers!$A$1:$I$1001,2,FALSE)</f>
        <v>Tildie Tilzey</v>
      </c>
      <c r="I517" s="2" t="str">
        <f t="shared" si="66"/>
        <v>Tildie</v>
      </c>
      <c r="J517" s="2" t="str">
        <f t="shared" si="67"/>
        <v>Tilzey</v>
      </c>
      <c r="K517" s="2" t="str">
        <f>IF(VLOOKUP(E517,customers!$A$1:$I$1001,3,FALSE)=0," ",VLOOKUP(E517,customers!$A$1:$I$1001,3,FALSE))</f>
        <v>ttilzeyeb@hostgator.com</v>
      </c>
      <c r="L517" s="2" t="str">
        <f>VLOOKUP(E517,customers!$A$1:$I$1001,6,FALSE)</f>
        <v>Saint Louis</v>
      </c>
      <c r="M517" s="2" t="str">
        <f>VLOOKUP(E517,customers!$A$1:$I$1001,7,FALSE)</f>
        <v>United States</v>
      </c>
      <c r="N517" t="str">
        <f t="shared" si="68"/>
        <v>R</v>
      </c>
      <c r="O517" t="str" cm="1">
        <f t="array" ref="O517">_xlfn.IFS(N517="R","Rob",N517="E","Exc",N517="L","Lib",N517="A","Ara")</f>
        <v>Rob</v>
      </c>
      <c r="P517" t="str" cm="1">
        <f t="array" ref="P517">_xlfn.IFS(O517="Rob","Robusta",O517="Exc","Excelsa",O517="Ara","Arabica",O517="Lib","Liberica")</f>
        <v>Robusta</v>
      </c>
      <c r="Q517" t="str">
        <f t="shared" si="69"/>
        <v>L</v>
      </c>
      <c r="R517" s="8" t="str">
        <f t="shared" si="70"/>
        <v>0.5</v>
      </c>
      <c r="S517" s="9">
        <f>_xlfn.XLOOKUP(F517,products!$A$2:$A$49,products!$E$2:$E$49,,0,)</f>
        <v>7.169999999999999</v>
      </c>
      <c r="T517" s="10">
        <f t="shared" si="71"/>
        <v>21.509999999999998</v>
      </c>
      <c r="U517" t="str">
        <f>_xlfn.XLOOKUP(E517,customers!$A$2:$A$1001,customers!$I$2:$I$1001,,0,)</f>
        <v>No</v>
      </c>
    </row>
    <row r="518" spans="1:21" x14ac:dyDescent="0.2">
      <c r="A518" s="2" t="s">
        <v>3408</v>
      </c>
      <c r="B518" s="3">
        <v>44723</v>
      </c>
      <c r="C518" s="3" t="str">
        <f t="shared" si="64"/>
        <v>Jun</v>
      </c>
      <c r="D518" s="2">
        <f t="shared" si="65"/>
        <v>2022</v>
      </c>
      <c r="E518" s="2" t="s">
        <v>3409</v>
      </c>
      <c r="F518" t="s">
        <v>6149</v>
      </c>
      <c r="G518" s="2">
        <v>5</v>
      </c>
      <c r="H518" s="2" t="str">
        <f>VLOOKUP(E518,customers!$A$1:$I$1001,2,FALSE)</f>
        <v>Cindra Burling</v>
      </c>
      <c r="I518" s="2" t="str">
        <f t="shared" si="66"/>
        <v>Cindra</v>
      </c>
      <c r="J518" s="2" t="str">
        <f t="shared" si="67"/>
        <v>Burling</v>
      </c>
      <c r="K518" s="2" t="str">
        <f>IF(VLOOKUP(E518,customers!$A$1:$I$1001,3,FALSE)=0," ",VLOOKUP(E518,customers!$A$1:$I$1001,3,FALSE))</f>
        <v xml:space="preserve"> </v>
      </c>
      <c r="L518" s="2" t="str">
        <f>VLOOKUP(E518,customers!$A$1:$I$1001,6,FALSE)</f>
        <v>Schenectady</v>
      </c>
      <c r="M518" s="2" t="str">
        <f>VLOOKUP(E518,customers!$A$1:$I$1001,7,FALSE)</f>
        <v>United States</v>
      </c>
      <c r="N518" t="str">
        <f t="shared" si="68"/>
        <v>R</v>
      </c>
      <c r="O518" t="str" cm="1">
        <f t="array" ref="O518">_xlfn.IFS(N518="R","Rob",N518="E","Exc",N518="L","Lib",N518="A","Ara")</f>
        <v>Rob</v>
      </c>
      <c r="P518" t="str" cm="1">
        <f t="array" ref="P518">_xlfn.IFS(O518="Rob","Robusta",O518="Exc","Excelsa",O518="Ara","Arabica",O518="Lib","Liberica")</f>
        <v>Robusta</v>
      </c>
      <c r="Q518" t="str">
        <f t="shared" si="69"/>
        <v>D</v>
      </c>
      <c r="R518" s="8" t="str">
        <f t="shared" si="70"/>
        <v>2.5</v>
      </c>
      <c r="S518" s="9">
        <f>_xlfn.XLOOKUP(F518,products!$A$2:$A$49,products!$E$2:$E$49,,0,)</f>
        <v>20.584999999999997</v>
      </c>
      <c r="T518" s="10">
        <f t="shared" si="71"/>
        <v>102.92499999999998</v>
      </c>
      <c r="U518" t="str">
        <f>_xlfn.XLOOKUP(E518,customers!$A$2:$A$1001,customers!$I$2:$I$1001,,0,)</f>
        <v>Yes</v>
      </c>
    </row>
    <row r="519" spans="1:21" x14ac:dyDescent="0.2">
      <c r="A519" s="2" t="s">
        <v>3413</v>
      </c>
      <c r="B519" s="3">
        <v>44678</v>
      </c>
      <c r="C519" s="3" t="str">
        <f t="shared" si="64"/>
        <v>Apr</v>
      </c>
      <c r="D519" s="2">
        <f t="shared" si="65"/>
        <v>2022</v>
      </c>
      <c r="E519" s="2" t="s">
        <v>3414</v>
      </c>
      <c r="F519" t="s">
        <v>6150</v>
      </c>
      <c r="G519" s="2">
        <v>2</v>
      </c>
      <c r="H519" s="2" t="str">
        <f>VLOOKUP(E519,customers!$A$1:$I$1001,2,FALSE)</f>
        <v>Channa Belamy</v>
      </c>
      <c r="I519" s="2" t="str">
        <f t="shared" si="66"/>
        <v>Channa</v>
      </c>
      <c r="J519" s="2" t="str">
        <f t="shared" si="67"/>
        <v>Belamy</v>
      </c>
      <c r="K519" s="2" t="str">
        <f>IF(VLOOKUP(E519,customers!$A$1:$I$1001,3,FALSE)=0," ",VLOOKUP(E519,customers!$A$1:$I$1001,3,FALSE))</f>
        <v xml:space="preserve"> </v>
      </c>
      <c r="L519" s="2" t="str">
        <f>VLOOKUP(E519,customers!$A$1:$I$1001,6,FALSE)</f>
        <v>Lakeland</v>
      </c>
      <c r="M519" s="2" t="str">
        <f>VLOOKUP(E519,customers!$A$1:$I$1001,7,FALSE)</f>
        <v>United States</v>
      </c>
      <c r="N519" t="str">
        <f t="shared" si="68"/>
        <v>L</v>
      </c>
      <c r="O519" t="str" cm="1">
        <f t="array" ref="O519">_xlfn.IFS(N519="R","Rob",N519="E","Exc",N519="L","Lib",N519="A","Ara")</f>
        <v>Lib</v>
      </c>
      <c r="P519" t="str" cm="1">
        <f t="array" ref="P519">_xlfn.IFS(O519="Rob","Robusta",O519="Exc","Excelsa",O519="Ara","Arabica",O519="Lib","Liberica")</f>
        <v>Liberica</v>
      </c>
      <c r="Q519" t="str">
        <f t="shared" si="69"/>
        <v>D</v>
      </c>
      <c r="R519" s="8" t="str">
        <f t="shared" si="70"/>
        <v>0.2</v>
      </c>
      <c r="S519" s="9">
        <f>_xlfn.XLOOKUP(F519,products!$A$2:$A$49,products!$E$2:$E$49,,0,)</f>
        <v>3.8849999999999998</v>
      </c>
      <c r="T519" s="10">
        <f t="shared" si="71"/>
        <v>7.77</v>
      </c>
      <c r="U519" t="str">
        <f>_xlfn.XLOOKUP(E519,customers!$A$2:$A$1001,customers!$I$2:$I$1001,,0,)</f>
        <v>No</v>
      </c>
    </row>
    <row r="520" spans="1:21" x14ac:dyDescent="0.2">
      <c r="A520" s="2" t="s">
        <v>3418</v>
      </c>
      <c r="B520" s="3">
        <v>44194</v>
      </c>
      <c r="C520" s="3" t="str">
        <f t="shared" si="64"/>
        <v>Dec</v>
      </c>
      <c r="D520" s="2">
        <f t="shared" si="65"/>
        <v>2020</v>
      </c>
      <c r="E520" s="2" t="s">
        <v>3419</v>
      </c>
      <c r="F520" t="s">
        <v>6185</v>
      </c>
      <c r="G520" s="2">
        <v>5</v>
      </c>
      <c r="H520" s="2" t="str">
        <f>VLOOKUP(E520,customers!$A$1:$I$1001,2,FALSE)</f>
        <v>Karl Imorts</v>
      </c>
      <c r="I520" s="2" t="str">
        <f t="shared" si="66"/>
        <v>Karl</v>
      </c>
      <c r="J520" s="2" t="str">
        <f t="shared" si="67"/>
        <v>Imorts</v>
      </c>
      <c r="K520" s="2" t="str">
        <f>IF(VLOOKUP(E520,customers!$A$1:$I$1001,3,FALSE)=0," ",VLOOKUP(E520,customers!$A$1:$I$1001,3,FALSE))</f>
        <v>kimortsee@alexa.com</v>
      </c>
      <c r="L520" s="2" t="str">
        <f>VLOOKUP(E520,customers!$A$1:$I$1001,6,FALSE)</f>
        <v>Melbourne</v>
      </c>
      <c r="M520" s="2" t="str">
        <f>VLOOKUP(E520,customers!$A$1:$I$1001,7,FALSE)</f>
        <v>United States</v>
      </c>
      <c r="N520" t="str">
        <f t="shared" si="68"/>
        <v>E</v>
      </c>
      <c r="O520" t="str" cm="1">
        <f t="array" ref="O520">_xlfn.IFS(N520="R","Rob",N520="E","Exc",N520="L","Lib",N520="A","Ara")</f>
        <v>Exc</v>
      </c>
      <c r="P520" t="str" cm="1">
        <f t="array" ref="P520">_xlfn.IFS(O520="Rob","Robusta",O520="Exc","Excelsa",O520="Ara","Arabica",O520="Lib","Liberica")</f>
        <v>Excelsa</v>
      </c>
      <c r="Q520" t="str">
        <f t="shared" si="69"/>
        <v>D</v>
      </c>
      <c r="R520" s="8" t="str">
        <f t="shared" si="70"/>
        <v>2.5</v>
      </c>
      <c r="S520" s="9">
        <f>_xlfn.XLOOKUP(F520,products!$A$2:$A$49,products!$E$2:$E$49,,0,)</f>
        <v>27.945</v>
      </c>
      <c r="T520" s="10">
        <f t="shared" si="71"/>
        <v>139.72499999999999</v>
      </c>
      <c r="U520" t="str">
        <f>_xlfn.XLOOKUP(E520,customers!$A$2:$A$1001,customers!$I$2:$I$1001,,0,)</f>
        <v>No</v>
      </c>
    </row>
    <row r="521" spans="1:21" x14ac:dyDescent="0.2">
      <c r="A521" s="2" t="s">
        <v>3424</v>
      </c>
      <c r="B521" s="3">
        <v>44026</v>
      </c>
      <c r="C521" s="3" t="str">
        <f t="shared" si="64"/>
        <v>Jul</v>
      </c>
      <c r="D521" s="2">
        <f t="shared" si="65"/>
        <v>2020</v>
      </c>
      <c r="E521" s="2" t="s">
        <v>3368</v>
      </c>
      <c r="F521" t="s">
        <v>6158</v>
      </c>
      <c r="G521" s="2">
        <v>2</v>
      </c>
      <c r="H521" s="2" t="str">
        <f>VLOOKUP(E521,customers!$A$1:$I$1001,2,FALSE)</f>
        <v>Marja Urion</v>
      </c>
      <c r="I521" s="2" t="str">
        <f t="shared" si="66"/>
        <v>Marja</v>
      </c>
      <c r="J521" s="2" t="str">
        <f t="shared" si="67"/>
        <v>Urion</v>
      </c>
      <c r="K521" s="2" t="str">
        <f>IF(VLOOKUP(E521,customers!$A$1:$I$1001,3,FALSE)=0," ",VLOOKUP(E521,customers!$A$1:$I$1001,3,FALSE))</f>
        <v>murione5@alexa.com</v>
      </c>
      <c r="L521" s="2" t="str">
        <f>VLOOKUP(E521,customers!$A$1:$I$1001,6,FALSE)</f>
        <v>Virginia</v>
      </c>
      <c r="M521" s="2" t="str">
        <f>VLOOKUP(E521,customers!$A$1:$I$1001,7,FALSE)</f>
        <v>Ireland</v>
      </c>
      <c r="N521" t="str">
        <f t="shared" si="68"/>
        <v>A</v>
      </c>
      <c r="O521" t="str" cm="1">
        <f t="array" ref="O521">_xlfn.IFS(N521="R","Rob",N521="E","Exc",N521="L","Lib",N521="A","Ara")</f>
        <v>Ara</v>
      </c>
      <c r="P521" t="str" cm="1">
        <f t="array" ref="P521">_xlfn.IFS(O521="Rob","Robusta",O521="Exc","Excelsa",O521="Ara","Arabica",O521="Lib","Liberica")</f>
        <v>Arabica</v>
      </c>
      <c r="Q521" t="str">
        <f t="shared" si="69"/>
        <v>D</v>
      </c>
      <c r="R521" s="8" t="str">
        <f t="shared" si="70"/>
        <v>0.5</v>
      </c>
      <c r="S521" s="9">
        <f>_xlfn.XLOOKUP(F521,products!$A$2:$A$49,products!$E$2:$E$49,,0,)</f>
        <v>5.97</v>
      </c>
      <c r="T521" s="10">
        <f t="shared" si="71"/>
        <v>11.94</v>
      </c>
      <c r="U521" t="str">
        <f>_xlfn.XLOOKUP(E521,customers!$A$2:$A$1001,customers!$I$2:$I$1001,,0,)</f>
        <v>Yes</v>
      </c>
    </row>
    <row r="522" spans="1:21" x14ac:dyDescent="0.2">
      <c r="A522" s="2" t="s">
        <v>3430</v>
      </c>
      <c r="B522" s="3">
        <v>44446</v>
      </c>
      <c r="C522" s="3" t="str">
        <f t="shared" si="64"/>
        <v>Sep</v>
      </c>
      <c r="D522" s="2">
        <f t="shared" si="65"/>
        <v>2021</v>
      </c>
      <c r="E522" s="2" t="s">
        <v>3431</v>
      </c>
      <c r="F522" t="s">
        <v>6150</v>
      </c>
      <c r="G522" s="2">
        <v>1</v>
      </c>
      <c r="H522" s="2" t="str">
        <f>VLOOKUP(E522,customers!$A$1:$I$1001,2,FALSE)</f>
        <v>Mag Armistead</v>
      </c>
      <c r="I522" s="2" t="str">
        <f t="shared" si="66"/>
        <v>Mag</v>
      </c>
      <c r="J522" s="2" t="str">
        <f t="shared" si="67"/>
        <v>Armistead</v>
      </c>
      <c r="K522" s="2" t="str">
        <f>IF(VLOOKUP(E522,customers!$A$1:$I$1001,3,FALSE)=0," ",VLOOKUP(E522,customers!$A$1:$I$1001,3,FALSE))</f>
        <v>marmisteadeg@blogtalkradio.com</v>
      </c>
      <c r="L522" s="2" t="str">
        <f>VLOOKUP(E522,customers!$A$1:$I$1001,6,FALSE)</f>
        <v>New Orleans</v>
      </c>
      <c r="M522" s="2" t="str">
        <f>VLOOKUP(E522,customers!$A$1:$I$1001,7,FALSE)</f>
        <v>United States</v>
      </c>
      <c r="N522" t="str">
        <f t="shared" si="68"/>
        <v>L</v>
      </c>
      <c r="O522" t="str" cm="1">
        <f t="array" ref="O522">_xlfn.IFS(N522="R","Rob",N522="E","Exc",N522="L","Lib",N522="A","Ara")</f>
        <v>Lib</v>
      </c>
      <c r="P522" t="str" cm="1">
        <f t="array" ref="P522">_xlfn.IFS(O522="Rob","Robusta",O522="Exc","Excelsa",O522="Ara","Arabica",O522="Lib","Liberica")</f>
        <v>Liberica</v>
      </c>
      <c r="Q522" t="str">
        <f t="shared" si="69"/>
        <v>D</v>
      </c>
      <c r="R522" s="8" t="str">
        <f t="shared" si="70"/>
        <v>0.2</v>
      </c>
      <c r="S522" s="9">
        <f>_xlfn.XLOOKUP(F522,products!$A$2:$A$49,products!$E$2:$E$49,,0,)</f>
        <v>3.8849999999999998</v>
      </c>
      <c r="T522" s="10">
        <f t="shared" si="71"/>
        <v>3.8849999999999998</v>
      </c>
      <c r="U522" t="str">
        <f>_xlfn.XLOOKUP(E522,customers!$A$2:$A$1001,customers!$I$2:$I$1001,,0,)</f>
        <v>No</v>
      </c>
    </row>
    <row r="523" spans="1:21" x14ac:dyDescent="0.2">
      <c r="A523" s="2" t="s">
        <v>3430</v>
      </c>
      <c r="B523" s="3">
        <v>44446</v>
      </c>
      <c r="C523" s="3" t="str">
        <f t="shared" si="64"/>
        <v>Sep</v>
      </c>
      <c r="D523" s="2">
        <f t="shared" si="65"/>
        <v>2021</v>
      </c>
      <c r="E523" s="2" t="s">
        <v>3431</v>
      </c>
      <c r="F523" t="s">
        <v>6138</v>
      </c>
      <c r="G523" s="2">
        <v>4</v>
      </c>
      <c r="H523" s="2" t="str">
        <f>VLOOKUP(E523,customers!$A$1:$I$1001,2,FALSE)</f>
        <v>Mag Armistead</v>
      </c>
      <c r="I523" s="2" t="str">
        <f t="shared" si="66"/>
        <v>Mag</v>
      </c>
      <c r="J523" s="2" t="str">
        <f t="shared" si="67"/>
        <v>Armistead</v>
      </c>
      <c r="K523" s="2" t="str">
        <f>IF(VLOOKUP(E523,customers!$A$1:$I$1001,3,FALSE)=0," ",VLOOKUP(E523,customers!$A$1:$I$1001,3,FALSE))</f>
        <v>marmisteadeg@blogtalkradio.com</v>
      </c>
      <c r="L523" s="2" t="str">
        <f>VLOOKUP(E523,customers!$A$1:$I$1001,6,FALSE)</f>
        <v>New Orleans</v>
      </c>
      <c r="M523" s="2" t="str">
        <f>VLOOKUP(E523,customers!$A$1:$I$1001,7,FALSE)</f>
        <v>United States</v>
      </c>
      <c r="N523" t="str">
        <f t="shared" si="68"/>
        <v>R</v>
      </c>
      <c r="O523" t="str" cm="1">
        <f t="array" ref="O523">_xlfn.IFS(N523="R","Rob",N523="E","Exc",N523="L","Lib",N523="A","Ara")</f>
        <v>Rob</v>
      </c>
      <c r="P523" t="str" cm="1">
        <f t="array" ref="P523">_xlfn.IFS(O523="Rob","Robusta",O523="Exc","Excelsa",O523="Ara","Arabica",O523="Lib","Liberica")</f>
        <v>Robusta</v>
      </c>
      <c r="Q523" t="str">
        <f t="shared" si="69"/>
        <v>M</v>
      </c>
      <c r="R523" s="8" t="str">
        <f t="shared" si="70"/>
        <v>1</v>
      </c>
      <c r="S523" s="9">
        <f>_xlfn.XLOOKUP(F523,products!$A$2:$A$49,products!$E$2:$E$49,,0,)</f>
        <v>9.9499999999999993</v>
      </c>
      <c r="T523" s="10">
        <f t="shared" si="71"/>
        <v>39.799999999999997</v>
      </c>
      <c r="U523" t="str">
        <f>_xlfn.XLOOKUP(E523,customers!$A$2:$A$1001,customers!$I$2:$I$1001,,0,)</f>
        <v>No</v>
      </c>
    </row>
    <row r="524" spans="1:21" x14ac:dyDescent="0.2">
      <c r="A524" s="2" t="s">
        <v>3441</v>
      </c>
      <c r="B524" s="3">
        <v>43625</v>
      </c>
      <c r="C524" s="3" t="str">
        <f t="shared" si="64"/>
        <v>Jun</v>
      </c>
      <c r="D524" s="2">
        <f t="shared" si="65"/>
        <v>2019</v>
      </c>
      <c r="E524" s="2" t="s">
        <v>3442</v>
      </c>
      <c r="F524" t="s">
        <v>6146</v>
      </c>
      <c r="G524" s="2">
        <v>5</v>
      </c>
      <c r="H524" s="2" t="str">
        <f>VLOOKUP(E524,customers!$A$1:$I$1001,2,FALSE)</f>
        <v>Vasili Upstone</v>
      </c>
      <c r="I524" s="2" t="str">
        <f t="shared" si="66"/>
        <v>Vasili</v>
      </c>
      <c r="J524" s="2" t="str">
        <f t="shared" si="67"/>
        <v>Upstone</v>
      </c>
      <c r="K524" s="2" t="str">
        <f>IF(VLOOKUP(E524,customers!$A$1:$I$1001,3,FALSE)=0," ",VLOOKUP(E524,customers!$A$1:$I$1001,3,FALSE))</f>
        <v>vupstoneei@google.pl</v>
      </c>
      <c r="L524" s="2" t="str">
        <f>VLOOKUP(E524,customers!$A$1:$I$1001,6,FALSE)</f>
        <v>Topeka</v>
      </c>
      <c r="M524" s="2" t="str">
        <f>VLOOKUP(E524,customers!$A$1:$I$1001,7,FALSE)</f>
        <v>United States</v>
      </c>
      <c r="N524" t="str">
        <f t="shared" si="68"/>
        <v>R</v>
      </c>
      <c r="O524" t="str" cm="1">
        <f t="array" ref="O524">_xlfn.IFS(N524="R","Rob",N524="E","Exc",N524="L","Lib",N524="A","Ara")</f>
        <v>Rob</v>
      </c>
      <c r="P524" t="str" cm="1">
        <f t="array" ref="P524">_xlfn.IFS(O524="Rob","Robusta",O524="Exc","Excelsa",O524="Ara","Arabica",O524="Lib","Liberica")</f>
        <v>Robusta</v>
      </c>
      <c r="Q524" t="str">
        <f t="shared" si="69"/>
        <v>M</v>
      </c>
      <c r="R524" s="8" t="str">
        <f t="shared" si="70"/>
        <v>0.5</v>
      </c>
      <c r="S524" s="9">
        <f>_xlfn.XLOOKUP(F524,products!$A$2:$A$49,products!$E$2:$E$49,,0,)</f>
        <v>5.97</v>
      </c>
      <c r="T524" s="10">
        <f t="shared" si="71"/>
        <v>29.849999999999998</v>
      </c>
      <c r="U524" t="str">
        <f>_xlfn.XLOOKUP(E524,customers!$A$2:$A$1001,customers!$I$2:$I$1001,,0,)</f>
        <v>No</v>
      </c>
    </row>
    <row r="525" spans="1:21" x14ac:dyDescent="0.2">
      <c r="A525" s="2" t="s">
        <v>3447</v>
      </c>
      <c r="B525" s="3">
        <v>44129</v>
      </c>
      <c r="C525" s="3" t="str">
        <f t="shared" si="64"/>
        <v>Oct</v>
      </c>
      <c r="D525" s="2">
        <f t="shared" si="65"/>
        <v>2020</v>
      </c>
      <c r="E525" s="2" t="s">
        <v>3448</v>
      </c>
      <c r="F525" t="s">
        <v>6165</v>
      </c>
      <c r="G525" s="2">
        <v>1</v>
      </c>
      <c r="H525" s="2" t="str">
        <f>VLOOKUP(E525,customers!$A$1:$I$1001,2,FALSE)</f>
        <v>Berty Beelby</v>
      </c>
      <c r="I525" s="2" t="str">
        <f t="shared" si="66"/>
        <v>Berty</v>
      </c>
      <c r="J525" s="2" t="str">
        <f t="shared" si="67"/>
        <v>Beelby</v>
      </c>
      <c r="K525" s="2" t="str">
        <f>IF(VLOOKUP(E525,customers!$A$1:$I$1001,3,FALSE)=0," ",VLOOKUP(E525,customers!$A$1:$I$1001,3,FALSE))</f>
        <v>bbeelbyej@rediff.com</v>
      </c>
      <c r="L525" s="2" t="str">
        <f>VLOOKUP(E525,customers!$A$1:$I$1001,6,FALSE)</f>
        <v>Lucan</v>
      </c>
      <c r="M525" s="2" t="str">
        <f>VLOOKUP(E525,customers!$A$1:$I$1001,7,FALSE)</f>
        <v>Ireland</v>
      </c>
      <c r="N525" t="str">
        <f t="shared" si="68"/>
        <v>L</v>
      </c>
      <c r="O525" t="str" cm="1">
        <f t="array" ref="O525">_xlfn.IFS(N525="R","Rob",N525="E","Exc",N525="L","Lib",N525="A","Ara")</f>
        <v>Lib</v>
      </c>
      <c r="P525" t="str" cm="1">
        <f t="array" ref="P525">_xlfn.IFS(O525="Rob","Robusta",O525="Exc","Excelsa",O525="Ara","Arabica",O525="Lib","Liberica")</f>
        <v>Liberica</v>
      </c>
      <c r="Q525" t="str">
        <f t="shared" si="69"/>
        <v>D</v>
      </c>
      <c r="R525" s="8" t="str">
        <f t="shared" si="70"/>
        <v>2.5</v>
      </c>
      <c r="S525" s="9">
        <f>_xlfn.XLOOKUP(F525,products!$A$2:$A$49,products!$E$2:$E$49,,0,)</f>
        <v>29.784999999999997</v>
      </c>
      <c r="T525" s="10">
        <f t="shared" si="71"/>
        <v>29.784999999999997</v>
      </c>
      <c r="U525" t="str">
        <f>_xlfn.XLOOKUP(E525,customers!$A$2:$A$1001,customers!$I$2:$I$1001,,0,)</f>
        <v>No</v>
      </c>
    </row>
    <row r="526" spans="1:21" x14ac:dyDescent="0.2">
      <c r="A526" s="2" t="s">
        <v>3453</v>
      </c>
      <c r="B526" s="3">
        <v>44255</v>
      </c>
      <c r="C526" s="3" t="str">
        <f t="shared" si="64"/>
        <v>Feb</v>
      </c>
      <c r="D526" s="2">
        <f t="shared" si="65"/>
        <v>2021</v>
      </c>
      <c r="E526" s="2" t="s">
        <v>3454</v>
      </c>
      <c r="F526" t="s">
        <v>6164</v>
      </c>
      <c r="G526" s="2">
        <v>2</v>
      </c>
      <c r="H526" s="2" t="str">
        <f>VLOOKUP(E526,customers!$A$1:$I$1001,2,FALSE)</f>
        <v>Erny Stenyng</v>
      </c>
      <c r="I526" s="2" t="str">
        <f t="shared" si="66"/>
        <v>Erny</v>
      </c>
      <c r="J526" s="2" t="str">
        <f t="shared" si="67"/>
        <v>Stenyng</v>
      </c>
      <c r="K526" s="2" t="str">
        <f>IF(VLOOKUP(E526,customers!$A$1:$I$1001,3,FALSE)=0," ",VLOOKUP(E526,customers!$A$1:$I$1001,3,FALSE))</f>
        <v xml:space="preserve"> </v>
      </c>
      <c r="L526" s="2" t="str">
        <f>VLOOKUP(E526,customers!$A$1:$I$1001,6,FALSE)</f>
        <v>Springfield</v>
      </c>
      <c r="M526" s="2" t="str">
        <f>VLOOKUP(E526,customers!$A$1:$I$1001,7,FALSE)</f>
        <v>United States</v>
      </c>
      <c r="N526" t="str">
        <f t="shared" si="68"/>
        <v>L</v>
      </c>
      <c r="O526" t="str" cm="1">
        <f t="array" ref="O526">_xlfn.IFS(N526="R","Rob",N526="E","Exc",N526="L","Lib",N526="A","Ara")</f>
        <v>Lib</v>
      </c>
      <c r="P526" t="str" cm="1">
        <f t="array" ref="P526">_xlfn.IFS(O526="Rob","Robusta",O526="Exc","Excelsa",O526="Ara","Arabica",O526="Lib","Liberica")</f>
        <v>Liberica</v>
      </c>
      <c r="Q526" t="str">
        <f t="shared" si="69"/>
        <v>L</v>
      </c>
      <c r="R526" s="8" t="str">
        <f t="shared" si="70"/>
        <v>2.5</v>
      </c>
      <c r="S526" s="9">
        <f>_xlfn.XLOOKUP(F526,products!$A$2:$A$49,products!$E$2:$E$49,,0,)</f>
        <v>36.454999999999998</v>
      </c>
      <c r="T526" s="10">
        <f t="shared" si="71"/>
        <v>72.91</v>
      </c>
      <c r="U526" t="str">
        <f>_xlfn.XLOOKUP(E526,customers!$A$2:$A$1001,customers!$I$2:$I$1001,,0,)</f>
        <v>No</v>
      </c>
    </row>
    <row r="527" spans="1:21" x14ac:dyDescent="0.2">
      <c r="A527" s="2" t="s">
        <v>3458</v>
      </c>
      <c r="B527" s="3">
        <v>44038</v>
      </c>
      <c r="C527" s="3" t="str">
        <f t="shared" si="64"/>
        <v>Jul</v>
      </c>
      <c r="D527" s="2">
        <f t="shared" si="65"/>
        <v>2020</v>
      </c>
      <c r="E527" s="2" t="s">
        <v>3459</v>
      </c>
      <c r="F527" t="s">
        <v>6163</v>
      </c>
      <c r="G527" s="2">
        <v>5</v>
      </c>
      <c r="H527" s="2" t="str">
        <f>VLOOKUP(E527,customers!$A$1:$I$1001,2,FALSE)</f>
        <v>Edin Yantsurev</v>
      </c>
      <c r="I527" s="2" t="str">
        <f t="shared" si="66"/>
        <v>Edin</v>
      </c>
      <c r="J527" s="2" t="str">
        <f t="shared" si="67"/>
        <v>Yantsurev</v>
      </c>
      <c r="K527" s="2" t="str">
        <f>IF(VLOOKUP(E527,customers!$A$1:$I$1001,3,FALSE)=0," ",VLOOKUP(E527,customers!$A$1:$I$1001,3,FALSE))</f>
        <v xml:space="preserve"> </v>
      </c>
      <c r="L527" s="2" t="str">
        <f>VLOOKUP(E527,customers!$A$1:$I$1001,6,FALSE)</f>
        <v>Camden</v>
      </c>
      <c r="M527" s="2" t="str">
        <f>VLOOKUP(E527,customers!$A$1:$I$1001,7,FALSE)</f>
        <v>United States</v>
      </c>
      <c r="N527" t="str">
        <f t="shared" si="68"/>
        <v>R</v>
      </c>
      <c r="O527" t="str" cm="1">
        <f t="array" ref="O527">_xlfn.IFS(N527="R","Rob",N527="E","Exc",N527="L","Lib",N527="A","Ara")</f>
        <v>Rob</v>
      </c>
      <c r="P527" t="str" cm="1">
        <f t="array" ref="P527">_xlfn.IFS(O527="Rob","Robusta",O527="Exc","Excelsa",O527="Ara","Arabica",O527="Lib","Liberica")</f>
        <v>Robusta</v>
      </c>
      <c r="Q527" t="str">
        <f t="shared" si="69"/>
        <v>D</v>
      </c>
      <c r="R527" s="8" t="str">
        <f t="shared" si="70"/>
        <v>0.2</v>
      </c>
      <c r="S527" s="9">
        <f>_xlfn.XLOOKUP(F527,products!$A$2:$A$49,products!$E$2:$E$49,,0,)</f>
        <v>2.6849999999999996</v>
      </c>
      <c r="T527" s="10">
        <f t="shared" si="71"/>
        <v>13.424999999999997</v>
      </c>
      <c r="U527" t="str">
        <f>_xlfn.XLOOKUP(E527,customers!$A$2:$A$1001,customers!$I$2:$I$1001,,0,)</f>
        <v>Yes</v>
      </c>
    </row>
    <row r="528" spans="1:21" x14ac:dyDescent="0.2">
      <c r="A528" s="2" t="s">
        <v>3463</v>
      </c>
      <c r="B528" s="3">
        <v>44717</v>
      </c>
      <c r="C528" s="3" t="str">
        <f t="shared" si="64"/>
        <v>Jun</v>
      </c>
      <c r="D528" s="2">
        <f t="shared" si="65"/>
        <v>2022</v>
      </c>
      <c r="E528" s="2" t="s">
        <v>3464</v>
      </c>
      <c r="F528" t="s">
        <v>6166</v>
      </c>
      <c r="G528" s="2">
        <v>4</v>
      </c>
      <c r="H528" s="2" t="str">
        <f>VLOOKUP(E528,customers!$A$1:$I$1001,2,FALSE)</f>
        <v>Webb Speechly</v>
      </c>
      <c r="I528" s="2" t="str">
        <f t="shared" si="66"/>
        <v>Webb</v>
      </c>
      <c r="J528" s="2" t="str">
        <f t="shared" si="67"/>
        <v>Speechly</v>
      </c>
      <c r="K528" s="2" t="str">
        <f>IF(VLOOKUP(E528,customers!$A$1:$I$1001,3,FALSE)=0," ",VLOOKUP(E528,customers!$A$1:$I$1001,3,FALSE))</f>
        <v>wspeechlyem@amazon.com</v>
      </c>
      <c r="L528" s="2" t="str">
        <f>VLOOKUP(E528,customers!$A$1:$I$1001,6,FALSE)</f>
        <v>Seattle</v>
      </c>
      <c r="M528" s="2" t="str">
        <f>VLOOKUP(E528,customers!$A$1:$I$1001,7,FALSE)</f>
        <v>United States</v>
      </c>
      <c r="N528" t="str">
        <f t="shared" si="68"/>
        <v>E</v>
      </c>
      <c r="O528" t="str" cm="1">
        <f t="array" ref="O528">_xlfn.IFS(N528="R","Rob",N528="E","Exc",N528="L","Lib",N528="A","Ara")</f>
        <v>Exc</v>
      </c>
      <c r="P528" t="str" cm="1">
        <f t="array" ref="P528">_xlfn.IFS(O528="Rob","Robusta",O528="Exc","Excelsa",O528="Ara","Arabica",O528="Lib","Liberica")</f>
        <v>Excelsa</v>
      </c>
      <c r="Q528" t="str">
        <f t="shared" si="69"/>
        <v>M</v>
      </c>
      <c r="R528" s="8" t="str">
        <f t="shared" si="70"/>
        <v>2.5</v>
      </c>
      <c r="S528" s="9">
        <f>_xlfn.XLOOKUP(F528,products!$A$2:$A$49,products!$E$2:$E$49,,0,)</f>
        <v>31.624999999999996</v>
      </c>
      <c r="T528" s="10">
        <f t="shared" si="71"/>
        <v>126.49999999999999</v>
      </c>
      <c r="U528" t="str">
        <f>_xlfn.XLOOKUP(E528,customers!$A$2:$A$1001,customers!$I$2:$I$1001,,0,)</f>
        <v>Yes</v>
      </c>
    </row>
    <row r="529" spans="1:21" x14ac:dyDescent="0.2">
      <c r="A529" s="2" t="s">
        <v>3469</v>
      </c>
      <c r="B529" s="3">
        <v>43517</v>
      </c>
      <c r="C529" s="3" t="str">
        <f t="shared" si="64"/>
        <v>Feb</v>
      </c>
      <c r="D529" s="2">
        <f t="shared" si="65"/>
        <v>2019</v>
      </c>
      <c r="E529" s="2" t="s">
        <v>3470</v>
      </c>
      <c r="F529" t="s">
        <v>6139</v>
      </c>
      <c r="G529" s="2">
        <v>5</v>
      </c>
      <c r="H529" s="2" t="str">
        <f>VLOOKUP(E529,customers!$A$1:$I$1001,2,FALSE)</f>
        <v>Irvine Phillpot</v>
      </c>
      <c r="I529" s="2" t="str">
        <f t="shared" si="66"/>
        <v>Irvine</v>
      </c>
      <c r="J529" s="2" t="str">
        <f t="shared" si="67"/>
        <v>Phillpot</v>
      </c>
      <c r="K529" s="2" t="str">
        <f>IF(VLOOKUP(E529,customers!$A$1:$I$1001,3,FALSE)=0," ",VLOOKUP(E529,customers!$A$1:$I$1001,3,FALSE))</f>
        <v>iphillpoten@buzzfeed.com</v>
      </c>
      <c r="L529" s="2" t="str">
        <f>VLOOKUP(E529,customers!$A$1:$I$1001,6,FALSE)</f>
        <v>Wootton</v>
      </c>
      <c r="M529" s="2" t="str">
        <f>VLOOKUP(E529,customers!$A$1:$I$1001,7,FALSE)</f>
        <v>United Kingdom</v>
      </c>
      <c r="N529" t="str">
        <f t="shared" si="68"/>
        <v>E</v>
      </c>
      <c r="O529" t="str" cm="1">
        <f t="array" ref="O529">_xlfn.IFS(N529="R","Rob",N529="E","Exc",N529="L","Lib",N529="A","Ara")</f>
        <v>Exc</v>
      </c>
      <c r="P529" t="str" cm="1">
        <f t="array" ref="P529">_xlfn.IFS(O529="Rob","Robusta",O529="Exc","Excelsa",O529="Ara","Arabica",O529="Lib","Liberica")</f>
        <v>Excelsa</v>
      </c>
      <c r="Q529" t="str">
        <f t="shared" si="69"/>
        <v>M</v>
      </c>
      <c r="R529" s="8" t="str">
        <f t="shared" si="70"/>
        <v>0.5</v>
      </c>
      <c r="S529" s="9">
        <f>_xlfn.XLOOKUP(F529,products!$A$2:$A$49,products!$E$2:$E$49,,0,)</f>
        <v>8.25</v>
      </c>
      <c r="T529" s="10">
        <f t="shared" si="71"/>
        <v>41.25</v>
      </c>
      <c r="U529" t="str">
        <f>_xlfn.XLOOKUP(E529,customers!$A$2:$A$1001,customers!$I$2:$I$1001,,0,)</f>
        <v>No</v>
      </c>
    </row>
    <row r="530" spans="1:21" x14ac:dyDescent="0.2">
      <c r="A530" s="2" t="s">
        <v>3475</v>
      </c>
      <c r="B530" s="3">
        <v>43926</v>
      </c>
      <c r="C530" s="3" t="str">
        <f t="shared" si="64"/>
        <v>Apr</v>
      </c>
      <c r="D530" s="2">
        <f t="shared" si="65"/>
        <v>2020</v>
      </c>
      <c r="E530" s="2" t="s">
        <v>3476</v>
      </c>
      <c r="F530" t="s">
        <v>6176</v>
      </c>
      <c r="G530" s="2">
        <v>6</v>
      </c>
      <c r="H530" s="2" t="str">
        <f>VLOOKUP(E530,customers!$A$1:$I$1001,2,FALSE)</f>
        <v>Lem Pennacci</v>
      </c>
      <c r="I530" s="2" t="str">
        <f t="shared" si="66"/>
        <v>Lem</v>
      </c>
      <c r="J530" s="2" t="str">
        <f t="shared" si="67"/>
        <v>Pennacci</v>
      </c>
      <c r="K530" s="2" t="str">
        <f>IF(VLOOKUP(E530,customers!$A$1:$I$1001,3,FALSE)=0," ",VLOOKUP(E530,customers!$A$1:$I$1001,3,FALSE))</f>
        <v>lpennaccieo@statcounter.com</v>
      </c>
      <c r="L530" s="2" t="str">
        <f>VLOOKUP(E530,customers!$A$1:$I$1001,6,FALSE)</f>
        <v>Waco</v>
      </c>
      <c r="M530" s="2" t="str">
        <f>VLOOKUP(E530,customers!$A$1:$I$1001,7,FALSE)</f>
        <v>United States</v>
      </c>
      <c r="N530" t="str">
        <f t="shared" si="68"/>
        <v>E</v>
      </c>
      <c r="O530" t="str" cm="1">
        <f t="array" ref="O530">_xlfn.IFS(N530="R","Rob",N530="E","Exc",N530="L","Lib",N530="A","Ara")</f>
        <v>Exc</v>
      </c>
      <c r="P530" t="str" cm="1">
        <f t="array" ref="P530">_xlfn.IFS(O530="Rob","Robusta",O530="Exc","Excelsa",O530="Ara","Arabica",O530="Lib","Liberica")</f>
        <v>Excelsa</v>
      </c>
      <c r="Q530" t="str">
        <f t="shared" si="69"/>
        <v>L</v>
      </c>
      <c r="R530" s="8" t="str">
        <f t="shared" si="70"/>
        <v>0.5</v>
      </c>
      <c r="S530" s="9">
        <f>_xlfn.XLOOKUP(F530,products!$A$2:$A$49,products!$E$2:$E$49,,0,)</f>
        <v>8.91</v>
      </c>
      <c r="T530" s="10">
        <f t="shared" si="71"/>
        <v>53.46</v>
      </c>
      <c r="U530" t="str">
        <f>_xlfn.XLOOKUP(E530,customers!$A$2:$A$1001,customers!$I$2:$I$1001,,0,)</f>
        <v>No</v>
      </c>
    </row>
    <row r="531" spans="1:21" x14ac:dyDescent="0.2">
      <c r="A531" s="2" t="s">
        <v>3481</v>
      </c>
      <c r="B531" s="3">
        <v>43475</v>
      </c>
      <c r="C531" s="3" t="str">
        <f t="shared" si="64"/>
        <v>Jan</v>
      </c>
      <c r="D531" s="2">
        <f t="shared" si="65"/>
        <v>2019</v>
      </c>
      <c r="E531" s="2" t="s">
        <v>3482</v>
      </c>
      <c r="F531" t="s">
        <v>6138</v>
      </c>
      <c r="G531" s="2">
        <v>6</v>
      </c>
      <c r="H531" s="2" t="str">
        <f>VLOOKUP(E531,customers!$A$1:$I$1001,2,FALSE)</f>
        <v>Starr Arpin</v>
      </c>
      <c r="I531" s="2" t="str">
        <f t="shared" si="66"/>
        <v>Starr</v>
      </c>
      <c r="J531" s="2" t="str">
        <f t="shared" si="67"/>
        <v>Arpin</v>
      </c>
      <c r="K531" s="2" t="str">
        <f>IF(VLOOKUP(E531,customers!$A$1:$I$1001,3,FALSE)=0," ",VLOOKUP(E531,customers!$A$1:$I$1001,3,FALSE))</f>
        <v>sarpinep@moonfruit.com</v>
      </c>
      <c r="L531" s="2" t="str">
        <f>VLOOKUP(E531,customers!$A$1:$I$1001,6,FALSE)</f>
        <v>Richmond</v>
      </c>
      <c r="M531" s="2" t="str">
        <f>VLOOKUP(E531,customers!$A$1:$I$1001,7,FALSE)</f>
        <v>United States</v>
      </c>
      <c r="N531" t="str">
        <f t="shared" si="68"/>
        <v>R</v>
      </c>
      <c r="O531" t="str" cm="1">
        <f t="array" ref="O531">_xlfn.IFS(N531="R","Rob",N531="E","Exc",N531="L","Lib",N531="A","Ara")</f>
        <v>Rob</v>
      </c>
      <c r="P531" t="str" cm="1">
        <f t="array" ref="P531">_xlfn.IFS(O531="Rob","Robusta",O531="Exc","Excelsa",O531="Ara","Arabica",O531="Lib","Liberica")</f>
        <v>Robusta</v>
      </c>
      <c r="Q531" t="str">
        <f t="shared" si="69"/>
        <v>M</v>
      </c>
      <c r="R531" s="8" t="str">
        <f t="shared" si="70"/>
        <v>1</v>
      </c>
      <c r="S531" s="9">
        <f>_xlfn.XLOOKUP(F531,products!$A$2:$A$49,products!$E$2:$E$49,,0,)</f>
        <v>9.9499999999999993</v>
      </c>
      <c r="T531" s="10">
        <f t="shared" si="71"/>
        <v>59.699999999999996</v>
      </c>
      <c r="U531" t="str">
        <f>_xlfn.XLOOKUP(E531,customers!$A$2:$A$1001,customers!$I$2:$I$1001,,0,)</f>
        <v>No</v>
      </c>
    </row>
    <row r="532" spans="1:21" x14ac:dyDescent="0.2">
      <c r="A532" s="2" t="s">
        <v>3487</v>
      </c>
      <c r="B532" s="3">
        <v>44663</v>
      </c>
      <c r="C532" s="3" t="str">
        <f t="shared" si="64"/>
        <v>Apr</v>
      </c>
      <c r="D532" s="2">
        <f t="shared" si="65"/>
        <v>2022</v>
      </c>
      <c r="E532" s="2" t="s">
        <v>3488</v>
      </c>
      <c r="F532" t="s">
        <v>6138</v>
      </c>
      <c r="G532" s="2">
        <v>6</v>
      </c>
      <c r="H532" s="2" t="str">
        <f>VLOOKUP(E532,customers!$A$1:$I$1001,2,FALSE)</f>
        <v>Donny Fries</v>
      </c>
      <c r="I532" s="2" t="str">
        <f t="shared" si="66"/>
        <v>Donny</v>
      </c>
      <c r="J532" s="2" t="str">
        <f t="shared" si="67"/>
        <v>Fries</v>
      </c>
      <c r="K532" s="2" t="str">
        <f>IF(VLOOKUP(E532,customers!$A$1:$I$1001,3,FALSE)=0," ",VLOOKUP(E532,customers!$A$1:$I$1001,3,FALSE))</f>
        <v>dfrieseq@cargocollective.com</v>
      </c>
      <c r="L532" s="2" t="str">
        <f>VLOOKUP(E532,customers!$A$1:$I$1001,6,FALSE)</f>
        <v>Toledo</v>
      </c>
      <c r="M532" s="2" t="str">
        <f>VLOOKUP(E532,customers!$A$1:$I$1001,7,FALSE)</f>
        <v>United States</v>
      </c>
      <c r="N532" t="str">
        <f t="shared" si="68"/>
        <v>R</v>
      </c>
      <c r="O532" t="str" cm="1">
        <f t="array" ref="O532">_xlfn.IFS(N532="R","Rob",N532="E","Exc",N532="L","Lib",N532="A","Ara")</f>
        <v>Rob</v>
      </c>
      <c r="P532" t="str" cm="1">
        <f t="array" ref="P532">_xlfn.IFS(O532="Rob","Robusta",O532="Exc","Excelsa",O532="Ara","Arabica",O532="Lib","Liberica")</f>
        <v>Robusta</v>
      </c>
      <c r="Q532" t="str">
        <f t="shared" si="69"/>
        <v>M</v>
      </c>
      <c r="R532" s="8" t="str">
        <f t="shared" si="70"/>
        <v>1</v>
      </c>
      <c r="S532" s="9">
        <f>_xlfn.XLOOKUP(F532,products!$A$2:$A$49,products!$E$2:$E$49,,0,)</f>
        <v>9.9499999999999993</v>
      </c>
      <c r="T532" s="10">
        <f t="shared" si="71"/>
        <v>59.699999999999996</v>
      </c>
      <c r="U532" t="str">
        <f>_xlfn.XLOOKUP(E532,customers!$A$2:$A$1001,customers!$I$2:$I$1001,,0,)</f>
        <v>No</v>
      </c>
    </row>
    <row r="533" spans="1:21" x14ac:dyDescent="0.2">
      <c r="A533" s="2" t="s">
        <v>3493</v>
      </c>
      <c r="B533" s="3">
        <v>44591</v>
      </c>
      <c r="C533" s="3" t="str">
        <f t="shared" si="64"/>
        <v>Jan</v>
      </c>
      <c r="D533" s="2">
        <f t="shared" si="65"/>
        <v>2022</v>
      </c>
      <c r="E533" s="2" t="s">
        <v>3494</v>
      </c>
      <c r="F533" t="s">
        <v>6177</v>
      </c>
      <c r="G533" s="2">
        <v>5</v>
      </c>
      <c r="H533" s="2" t="str">
        <f>VLOOKUP(E533,customers!$A$1:$I$1001,2,FALSE)</f>
        <v>Rana Sharer</v>
      </c>
      <c r="I533" s="2" t="str">
        <f t="shared" si="66"/>
        <v>Rana</v>
      </c>
      <c r="J533" s="2" t="str">
        <f t="shared" si="67"/>
        <v>Sharer</v>
      </c>
      <c r="K533" s="2" t="str">
        <f>IF(VLOOKUP(E533,customers!$A$1:$I$1001,3,FALSE)=0," ",VLOOKUP(E533,customers!$A$1:$I$1001,3,FALSE))</f>
        <v>rsharerer@flavors.me</v>
      </c>
      <c r="L533" s="2" t="str">
        <f>VLOOKUP(E533,customers!$A$1:$I$1001,6,FALSE)</f>
        <v>Huntington</v>
      </c>
      <c r="M533" s="2" t="str">
        <f>VLOOKUP(E533,customers!$A$1:$I$1001,7,FALSE)</f>
        <v>United States</v>
      </c>
      <c r="N533" t="str">
        <f t="shared" si="68"/>
        <v>R</v>
      </c>
      <c r="O533" t="str" cm="1">
        <f t="array" ref="O533">_xlfn.IFS(N533="R","Rob",N533="E","Exc",N533="L","Lib",N533="A","Ara")</f>
        <v>Rob</v>
      </c>
      <c r="P533" t="str" cm="1">
        <f t="array" ref="P533">_xlfn.IFS(O533="Rob","Robusta",O533="Exc","Excelsa",O533="Ara","Arabica",O533="Lib","Liberica")</f>
        <v>Robusta</v>
      </c>
      <c r="Q533" t="str">
        <f t="shared" si="69"/>
        <v>D</v>
      </c>
      <c r="R533" s="8" t="str">
        <f t="shared" si="70"/>
        <v>1</v>
      </c>
      <c r="S533" s="9">
        <f>_xlfn.XLOOKUP(F533,products!$A$2:$A$49,products!$E$2:$E$49,,0,)</f>
        <v>8.9499999999999993</v>
      </c>
      <c r="T533" s="10">
        <f t="shared" si="71"/>
        <v>44.75</v>
      </c>
      <c r="U533" t="str">
        <f>_xlfn.XLOOKUP(E533,customers!$A$2:$A$1001,customers!$I$2:$I$1001,,0,)</f>
        <v>No</v>
      </c>
    </row>
    <row r="534" spans="1:21" x14ac:dyDescent="0.2">
      <c r="A534" s="2" t="s">
        <v>3499</v>
      </c>
      <c r="B534" s="3">
        <v>44330</v>
      </c>
      <c r="C534" s="3" t="str">
        <f t="shared" si="64"/>
        <v>May</v>
      </c>
      <c r="D534" s="2">
        <f t="shared" si="65"/>
        <v>2021</v>
      </c>
      <c r="E534" s="2" t="s">
        <v>3500</v>
      </c>
      <c r="F534" t="s">
        <v>6139</v>
      </c>
      <c r="G534" s="2">
        <v>2</v>
      </c>
      <c r="H534" s="2" t="str">
        <f>VLOOKUP(E534,customers!$A$1:$I$1001,2,FALSE)</f>
        <v>Nannie Naseby</v>
      </c>
      <c r="I534" s="2" t="str">
        <f t="shared" si="66"/>
        <v>Nannie</v>
      </c>
      <c r="J534" s="2" t="str">
        <f t="shared" si="67"/>
        <v>Naseby</v>
      </c>
      <c r="K534" s="2" t="str">
        <f>IF(VLOOKUP(E534,customers!$A$1:$I$1001,3,FALSE)=0," ",VLOOKUP(E534,customers!$A$1:$I$1001,3,FALSE))</f>
        <v>nnasebyes@umich.edu</v>
      </c>
      <c r="L534" s="2" t="str">
        <f>VLOOKUP(E534,customers!$A$1:$I$1001,6,FALSE)</f>
        <v>Winter Haven</v>
      </c>
      <c r="M534" s="2" t="str">
        <f>VLOOKUP(E534,customers!$A$1:$I$1001,7,FALSE)</f>
        <v>United States</v>
      </c>
      <c r="N534" t="str">
        <f t="shared" si="68"/>
        <v>E</v>
      </c>
      <c r="O534" t="str" cm="1">
        <f t="array" ref="O534">_xlfn.IFS(N534="R","Rob",N534="E","Exc",N534="L","Lib",N534="A","Ara")</f>
        <v>Exc</v>
      </c>
      <c r="P534" t="str" cm="1">
        <f t="array" ref="P534">_xlfn.IFS(O534="Rob","Robusta",O534="Exc","Excelsa",O534="Ara","Arabica",O534="Lib","Liberica")</f>
        <v>Excelsa</v>
      </c>
      <c r="Q534" t="str">
        <f t="shared" si="69"/>
        <v>M</v>
      </c>
      <c r="R534" s="8" t="str">
        <f t="shared" si="70"/>
        <v>0.5</v>
      </c>
      <c r="S534" s="9">
        <f>_xlfn.XLOOKUP(F534,products!$A$2:$A$49,products!$E$2:$E$49,,0,)</f>
        <v>8.25</v>
      </c>
      <c r="T534" s="10">
        <f t="shared" si="71"/>
        <v>16.5</v>
      </c>
      <c r="U534" t="str">
        <f>_xlfn.XLOOKUP(E534,customers!$A$2:$A$1001,customers!$I$2:$I$1001,,0,)</f>
        <v>Yes</v>
      </c>
    </row>
    <row r="535" spans="1:21" x14ac:dyDescent="0.2">
      <c r="A535" s="2" t="s">
        <v>3505</v>
      </c>
      <c r="B535" s="3">
        <v>44724</v>
      </c>
      <c r="C535" s="3" t="str">
        <f t="shared" si="64"/>
        <v>Jun</v>
      </c>
      <c r="D535" s="2">
        <f t="shared" si="65"/>
        <v>2022</v>
      </c>
      <c r="E535" s="2" t="s">
        <v>3506</v>
      </c>
      <c r="F535" t="s">
        <v>6172</v>
      </c>
      <c r="G535" s="2">
        <v>4</v>
      </c>
      <c r="H535" s="2" t="str">
        <f>VLOOKUP(E535,customers!$A$1:$I$1001,2,FALSE)</f>
        <v>Rea Offell</v>
      </c>
      <c r="I535" s="2" t="str">
        <f t="shared" si="66"/>
        <v>Rea</v>
      </c>
      <c r="J535" s="2" t="str">
        <f t="shared" si="67"/>
        <v>Offell</v>
      </c>
      <c r="K535" s="2" t="str">
        <f>IF(VLOOKUP(E535,customers!$A$1:$I$1001,3,FALSE)=0," ",VLOOKUP(E535,customers!$A$1:$I$1001,3,FALSE))</f>
        <v xml:space="preserve"> </v>
      </c>
      <c r="L535" s="2" t="str">
        <f>VLOOKUP(E535,customers!$A$1:$I$1001,6,FALSE)</f>
        <v>Dallas</v>
      </c>
      <c r="M535" s="2" t="str">
        <f>VLOOKUP(E535,customers!$A$1:$I$1001,7,FALSE)</f>
        <v>United States</v>
      </c>
      <c r="N535" t="str">
        <f t="shared" si="68"/>
        <v>R</v>
      </c>
      <c r="O535" t="str" cm="1">
        <f t="array" ref="O535">_xlfn.IFS(N535="R","Rob",N535="E","Exc",N535="L","Lib",N535="A","Ara")</f>
        <v>Rob</v>
      </c>
      <c r="P535" t="str" cm="1">
        <f t="array" ref="P535">_xlfn.IFS(O535="Rob","Robusta",O535="Exc","Excelsa",O535="Ara","Arabica",O535="Lib","Liberica")</f>
        <v>Robusta</v>
      </c>
      <c r="Q535" t="str">
        <f t="shared" si="69"/>
        <v>D</v>
      </c>
      <c r="R535" s="8" t="str">
        <f t="shared" si="70"/>
        <v>0.5</v>
      </c>
      <c r="S535" s="9">
        <f>_xlfn.XLOOKUP(F535,products!$A$2:$A$49,products!$E$2:$E$49,,0,)</f>
        <v>5.3699999999999992</v>
      </c>
      <c r="T535" s="10">
        <f t="shared" si="71"/>
        <v>21.479999999999997</v>
      </c>
      <c r="U535" t="str">
        <f>_xlfn.XLOOKUP(E535,customers!$A$2:$A$1001,customers!$I$2:$I$1001,,0,)</f>
        <v>No</v>
      </c>
    </row>
    <row r="536" spans="1:21" x14ac:dyDescent="0.2">
      <c r="A536" s="2" t="s">
        <v>3510</v>
      </c>
      <c r="B536" s="3">
        <v>44563</v>
      </c>
      <c r="C536" s="3" t="str">
        <f t="shared" si="64"/>
        <v>Jan</v>
      </c>
      <c r="D536" s="2">
        <f t="shared" si="65"/>
        <v>2022</v>
      </c>
      <c r="E536" s="2" t="s">
        <v>3511</v>
      </c>
      <c r="F536" t="s">
        <v>6151</v>
      </c>
      <c r="G536" s="2">
        <v>2</v>
      </c>
      <c r="H536" s="2" t="str">
        <f>VLOOKUP(E536,customers!$A$1:$I$1001,2,FALSE)</f>
        <v>Kris O'Cullen</v>
      </c>
      <c r="I536" s="2" t="str">
        <f t="shared" si="66"/>
        <v>Kris</v>
      </c>
      <c r="J536" s="2" t="str">
        <f t="shared" si="67"/>
        <v>O'Cullen</v>
      </c>
      <c r="K536" s="2" t="str">
        <f>IF(VLOOKUP(E536,customers!$A$1:$I$1001,3,FALSE)=0," ",VLOOKUP(E536,customers!$A$1:$I$1001,3,FALSE))</f>
        <v>koculleneu@ca.gov</v>
      </c>
      <c r="L536" s="2" t="str">
        <f>VLOOKUP(E536,customers!$A$1:$I$1001,6,FALSE)</f>
        <v>Adare</v>
      </c>
      <c r="M536" s="2" t="str">
        <f>VLOOKUP(E536,customers!$A$1:$I$1001,7,FALSE)</f>
        <v>Ireland</v>
      </c>
      <c r="N536" t="str">
        <f t="shared" si="68"/>
        <v>R</v>
      </c>
      <c r="O536" t="str" cm="1">
        <f t="array" ref="O536">_xlfn.IFS(N536="R","Rob",N536="E","Exc",N536="L","Lib",N536="A","Ara")</f>
        <v>Rob</v>
      </c>
      <c r="P536" t="str" cm="1">
        <f t="array" ref="P536">_xlfn.IFS(O536="Rob","Robusta",O536="Exc","Excelsa",O536="Ara","Arabica",O536="Lib","Liberica")</f>
        <v>Robusta</v>
      </c>
      <c r="Q536" t="str">
        <f t="shared" si="69"/>
        <v>M</v>
      </c>
      <c r="R536" s="8" t="str">
        <f t="shared" si="70"/>
        <v>2.5</v>
      </c>
      <c r="S536" s="9">
        <f>_xlfn.XLOOKUP(F536,products!$A$2:$A$49,products!$E$2:$E$49,,0,)</f>
        <v>22.884999999999998</v>
      </c>
      <c r="T536" s="10">
        <f t="shared" si="71"/>
        <v>45.769999999999996</v>
      </c>
      <c r="U536" t="str">
        <f>_xlfn.XLOOKUP(E536,customers!$A$2:$A$1001,customers!$I$2:$I$1001,,0,)</f>
        <v>Yes</v>
      </c>
    </row>
    <row r="537" spans="1:21" x14ac:dyDescent="0.2">
      <c r="A537" s="2" t="s">
        <v>3516</v>
      </c>
      <c r="B537" s="3">
        <v>44585</v>
      </c>
      <c r="C537" s="3" t="str">
        <f t="shared" si="64"/>
        <v>Jan</v>
      </c>
      <c r="D537" s="2">
        <f t="shared" si="65"/>
        <v>2022</v>
      </c>
      <c r="E537" s="2" t="s">
        <v>3517</v>
      </c>
      <c r="F537" t="s">
        <v>6145</v>
      </c>
      <c r="G537" s="2">
        <v>2</v>
      </c>
      <c r="H537" s="2" t="str">
        <f>VLOOKUP(E537,customers!$A$1:$I$1001,2,FALSE)</f>
        <v>Timoteo Glisane</v>
      </c>
      <c r="I537" s="2" t="str">
        <f t="shared" si="66"/>
        <v>Timoteo</v>
      </c>
      <c r="J537" s="2" t="str">
        <f t="shared" si="67"/>
        <v>Glisane</v>
      </c>
      <c r="K537" s="2" t="str">
        <f>IF(VLOOKUP(E537,customers!$A$1:$I$1001,3,FALSE)=0," ",VLOOKUP(E537,customers!$A$1:$I$1001,3,FALSE))</f>
        <v xml:space="preserve"> </v>
      </c>
      <c r="L537" s="2" t="str">
        <f>VLOOKUP(E537,customers!$A$1:$I$1001,6,FALSE)</f>
        <v>Ballivor</v>
      </c>
      <c r="M537" s="2" t="str">
        <f>VLOOKUP(E537,customers!$A$1:$I$1001,7,FALSE)</f>
        <v>Ireland</v>
      </c>
      <c r="N537" t="str">
        <f t="shared" si="68"/>
        <v>L</v>
      </c>
      <c r="O537" t="str" cm="1">
        <f t="array" ref="O537">_xlfn.IFS(N537="R","Rob",N537="E","Exc",N537="L","Lib",N537="A","Ara")</f>
        <v>Lib</v>
      </c>
      <c r="P537" t="str" cm="1">
        <f t="array" ref="P537">_xlfn.IFS(O537="Rob","Robusta",O537="Exc","Excelsa",O537="Ara","Arabica",O537="Lib","Liberica")</f>
        <v>Liberica</v>
      </c>
      <c r="Q537" t="str">
        <f t="shared" si="69"/>
        <v>L</v>
      </c>
      <c r="R537" s="8" t="str">
        <f t="shared" si="70"/>
        <v>0.2</v>
      </c>
      <c r="S537" s="9">
        <f>_xlfn.XLOOKUP(F537,products!$A$2:$A$49,products!$E$2:$E$49,,0,)</f>
        <v>4.7549999999999999</v>
      </c>
      <c r="T537" s="10">
        <f t="shared" si="71"/>
        <v>9.51</v>
      </c>
      <c r="U537" t="str">
        <f>_xlfn.XLOOKUP(E537,customers!$A$2:$A$1001,customers!$I$2:$I$1001,,0,)</f>
        <v>No</v>
      </c>
    </row>
    <row r="538" spans="1:21" x14ac:dyDescent="0.2">
      <c r="A538" s="2" t="s">
        <v>3521</v>
      </c>
      <c r="B538" s="3">
        <v>43544</v>
      </c>
      <c r="C538" s="3" t="str">
        <f t="shared" si="64"/>
        <v>Mar</v>
      </c>
      <c r="D538" s="2">
        <f t="shared" si="65"/>
        <v>2019</v>
      </c>
      <c r="E538" s="2" t="s">
        <v>3368</v>
      </c>
      <c r="F538" t="s">
        <v>6163</v>
      </c>
      <c r="G538" s="2">
        <v>3</v>
      </c>
      <c r="H538" s="2" t="str">
        <f>VLOOKUP(E538,customers!$A$1:$I$1001,2,FALSE)</f>
        <v>Marja Urion</v>
      </c>
      <c r="I538" s="2" t="str">
        <f t="shared" si="66"/>
        <v>Marja</v>
      </c>
      <c r="J538" s="2" t="str">
        <f t="shared" si="67"/>
        <v>Urion</v>
      </c>
      <c r="K538" s="2" t="str">
        <f>IF(VLOOKUP(E538,customers!$A$1:$I$1001,3,FALSE)=0," ",VLOOKUP(E538,customers!$A$1:$I$1001,3,FALSE))</f>
        <v>murione5@alexa.com</v>
      </c>
      <c r="L538" s="2" t="str">
        <f>VLOOKUP(E538,customers!$A$1:$I$1001,6,FALSE)</f>
        <v>Virginia</v>
      </c>
      <c r="M538" s="2" t="str">
        <f>VLOOKUP(E538,customers!$A$1:$I$1001,7,FALSE)</f>
        <v>Ireland</v>
      </c>
      <c r="N538" t="str">
        <f t="shared" si="68"/>
        <v>R</v>
      </c>
      <c r="O538" t="str" cm="1">
        <f t="array" ref="O538">_xlfn.IFS(N538="R","Rob",N538="E","Exc",N538="L","Lib",N538="A","Ara")</f>
        <v>Rob</v>
      </c>
      <c r="P538" t="str" cm="1">
        <f t="array" ref="P538">_xlfn.IFS(O538="Rob","Robusta",O538="Exc","Excelsa",O538="Ara","Arabica",O538="Lib","Liberica")</f>
        <v>Robusta</v>
      </c>
      <c r="Q538" t="str">
        <f t="shared" si="69"/>
        <v>D</v>
      </c>
      <c r="R538" s="8" t="str">
        <f t="shared" si="70"/>
        <v>0.2</v>
      </c>
      <c r="S538" s="9">
        <f>_xlfn.XLOOKUP(F538,products!$A$2:$A$49,products!$E$2:$E$49,,0,)</f>
        <v>2.6849999999999996</v>
      </c>
      <c r="T538" s="10">
        <f t="shared" si="71"/>
        <v>8.0549999999999997</v>
      </c>
      <c r="U538" t="str">
        <f>_xlfn.XLOOKUP(E538,customers!$A$2:$A$1001,customers!$I$2:$I$1001,,0,)</f>
        <v>Yes</v>
      </c>
    </row>
    <row r="539" spans="1:21" x14ac:dyDescent="0.2">
      <c r="A539" s="2" t="s">
        <v>3527</v>
      </c>
      <c r="B539" s="3">
        <v>44156</v>
      </c>
      <c r="C539" s="3" t="str">
        <f t="shared" si="64"/>
        <v>Nov</v>
      </c>
      <c r="D539" s="2">
        <f t="shared" si="65"/>
        <v>2020</v>
      </c>
      <c r="E539" s="2" t="s">
        <v>3528</v>
      </c>
      <c r="F539" t="s">
        <v>6185</v>
      </c>
      <c r="G539" s="2">
        <v>4</v>
      </c>
      <c r="H539" s="2" t="str">
        <f>VLOOKUP(E539,customers!$A$1:$I$1001,2,FALSE)</f>
        <v>Hildegarde Brangan</v>
      </c>
      <c r="I539" s="2" t="str">
        <f t="shared" si="66"/>
        <v>Hildegarde</v>
      </c>
      <c r="J539" s="2" t="str">
        <f t="shared" si="67"/>
        <v>Brangan</v>
      </c>
      <c r="K539" s="2" t="str">
        <f>IF(VLOOKUP(E539,customers!$A$1:$I$1001,3,FALSE)=0," ",VLOOKUP(E539,customers!$A$1:$I$1001,3,FALSE))</f>
        <v>hbranganex@woothemes.com</v>
      </c>
      <c r="L539" s="2" t="str">
        <f>VLOOKUP(E539,customers!$A$1:$I$1001,6,FALSE)</f>
        <v>Evansville</v>
      </c>
      <c r="M539" s="2" t="str">
        <f>VLOOKUP(E539,customers!$A$1:$I$1001,7,FALSE)</f>
        <v>United States</v>
      </c>
      <c r="N539" t="str">
        <f t="shared" si="68"/>
        <v>E</v>
      </c>
      <c r="O539" t="str" cm="1">
        <f t="array" ref="O539">_xlfn.IFS(N539="R","Rob",N539="E","Exc",N539="L","Lib",N539="A","Ara")</f>
        <v>Exc</v>
      </c>
      <c r="P539" t="str" cm="1">
        <f t="array" ref="P539">_xlfn.IFS(O539="Rob","Robusta",O539="Exc","Excelsa",O539="Ara","Arabica",O539="Lib","Liberica")</f>
        <v>Excelsa</v>
      </c>
      <c r="Q539" t="str">
        <f t="shared" si="69"/>
        <v>D</v>
      </c>
      <c r="R539" s="8" t="str">
        <f t="shared" si="70"/>
        <v>2.5</v>
      </c>
      <c r="S539" s="9">
        <f>_xlfn.XLOOKUP(F539,products!$A$2:$A$49,products!$E$2:$E$49,,0,)</f>
        <v>27.945</v>
      </c>
      <c r="T539" s="10">
        <f t="shared" si="71"/>
        <v>111.78</v>
      </c>
      <c r="U539" t="str">
        <f>_xlfn.XLOOKUP(E539,customers!$A$2:$A$1001,customers!$I$2:$I$1001,,0,)</f>
        <v>Yes</v>
      </c>
    </row>
    <row r="540" spans="1:21" x14ac:dyDescent="0.2">
      <c r="A540" s="2" t="s">
        <v>3532</v>
      </c>
      <c r="B540" s="3">
        <v>44482</v>
      </c>
      <c r="C540" s="3" t="str">
        <f t="shared" si="64"/>
        <v>Oct</v>
      </c>
      <c r="D540" s="2">
        <f t="shared" si="65"/>
        <v>2021</v>
      </c>
      <c r="E540" s="2" t="s">
        <v>3533</v>
      </c>
      <c r="F540" t="s">
        <v>6163</v>
      </c>
      <c r="G540" s="2">
        <v>4</v>
      </c>
      <c r="H540" s="2" t="str">
        <f>VLOOKUP(E540,customers!$A$1:$I$1001,2,FALSE)</f>
        <v>Amii Gallyon</v>
      </c>
      <c r="I540" s="2" t="str">
        <f t="shared" si="66"/>
        <v>Amii</v>
      </c>
      <c r="J540" s="2" t="str">
        <f t="shared" si="67"/>
        <v>Gallyon</v>
      </c>
      <c r="K540" s="2" t="str">
        <f>IF(VLOOKUP(E540,customers!$A$1:$I$1001,3,FALSE)=0," ",VLOOKUP(E540,customers!$A$1:$I$1001,3,FALSE))</f>
        <v>agallyoney@engadget.com</v>
      </c>
      <c r="L540" s="2" t="str">
        <f>VLOOKUP(E540,customers!$A$1:$I$1001,6,FALSE)</f>
        <v>Naperville</v>
      </c>
      <c r="M540" s="2" t="str">
        <f>VLOOKUP(E540,customers!$A$1:$I$1001,7,FALSE)</f>
        <v>United States</v>
      </c>
      <c r="N540" t="str">
        <f t="shared" si="68"/>
        <v>R</v>
      </c>
      <c r="O540" t="str" cm="1">
        <f t="array" ref="O540">_xlfn.IFS(N540="R","Rob",N540="E","Exc",N540="L","Lib",N540="A","Ara")</f>
        <v>Rob</v>
      </c>
      <c r="P540" t="str" cm="1">
        <f t="array" ref="P540">_xlfn.IFS(O540="Rob","Robusta",O540="Exc","Excelsa",O540="Ara","Arabica",O540="Lib","Liberica")</f>
        <v>Robusta</v>
      </c>
      <c r="Q540" t="str">
        <f t="shared" si="69"/>
        <v>D</v>
      </c>
      <c r="R540" s="8" t="str">
        <f t="shared" si="70"/>
        <v>0.2</v>
      </c>
      <c r="S540" s="9">
        <f>_xlfn.XLOOKUP(F540,products!$A$2:$A$49,products!$E$2:$E$49,,0,)</f>
        <v>2.6849999999999996</v>
      </c>
      <c r="T540" s="10">
        <f t="shared" si="71"/>
        <v>10.739999999999998</v>
      </c>
      <c r="U540" t="str">
        <f>_xlfn.XLOOKUP(E540,customers!$A$2:$A$1001,customers!$I$2:$I$1001,,0,)</f>
        <v>Yes</v>
      </c>
    </row>
    <row r="541" spans="1:21" x14ac:dyDescent="0.2">
      <c r="A541" s="2" t="s">
        <v>3537</v>
      </c>
      <c r="B541" s="3">
        <v>44488</v>
      </c>
      <c r="C541" s="3" t="str">
        <f t="shared" si="64"/>
        <v>Oct</v>
      </c>
      <c r="D541" s="2">
        <f t="shared" si="65"/>
        <v>2021</v>
      </c>
      <c r="E541" s="2" t="s">
        <v>3538</v>
      </c>
      <c r="F541" t="s">
        <v>6172</v>
      </c>
      <c r="G541" s="2">
        <v>5</v>
      </c>
      <c r="H541" s="2" t="str">
        <f>VLOOKUP(E541,customers!$A$1:$I$1001,2,FALSE)</f>
        <v>Birgit Domange</v>
      </c>
      <c r="I541" s="2" t="str">
        <f t="shared" si="66"/>
        <v>Birgit</v>
      </c>
      <c r="J541" s="2" t="str">
        <f t="shared" si="67"/>
        <v>Domange</v>
      </c>
      <c r="K541" s="2" t="str">
        <f>IF(VLOOKUP(E541,customers!$A$1:$I$1001,3,FALSE)=0," ",VLOOKUP(E541,customers!$A$1:$I$1001,3,FALSE))</f>
        <v>bdomangeez@yahoo.co.jp</v>
      </c>
      <c r="L541" s="2" t="str">
        <f>VLOOKUP(E541,customers!$A$1:$I$1001,6,FALSE)</f>
        <v>Charleston</v>
      </c>
      <c r="M541" s="2" t="str">
        <f>VLOOKUP(E541,customers!$A$1:$I$1001,7,FALSE)</f>
        <v>United States</v>
      </c>
      <c r="N541" t="str">
        <f t="shared" si="68"/>
        <v>R</v>
      </c>
      <c r="O541" t="str" cm="1">
        <f t="array" ref="O541">_xlfn.IFS(N541="R","Rob",N541="E","Exc",N541="L","Lib",N541="A","Ara")</f>
        <v>Rob</v>
      </c>
      <c r="P541" t="str" cm="1">
        <f t="array" ref="P541">_xlfn.IFS(O541="Rob","Robusta",O541="Exc","Excelsa",O541="Ara","Arabica",O541="Lib","Liberica")</f>
        <v>Robusta</v>
      </c>
      <c r="Q541" t="str">
        <f t="shared" si="69"/>
        <v>D</v>
      </c>
      <c r="R541" s="8" t="str">
        <f t="shared" si="70"/>
        <v>0.5</v>
      </c>
      <c r="S541" s="9">
        <f>_xlfn.XLOOKUP(F541,products!$A$2:$A$49,products!$E$2:$E$49,,0,)</f>
        <v>5.3699999999999992</v>
      </c>
      <c r="T541" s="10">
        <f t="shared" si="71"/>
        <v>26.849999999999994</v>
      </c>
      <c r="U541" t="str">
        <f>_xlfn.XLOOKUP(E541,customers!$A$2:$A$1001,customers!$I$2:$I$1001,,0,)</f>
        <v>No</v>
      </c>
    </row>
    <row r="542" spans="1:21" x14ac:dyDescent="0.2">
      <c r="A542" s="2" t="s">
        <v>3542</v>
      </c>
      <c r="B542" s="3">
        <v>43584</v>
      </c>
      <c r="C542" s="3" t="str">
        <f t="shared" si="64"/>
        <v>Apr</v>
      </c>
      <c r="D542" s="2">
        <f t="shared" si="65"/>
        <v>2019</v>
      </c>
      <c r="E542" s="2" t="s">
        <v>3543</v>
      </c>
      <c r="F542" t="s">
        <v>6170</v>
      </c>
      <c r="G542" s="2">
        <v>4</v>
      </c>
      <c r="H542" s="2" t="str">
        <f>VLOOKUP(E542,customers!$A$1:$I$1001,2,FALSE)</f>
        <v>Killian Osler</v>
      </c>
      <c r="I542" s="2" t="str">
        <f t="shared" si="66"/>
        <v>Killian</v>
      </c>
      <c r="J542" s="2" t="str">
        <f t="shared" si="67"/>
        <v>Osler</v>
      </c>
      <c r="K542" s="2" t="str">
        <f>IF(VLOOKUP(E542,customers!$A$1:$I$1001,3,FALSE)=0," ",VLOOKUP(E542,customers!$A$1:$I$1001,3,FALSE))</f>
        <v>koslerf0@gmpg.org</v>
      </c>
      <c r="L542" s="2" t="str">
        <f>VLOOKUP(E542,customers!$A$1:$I$1001,6,FALSE)</f>
        <v>Lansing</v>
      </c>
      <c r="M542" s="2" t="str">
        <f>VLOOKUP(E542,customers!$A$1:$I$1001,7,FALSE)</f>
        <v>United States</v>
      </c>
      <c r="N542" t="str">
        <f t="shared" si="68"/>
        <v>L</v>
      </c>
      <c r="O542" t="str" cm="1">
        <f t="array" ref="O542">_xlfn.IFS(N542="R","Rob",N542="E","Exc",N542="L","Lib",N542="A","Ara")</f>
        <v>Lib</v>
      </c>
      <c r="P542" t="str" cm="1">
        <f t="array" ref="P542">_xlfn.IFS(O542="Rob","Robusta",O542="Exc","Excelsa",O542="Ara","Arabica",O542="Lib","Liberica")</f>
        <v>Liberica</v>
      </c>
      <c r="Q542" t="str">
        <f t="shared" si="69"/>
        <v>L</v>
      </c>
      <c r="R542" s="8" t="str">
        <f t="shared" si="70"/>
        <v>1</v>
      </c>
      <c r="S542" s="9">
        <f>_xlfn.XLOOKUP(F542,products!$A$2:$A$49,products!$E$2:$E$49,,0,)</f>
        <v>15.85</v>
      </c>
      <c r="T542" s="10">
        <f t="shared" si="71"/>
        <v>63.4</v>
      </c>
      <c r="U542" t="str">
        <f>_xlfn.XLOOKUP(E542,customers!$A$2:$A$1001,customers!$I$2:$I$1001,,0,)</f>
        <v>Yes</v>
      </c>
    </row>
    <row r="543" spans="1:21" x14ac:dyDescent="0.2">
      <c r="A543" s="2" t="s">
        <v>3548</v>
      </c>
      <c r="B543" s="3">
        <v>43750</v>
      </c>
      <c r="C543" s="3" t="str">
        <f t="shared" si="64"/>
        <v>Oct</v>
      </c>
      <c r="D543" s="2">
        <f t="shared" si="65"/>
        <v>2019</v>
      </c>
      <c r="E543" s="2" t="s">
        <v>3549</v>
      </c>
      <c r="F543" t="s">
        <v>6168</v>
      </c>
      <c r="G543" s="2">
        <v>1</v>
      </c>
      <c r="H543" s="2" t="str">
        <f>VLOOKUP(E543,customers!$A$1:$I$1001,2,FALSE)</f>
        <v>Lora Dukes</v>
      </c>
      <c r="I543" s="2" t="str">
        <f t="shared" si="66"/>
        <v>Lora</v>
      </c>
      <c r="J543" s="2" t="str">
        <f t="shared" si="67"/>
        <v>Dukes</v>
      </c>
      <c r="K543" s="2" t="str">
        <f>IF(VLOOKUP(E543,customers!$A$1:$I$1001,3,FALSE)=0," ",VLOOKUP(E543,customers!$A$1:$I$1001,3,FALSE))</f>
        <v xml:space="preserve"> </v>
      </c>
      <c r="L543" s="2" t="str">
        <f>VLOOKUP(E543,customers!$A$1:$I$1001,6,FALSE)</f>
        <v>Boyle</v>
      </c>
      <c r="M543" s="2" t="str">
        <f>VLOOKUP(E543,customers!$A$1:$I$1001,7,FALSE)</f>
        <v>Ireland</v>
      </c>
      <c r="N543" t="str">
        <f t="shared" si="68"/>
        <v>A</v>
      </c>
      <c r="O543" t="str" cm="1">
        <f t="array" ref="O543">_xlfn.IFS(N543="R","Rob",N543="E","Exc",N543="L","Lib",N543="A","Ara")</f>
        <v>Ara</v>
      </c>
      <c r="P543" t="str" cm="1">
        <f t="array" ref="P543">_xlfn.IFS(O543="Rob","Robusta",O543="Exc","Excelsa",O543="Ara","Arabica",O543="Lib","Liberica")</f>
        <v>Arabica</v>
      </c>
      <c r="Q543" t="str">
        <f t="shared" si="69"/>
        <v>D</v>
      </c>
      <c r="R543" s="8" t="str">
        <f t="shared" si="70"/>
        <v>2.5</v>
      </c>
      <c r="S543" s="9">
        <f>_xlfn.XLOOKUP(F543,products!$A$2:$A$49,products!$E$2:$E$49,,0,)</f>
        <v>22.884999999999998</v>
      </c>
      <c r="T543" s="10">
        <f t="shared" si="71"/>
        <v>22.884999999999998</v>
      </c>
      <c r="U543" t="str">
        <f>_xlfn.XLOOKUP(E543,customers!$A$2:$A$1001,customers!$I$2:$I$1001,,0,)</f>
        <v>Yes</v>
      </c>
    </row>
    <row r="544" spans="1:21" x14ac:dyDescent="0.2">
      <c r="A544" s="2" t="s">
        <v>3553</v>
      </c>
      <c r="B544" s="3">
        <v>44335</v>
      </c>
      <c r="C544" s="3" t="str">
        <f t="shared" si="64"/>
        <v>May</v>
      </c>
      <c r="D544" s="2">
        <f t="shared" si="65"/>
        <v>2021</v>
      </c>
      <c r="E544" s="2" t="s">
        <v>3554</v>
      </c>
      <c r="F544" t="s">
        <v>6175</v>
      </c>
      <c r="G544" s="2">
        <v>4</v>
      </c>
      <c r="H544" s="2" t="str">
        <f>VLOOKUP(E544,customers!$A$1:$I$1001,2,FALSE)</f>
        <v>Zack Pellett</v>
      </c>
      <c r="I544" s="2" t="str">
        <f t="shared" si="66"/>
        <v>Zack</v>
      </c>
      <c r="J544" s="2" t="str">
        <f t="shared" si="67"/>
        <v>Pellett</v>
      </c>
      <c r="K544" s="2" t="str">
        <f>IF(VLOOKUP(E544,customers!$A$1:$I$1001,3,FALSE)=0," ",VLOOKUP(E544,customers!$A$1:$I$1001,3,FALSE))</f>
        <v>zpellettf2@dailymotion.com</v>
      </c>
      <c r="L544" s="2" t="str">
        <f>VLOOKUP(E544,customers!$A$1:$I$1001,6,FALSE)</f>
        <v>Shreveport</v>
      </c>
      <c r="M544" s="2" t="str">
        <f>VLOOKUP(E544,customers!$A$1:$I$1001,7,FALSE)</f>
        <v>United States</v>
      </c>
      <c r="N544" t="str">
        <f t="shared" si="68"/>
        <v>A</v>
      </c>
      <c r="O544" t="str" cm="1">
        <f t="array" ref="O544">_xlfn.IFS(N544="R","Rob",N544="E","Exc",N544="L","Lib",N544="A","Ara")</f>
        <v>Ara</v>
      </c>
      <c r="P544" t="str" cm="1">
        <f t="array" ref="P544">_xlfn.IFS(O544="Rob","Robusta",O544="Exc","Excelsa",O544="Ara","Arabica",O544="Lib","Liberica")</f>
        <v>Arabica</v>
      </c>
      <c r="Q544" t="str">
        <f t="shared" si="69"/>
        <v>M</v>
      </c>
      <c r="R544" s="8" t="str">
        <f t="shared" si="70"/>
        <v>2.5</v>
      </c>
      <c r="S544" s="9">
        <f>_xlfn.XLOOKUP(F544,products!$A$2:$A$49,products!$E$2:$E$49,,0,)</f>
        <v>25.874999999999996</v>
      </c>
      <c r="T544" s="10">
        <f t="shared" si="71"/>
        <v>103.49999999999999</v>
      </c>
      <c r="U544" t="str">
        <f>_xlfn.XLOOKUP(E544,customers!$A$2:$A$1001,customers!$I$2:$I$1001,,0,)</f>
        <v>No</v>
      </c>
    </row>
    <row r="545" spans="1:21" x14ac:dyDescent="0.2">
      <c r="A545" s="2" t="s">
        <v>3559</v>
      </c>
      <c r="B545" s="3">
        <v>44380</v>
      </c>
      <c r="C545" s="3" t="str">
        <f t="shared" si="64"/>
        <v>Jul</v>
      </c>
      <c r="D545" s="2">
        <f t="shared" si="65"/>
        <v>2021</v>
      </c>
      <c r="E545" s="2" t="s">
        <v>3560</v>
      </c>
      <c r="F545" t="s">
        <v>6142</v>
      </c>
      <c r="G545" s="2">
        <v>2</v>
      </c>
      <c r="H545" s="2" t="str">
        <f>VLOOKUP(E545,customers!$A$1:$I$1001,2,FALSE)</f>
        <v>Ilaire Sprakes</v>
      </c>
      <c r="I545" s="2" t="str">
        <f t="shared" si="66"/>
        <v>Ilaire</v>
      </c>
      <c r="J545" s="2" t="str">
        <f t="shared" si="67"/>
        <v>Sprakes</v>
      </c>
      <c r="K545" s="2" t="str">
        <f>IF(VLOOKUP(E545,customers!$A$1:$I$1001,3,FALSE)=0," ",VLOOKUP(E545,customers!$A$1:$I$1001,3,FALSE))</f>
        <v>isprakesf3@spiegel.de</v>
      </c>
      <c r="L545" s="2" t="str">
        <f>VLOOKUP(E545,customers!$A$1:$I$1001,6,FALSE)</f>
        <v>San Jose</v>
      </c>
      <c r="M545" s="2" t="str">
        <f>VLOOKUP(E545,customers!$A$1:$I$1001,7,FALSE)</f>
        <v>United States</v>
      </c>
      <c r="N545" t="str">
        <f t="shared" si="68"/>
        <v>R</v>
      </c>
      <c r="O545" t="str" cm="1">
        <f t="array" ref="O545">_xlfn.IFS(N545="R","Rob",N545="E","Exc",N545="L","Lib",N545="A","Ara")</f>
        <v>Rob</v>
      </c>
      <c r="P545" t="str" cm="1">
        <f t="array" ref="P545">_xlfn.IFS(O545="Rob","Robusta",O545="Exc","Excelsa",O545="Ara","Arabica",O545="Lib","Liberica")</f>
        <v>Robusta</v>
      </c>
      <c r="Q545" t="str">
        <f t="shared" si="69"/>
        <v>L</v>
      </c>
      <c r="R545" s="8" t="str">
        <f t="shared" si="70"/>
        <v>2.5</v>
      </c>
      <c r="S545" s="9">
        <f>_xlfn.XLOOKUP(F545,products!$A$2:$A$49,products!$E$2:$E$49,,0,)</f>
        <v>27.484999999999996</v>
      </c>
      <c r="T545" s="10">
        <f t="shared" si="71"/>
        <v>54.969999999999992</v>
      </c>
      <c r="U545" t="str">
        <f>_xlfn.XLOOKUP(E545,customers!$A$2:$A$1001,customers!$I$2:$I$1001,,0,)</f>
        <v>No</v>
      </c>
    </row>
    <row r="546" spans="1:21" x14ac:dyDescent="0.2">
      <c r="A546" s="2" t="s">
        <v>3565</v>
      </c>
      <c r="B546" s="3">
        <v>43869</v>
      </c>
      <c r="C546" s="3" t="str">
        <f t="shared" si="64"/>
        <v>Feb</v>
      </c>
      <c r="D546" s="2">
        <f t="shared" si="65"/>
        <v>2020</v>
      </c>
      <c r="E546" s="2" t="s">
        <v>3566</v>
      </c>
      <c r="F546" t="s">
        <v>6180</v>
      </c>
      <c r="G546" s="2">
        <v>2</v>
      </c>
      <c r="H546" s="2" t="str">
        <f>VLOOKUP(E546,customers!$A$1:$I$1001,2,FALSE)</f>
        <v>Heda Fromant</v>
      </c>
      <c r="I546" s="2" t="str">
        <f t="shared" si="66"/>
        <v>Heda</v>
      </c>
      <c r="J546" s="2" t="str">
        <f t="shared" si="67"/>
        <v>Fromant</v>
      </c>
      <c r="K546" s="2" t="str">
        <f>IF(VLOOKUP(E546,customers!$A$1:$I$1001,3,FALSE)=0," ",VLOOKUP(E546,customers!$A$1:$I$1001,3,FALSE))</f>
        <v>hfromantf4@ucsd.edu</v>
      </c>
      <c r="L546" s="2" t="str">
        <f>VLOOKUP(E546,customers!$A$1:$I$1001,6,FALSE)</f>
        <v>Philadelphia</v>
      </c>
      <c r="M546" s="2" t="str">
        <f>VLOOKUP(E546,customers!$A$1:$I$1001,7,FALSE)</f>
        <v>United States</v>
      </c>
      <c r="N546" t="str">
        <f t="shared" si="68"/>
        <v>A</v>
      </c>
      <c r="O546" t="str" cm="1">
        <f t="array" ref="O546">_xlfn.IFS(N546="R","Rob",N546="E","Exc",N546="L","Lib",N546="A","Ara")</f>
        <v>Ara</v>
      </c>
      <c r="P546" t="str" cm="1">
        <f t="array" ref="P546">_xlfn.IFS(O546="Rob","Robusta",O546="Exc","Excelsa",O546="Ara","Arabica",O546="Lib","Liberica")</f>
        <v>Arabica</v>
      </c>
      <c r="Q546" t="str">
        <f t="shared" si="69"/>
        <v>L</v>
      </c>
      <c r="R546" s="8" t="str">
        <f t="shared" si="70"/>
        <v>0.5</v>
      </c>
      <c r="S546" s="9">
        <f>_xlfn.XLOOKUP(F546,products!$A$2:$A$49,products!$E$2:$E$49,,0,)</f>
        <v>7.77</v>
      </c>
      <c r="T546" s="10">
        <f t="shared" si="71"/>
        <v>15.54</v>
      </c>
      <c r="U546" t="str">
        <f>_xlfn.XLOOKUP(E546,customers!$A$2:$A$1001,customers!$I$2:$I$1001,,0,)</f>
        <v>No</v>
      </c>
    </row>
    <row r="547" spans="1:21" x14ac:dyDescent="0.2">
      <c r="A547" s="2" t="s">
        <v>3571</v>
      </c>
      <c r="B547" s="3">
        <v>44120</v>
      </c>
      <c r="C547" s="3" t="str">
        <f t="shared" si="64"/>
        <v>Oct</v>
      </c>
      <c r="D547" s="2">
        <f t="shared" si="65"/>
        <v>2020</v>
      </c>
      <c r="E547" s="2" t="s">
        <v>3572</v>
      </c>
      <c r="F547" t="s">
        <v>6150</v>
      </c>
      <c r="G547" s="2">
        <v>4</v>
      </c>
      <c r="H547" s="2" t="str">
        <f>VLOOKUP(E547,customers!$A$1:$I$1001,2,FALSE)</f>
        <v>Rufus Flear</v>
      </c>
      <c r="I547" s="2" t="str">
        <f t="shared" si="66"/>
        <v>Rufus</v>
      </c>
      <c r="J547" s="2" t="str">
        <f t="shared" si="67"/>
        <v>Flear</v>
      </c>
      <c r="K547" s="2" t="str">
        <f>IF(VLOOKUP(E547,customers!$A$1:$I$1001,3,FALSE)=0," ",VLOOKUP(E547,customers!$A$1:$I$1001,3,FALSE))</f>
        <v>rflearf5@artisteer.com</v>
      </c>
      <c r="L547" s="2" t="str">
        <f>VLOOKUP(E547,customers!$A$1:$I$1001,6,FALSE)</f>
        <v>Sheffield</v>
      </c>
      <c r="M547" s="2" t="str">
        <f>VLOOKUP(E547,customers!$A$1:$I$1001,7,FALSE)</f>
        <v>United Kingdom</v>
      </c>
      <c r="N547" t="str">
        <f t="shared" si="68"/>
        <v>L</v>
      </c>
      <c r="O547" t="str" cm="1">
        <f t="array" ref="O547">_xlfn.IFS(N547="R","Rob",N547="E","Exc",N547="L","Lib",N547="A","Ara")</f>
        <v>Lib</v>
      </c>
      <c r="P547" t="str" cm="1">
        <f t="array" ref="P547">_xlfn.IFS(O547="Rob","Robusta",O547="Exc","Excelsa",O547="Ara","Arabica",O547="Lib","Liberica")</f>
        <v>Liberica</v>
      </c>
      <c r="Q547" t="str">
        <f t="shared" si="69"/>
        <v>D</v>
      </c>
      <c r="R547" s="8" t="str">
        <f t="shared" si="70"/>
        <v>0.2</v>
      </c>
      <c r="S547" s="9">
        <f>_xlfn.XLOOKUP(F547,products!$A$2:$A$49,products!$E$2:$E$49,,0,)</f>
        <v>3.8849999999999998</v>
      </c>
      <c r="T547" s="10">
        <f t="shared" si="71"/>
        <v>15.54</v>
      </c>
      <c r="U547" t="str">
        <f>_xlfn.XLOOKUP(E547,customers!$A$2:$A$1001,customers!$I$2:$I$1001,,0,)</f>
        <v>No</v>
      </c>
    </row>
    <row r="548" spans="1:21" x14ac:dyDescent="0.2">
      <c r="A548" s="2" t="s">
        <v>3577</v>
      </c>
      <c r="B548" s="3">
        <v>44127</v>
      </c>
      <c r="C548" s="3" t="str">
        <f t="shared" si="64"/>
        <v>Oct</v>
      </c>
      <c r="D548" s="2">
        <f t="shared" si="65"/>
        <v>2020</v>
      </c>
      <c r="E548" s="2" t="s">
        <v>3578</v>
      </c>
      <c r="F548" t="s">
        <v>6185</v>
      </c>
      <c r="G548" s="2">
        <v>3</v>
      </c>
      <c r="H548" s="2" t="str">
        <f>VLOOKUP(E548,customers!$A$1:$I$1001,2,FALSE)</f>
        <v>Dom Milella</v>
      </c>
      <c r="I548" s="2" t="str">
        <f t="shared" si="66"/>
        <v>Dom</v>
      </c>
      <c r="J548" s="2" t="str">
        <f t="shared" si="67"/>
        <v>Milella</v>
      </c>
      <c r="K548" s="2" t="str">
        <f>IF(VLOOKUP(E548,customers!$A$1:$I$1001,3,FALSE)=0," ",VLOOKUP(E548,customers!$A$1:$I$1001,3,FALSE))</f>
        <v xml:space="preserve"> </v>
      </c>
      <c r="L548" s="2" t="str">
        <f>VLOOKUP(E548,customers!$A$1:$I$1001,6,FALSE)</f>
        <v>Manorhamilton</v>
      </c>
      <c r="M548" s="2" t="str">
        <f>VLOOKUP(E548,customers!$A$1:$I$1001,7,FALSE)</f>
        <v>Ireland</v>
      </c>
      <c r="N548" t="str">
        <f t="shared" si="68"/>
        <v>E</v>
      </c>
      <c r="O548" t="str" cm="1">
        <f t="array" ref="O548">_xlfn.IFS(N548="R","Rob",N548="E","Exc",N548="L","Lib",N548="A","Ara")</f>
        <v>Exc</v>
      </c>
      <c r="P548" t="str" cm="1">
        <f t="array" ref="P548">_xlfn.IFS(O548="Rob","Robusta",O548="Exc","Excelsa",O548="Ara","Arabica",O548="Lib","Liberica")</f>
        <v>Excelsa</v>
      </c>
      <c r="Q548" t="str">
        <f t="shared" si="69"/>
        <v>D</v>
      </c>
      <c r="R548" s="8" t="str">
        <f t="shared" si="70"/>
        <v>2.5</v>
      </c>
      <c r="S548" s="9">
        <f>_xlfn.XLOOKUP(F548,products!$A$2:$A$49,products!$E$2:$E$49,,0,)</f>
        <v>27.945</v>
      </c>
      <c r="T548" s="10">
        <f t="shared" si="71"/>
        <v>83.835000000000008</v>
      </c>
      <c r="U548" t="str">
        <f>_xlfn.XLOOKUP(E548,customers!$A$2:$A$1001,customers!$I$2:$I$1001,,0,)</f>
        <v>No</v>
      </c>
    </row>
    <row r="549" spans="1:21" x14ac:dyDescent="0.2">
      <c r="A549" s="2" t="s">
        <v>3582</v>
      </c>
      <c r="B549" s="3">
        <v>44265</v>
      </c>
      <c r="C549" s="3" t="str">
        <f t="shared" si="64"/>
        <v>Mar</v>
      </c>
      <c r="D549" s="2">
        <f t="shared" si="65"/>
        <v>2021</v>
      </c>
      <c r="E549" s="2" t="s">
        <v>3594</v>
      </c>
      <c r="F549" t="s">
        <v>6178</v>
      </c>
      <c r="G549" s="2">
        <v>3</v>
      </c>
      <c r="H549" s="2" t="str">
        <f>VLOOKUP(E549,customers!$A$1:$I$1001,2,FALSE)</f>
        <v>Wilek Lightollers</v>
      </c>
      <c r="I549" s="2" t="str">
        <f t="shared" si="66"/>
        <v>Wilek</v>
      </c>
      <c r="J549" s="2" t="str">
        <f t="shared" si="67"/>
        <v>Lightollers</v>
      </c>
      <c r="K549" s="2" t="str">
        <f>IF(VLOOKUP(E549,customers!$A$1:$I$1001,3,FALSE)=0," ",VLOOKUP(E549,customers!$A$1:$I$1001,3,FALSE))</f>
        <v>wlightollersf9@baidu.com</v>
      </c>
      <c r="L549" s="2" t="str">
        <f>VLOOKUP(E549,customers!$A$1:$I$1001,6,FALSE)</f>
        <v>New York City</v>
      </c>
      <c r="M549" s="2" t="str">
        <f>VLOOKUP(E549,customers!$A$1:$I$1001,7,FALSE)</f>
        <v>United States</v>
      </c>
      <c r="N549" t="str">
        <f t="shared" si="68"/>
        <v>R</v>
      </c>
      <c r="O549" t="str" cm="1">
        <f t="array" ref="O549">_xlfn.IFS(N549="R","Rob",N549="E","Exc",N549="L","Lib",N549="A","Ara")</f>
        <v>Rob</v>
      </c>
      <c r="P549" t="str" cm="1">
        <f t="array" ref="P549">_xlfn.IFS(O549="Rob","Robusta",O549="Exc","Excelsa",O549="Ara","Arabica",O549="Lib","Liberica")</f>
        <v>Robusta</v>
      </c>
      <c r="Q549" t="str">
        <f t="shared" si="69"/>
        <v>L</v>
      </c>
      <c r="R549" s="8" t="str">
        <f t="shared" si="70"/>
        <v>0.2</v>
      </c>
      <c r="S549" s="9">
        <f>_xlfn.XLOOKUP(F549,products!$A$2:$A$49,products!$E$2:$E$49,,0,)</f>
        <v>3.5849999999999995</v>
      </c>
      <c r="T549" s="10">
        <f t="shared" si="71"/>
        <v>10.754999999999999</v>
      </c>
      <c r="U549" t="str">
        <f>_xlfn.XLOOKUP(E549,customers!$A$2:$A$1001,customers!$I$2:$I$1001,,0,)</f>
        <v>Yes</v>
      </c>
    </row>
    <row r="550" spans="1:21" x14ac:dyDescent="0.2">
      <c r="A550" s="2" t="s">
        <v>3587</v>
      </c>
      <c r="B550" s="3">
        <v>44384</v>
      </c>
      <c r="C550" s="3" t="str">
        <f t="shared" si="64"/>
        <v>Jul</v>
      </c>
      <c r="D550" s="2">
        <f t="shared" si="65"/>
        <v>2021</v>
      </c>
      <c r="E550" s="2" t="s">
        <v>3588</v>
      </c>
      <c r="F550" t="s">
        <v>6184</v>
      </c>
      <c r="G550" s="2">
        <v>3</v>
      </c>
      <c r="H550" s="2" t="str">
        <f>VLOOKUP(E550,customers!$A$1:$I$1001,2,FALSE)</f>
        <v>Bette-ann Munden</v>
      </c>
      <c r="I550" s="2" t="str">
        <f t="shared" si="66"/>
        <v>Bette-ann</v>
      </c>
      <c r="J550" s="2" t="str">
        <f t="shared" si="67"/>
        <v>Munden</v>
      </c>
      <c r="K550" s="2" t="str">
        <f>IF(VLOOKUP(E550,customers!$A$1:$I$1001,3,FALSE)=0," ",VLOOKUP(E550,customers!$A$1:$I$1001,3,FALSE))</f>
        <v>bmundenf8@elpais.com</v>
      </c>
      <c r="L550" s="2" t="str">
        <f>VLOOKUP(E550,customers!$A$1:$I$1001,6,FALSE)</f>
        <v>Oklahoma City</v>
      </c>
      <c r="M550" s="2" t="str">
        <f>VLOOKUP(E550,customers!$A$1:$I$1001,7,FALSE)</f>
        <v>United States</v>
      </c>
      <c r="N550" t="str">
        <f t="shared" si="68"/>
        <v>E</v>
      </c>
      <c r="O550" t="str" cm="1">
        <f t="array" ref="O550">_xlfn.IFS(N550="R","Rob",N550="E","Exc",N550="L","Lib",N550="A","Ara")</f>
        <v>Exc</v>
      </c>
      <c r="P550" t="str" cm="1">
        <f t="array" ref="P550">_xlfn.IFS(O550="Rob","Robusta",O550="Exc","Excelsa",O550="Ara","Arabica",O550="Lib","Liberica")</f>
        <v>Excelsa</v>
      </c>
      <c r="Q550" t="str">
        <f t="shared" si="69"/>
        <v>L</v>
      </c>
      <c r="R550" s="8" t="str">
        <f t="shared" si="70"/>
        <v>0.2</v>
      </c>
      <c r="S550" s="9">
        <f>_xlfn.XLOOKUP(F550,products!$A$2:$A$49,products!$E$2:$E$49,,0,)</f>
        <v>4.4550000000000001</v>
      </c>
      <c r="T550" s="10">
        <f t="shared" si="71"/>
        <v>13.365</v>
      </c>
      <c r="U550" t="str">
        <f>_xlfn.XLOOKUP(E550,customers!$A$2:$A$1001,customers!$I$2:$I$1001,,0,)</f>
        <v>Yes</v>
      </c>
    </row>
    <row r="551" spans="1:21" x14ac:dyDescent="0.2">
      <c r="A551" s="2" t="s">
        <v>3593</v>
      </c>
      <c r="B551" s="3">
        <v>44232</v>
      </c>
      <c r="C551" s="3" t="str">
        <f t="shared" si="64"/>
        <v>Feb</v>
      </c>
      <c r="D551" s="2">
        <f t="shared" si="65"/>
        <v>2021</v>
      </c>
      <c r="E551" s="2" t="s">
        <v>3594</v>
      </c>
      <c r="F551" t="s">
        <v>6184</v>
      </c>
      <c r="G551" s="2">
        <v>4</v>
      </c>
      <c r="H551" s="2" t="str">
        <f>VLOOKUP(E551,customers!$A$1:$I$1001,2,FALSE)</f>
        <v>Wilek Lightollers</v>
      </c>
      <c r="I551" s="2" t="str">
        <f t="shared" si="66"/>
        <v>Wilek</v>
      </c>
      <c r="J551" s="2" t="str">
        <f t="shared" si="67"/>
        <v>Lightollers</v>
      </c>
      <c r="K551" s="2" t="str">
        <f>IF(VLOOKUP(E551,customers!$A$1:$I$1001,3,FALSE)=0," ",VLOOKUP(E551,customers!$A$1:$I$1001,3,FALSE))</f>
        <v>wlightollersf9@baidu.com</v>
      </c>
      <c r="L551" s="2" t="str">
        <f>VLOOKUP(E551,customers!$A$1:$I$1001,6,FALSE)</f>
        <v>New York City</v>
      </c>
      <c r="M551" s="2" t="str">
        <f>VLOOKUP(E551,customers!$A$1:$I$1001,7,FALSE)</f>
        <v>United States</v>
      </c>
      <c r="N551" t="str">
        <f t="shared" si="68"/>
        <v>E</v>
      </c>
      <c r="O551" t="str" cm="1">
        <f t="array" ref="O551">_xlfn.IFS(N551="R","Rob",N551="E","Exc",N551="L","Lib",N551="A","Ara")</f>
        <v>Exc</v>
      </c>
      <c r="P551" t="str" cm="1">
        <f t="array" ref="P551">_xlfn.IFS(O551="Rob","Robusta",O551="Exc","Excelsa",O551="Ara","Arabica",O551="Lib","Liberica")</f>
        <v>Excelsa</v>
      </c>
      <c r="Q551" t="str">
        <f t="shared" si="69"/>
        <v>L</v>
      </c>
      <c r="R551" s="8" t="str">
        <f t="shared" si="70"/>
        <v>0.2</v>
      </c>
      <c r="S551" s="9">
        <f>_xlfn.XLOOKUP(F551,products!$A$2:$A$49,products!$E$2:$E$49,,0,)</f>
        <v>4.4550000000000001</v>
      </c>
      <c r="T551" s="10">
        <f t="shared" si="71"/>
        <v>17.82</v>
      </c>
      <c r="U551" t="str">
        <f>_xlfn.XLOOKUP(E551,customers!$A$2:$A$1001,customers!$I$2:$I$1001,,0,)</f>
        <v>Yes</v>
      </c>
    </row>
    <row r="552" spans="1:21" x14ac:dyDescent="0.2">
      <c r="A552" s="2" t="s">
        <v>3599</v>
      </c>
      <c r="B552" s="3">
        <v>44176</v>
      </c>
      <c r="C552" s="3" t="str">
        <f t="shared" si="64"/>
        <v>Dec</v>
      </c>
      <c r="D552" s="2">
        <f t="shared" si="65"/>
        <v>2020</v>
      </c>
      <c r="E552" s="2" t="s">
        <v>3600</v>
      </c>
      <c r="F552" t="s">
        <v>6150</v>
      </c>
      <c r="G552" s="2">
        <v>6</v>
      </c>
      <c r="H552" s="2" t="str">
        <f>VLOOKUP(E552,customers!$A$1:$I$1001,2,FALSE)</f>
        <v>Nick Brakespear</v>
      </c>
      <c r="I552" s="2" t="str">
        <f t="shared" si="66"/>
        <v>Nick</v>
      </c>
      <c r="J552" s="2" t="str">
        <f t="shared" si="67"/>
        <v>Brakespear</v>
      </c>
      <c r="K552" s="2" t="str">
        <f>IF(VLOOKUP(E552,customers!$A$1:$I$1001,3,FALSE)=0," ",VLOOKUP(E552,customers!$A$1:$I$1001,3,FALSE))</f>
        <v>nbrakespearfa@rediff.com</v>
      </c>
      <c r="L552" s="2" t="str">
        <f>VLOOKUP(E552,customers!$A$1:$I$1001,6,FALSE)</f>
        <v>Newark</v>
      </c>
      <c r="M552" s="2" t="str">
        <f>VLOOKUP(E552,customers!$A$1:$I$1001,7,FALSE)</f>
        <v>United States</v>
      </c>
      <c r="N552" t="str">
        <f t="shared" si="68"/>
        <v>L</v>
      </c>
      <c r="O552" t="str" cm="1">
        <f t="array" ref="O552">_xlfn.IFS(N552="R","Rob",N552="E","Exc",N552="L","Lib",N552="A","Ara")</f>
        <v>Lib</v>
      </c>
      <c r="P552" t="str" cm="1">
        <f t="array" ref="P552">_xlfn.IFS(O552="Rob","Robusta",O552="Exc","Excelsa",O552="Ara","Arabica",O552="Lib","Liberica")</f>
        <v>Liberica</v>
      </c>
      <c r="Q552" t="str">
        <f t="shared" si="69"/>
        <v>D</v>
      </c>
      <c r="R552" s="8" t="str">
        <f t="shared" si="70"/>
        <v>0.2</v>
      </c>
      <c r="S552" s="9">
        <f>_xlfn.XLOOKUP(F552,products!$A$2:$A$49,products!$E$2:$E$49,,0,)</f>
        <v>3.8849999999999998</v>
      </c>
      <c r="T552" s="10">
        <f t="shared" si="71"/>
        <v>23.31</v>
      </c>
      <c r="U552" t="str">
        <f>_xlfn.XLOOKUP(E552,customers!$A$2:$A$1001,customers!$I$2:$I$1001,,0,)</f>
        <v>Yes</v>
      </c>
    </row>
    <row r="553" spans="1:21" x14ac:dyDescent="0.2">
      <c r="A553" s="2" t="s">
        <v>3605</v>
      </c>
      <c r="B553" s="3">
        <v>44694</v>
      </c>
      <c r="C553" s="3" t="str">
        <f t="shared" si="64"/>
        <v>May</v>
      </c>
      <c r="D553" s="2">
        <f t="shared" si="65"/>
        <v>2022</v>
      </c>
      <c r="E553" s="2" t="s">
        <v>3606</v>
      </c>
      <c r="F553" t="s">
        <v>6153</v>
      </c>
      <c r="G553" s="2">
        <v>2</v>
      </c>
      <c r="H553" s="2" t="str">
        <f>VLOOKUP(E553,customers!$A$1:$I$1001,2,FALSE)</f>
        <v>Malynda Glawsop</v>
      </c>
      <c r="I553" s="2" t="str">
        <f t="shared" si="66"/>
        <v>Malynda</v>
      </c>
      <c r="J553" s="2" t="str">
        <f t="shared" si="67"/>
        <v>Glawsop</v>
      </c>
      <c r="K553" s="2" t="str">
        <f>IF(VLOOKUP(E553,customers!$A$1:$I$1001,3,FALSE)=0," ",VLOOKUP(E553,customers!$A$1:$I$1001,3,FALSE))</f>
        <v>mglawsopfb@reverbnation.com</v>
      </c>
      <c r="L553" s="2" t="str">
        <f>VLOOKUP(E553,customers!$A$1:$I$1001,6,FALSE)</f>
        <v>New Haven</v>
      </c>
      <c r="M553" s="2" t="str">
        <f>VLOOKUP(E553,customers!$A$1:$I$1001,7,FALSE)</f>
        <v>United States</v>
      </c>
      <c r="N553" t="str">
        <f t="shared" si="68"/>
        <v>E</v>
      </c>
      <c r="O553" t="str" cm="1">
        <f t="array" ref="O553">_xlfn.IFS(N553="R","Rob",N553="E","Exc",N553="L","Lib",N553="A","Ara")</f>
        <v>Exc</v>
      </c>
      <c r="P553" t="str" cm="1">
        <f t="array" ref="P553">_xlfn.IFS(O553="Rob","Robusta",O553="Exc","Excelsa",O553="Ara","Arabica",O553="Lib","Liberica")</f>
        <v>Excelsa</v>
      </c>
      <c r="Q553" t="str">
        <f t="shared" si="69"/>
        <v>D</v>
      </c>
      <c r="R553" s="8" t="str">
        <f t="shared" si="70"/>
        <v>0.2</v>
      </c>
      <c r="S553" s="9">
        <f>_xlfn.XLOOKUP(F553,products!$A$2:$A$49,products!$E$2:$E$49,,0,)</f>
        <v>3.645</v>
      </c>
      <c r="T553" s="10">
        <f t="shared" si="71"/>
        <v>7.29</v>
      </c>
      <c r="U553" t="str">
        <f>_xlfn.XLOOKUP(E553,customers!$A$2:$A$1001,customers!$I$2:$I$1001,,0,)</f>
        <v>No</v>
      </c>
    </row>
    <row r="554" spans="1:21" x14ac:dyDescent="0.2">
      <c r="A554" s="2" t="s">
        <v>3611</v>
      </c>
      <c r="B554" s="3">
        <v>43761</v>
      </c>
      <c r="C554" s="3" t="str">
        <f t="shared" si="64"/>
        <v>Oct</v>
      </c>
      <c r="D554" s="2">
        <f t="shared" si="65"/>
        <v>2019</v>
      </c>
      <c r="E554" s="2" t="s">
        <v>3612</v>
      </c>
      <c r="F554" t="s">
        <v>6184</v>
      </c>
      <c r="G554" s="2">
        <v>4</v>
      </c>
      <c r="H554" s="2" t="str">
        <f>VLOOKUP(E554,customers!$A$1:$I$1001,2,FALSE)</f>
        <v>Granville Alberts</v>
      </c>
      <c r="I554" s="2" t="str">
        <f t="shared" si="66"/>
        <v>Granville</v>
      </c>
      <c r="J554" s="2" t="str">
        <f t="shared" si="67"/>
        <v>Alberts</v>
      </c>
      <c r="K554" s="2" t="str">
        <f>IF(VLOOKUP(E554,customers!$A$1:$I$1001,3,FALSE)=0," ",VLOOKUP(E554,customers!$A$1:$I$1001,3,FALSE))</f>
        <v>galbertsfc@etsy.com</v>
      </c>
      <c r="L554" s="2" t="str">
        <f>VLOOKUP(E554,customers!$A$1:$I$1001,6,FALSE)</f>
        <v>Belfast</v>
      </c>
      <c r="M554" s="2" t="str">
        <f>VLOOKUP(E554,customers!$A$1:$I$1001,7,FALSE)</f>
        <v>United Kingdom</v>
      </c>
      <c r="N554" t="str">
        <f t="shared" si="68"/>
        <v>E</v>
      </c>
      <c r="O554" t="str" cm="1">
        <f t="array" ref="O554">_xlfn.IFS(N554="R","Rob",N554="E","Exc",N554="L","Lib",N554="A","Ara")</f>
        <v>Exc</v>
      </c>
      <c r="P554" t="str" cm="1">
        <f t="array" ref="P554">_xlfn.IFS(O554="Rob","Robusta",O554="Exc","Excelsa",O554="Ara","Arabica",O554="Lib","Liberica")</f>
        <v>Excelsa</v>
      </c>
      <c r="Q554" t="str">
        <f t="shared" si="69"/>
        <v>L</v>
      </c>
      <c r="R554" s="8" t="str">
        <f t="shared" si="70"/>
        <v>0.2</v>
      </c>
      <c r="S554" s="9">
        <f>_xlfn.XLOOKUP(F554,products!$A$2:$A$49,products!$E$2:$E$49,,0,)</f>
        <v>4.4550000000000001</v>
      </c>
      <c r="T554" s="10">
        <f t="shared" si="71"/>
        <v>17.82</v>
      </c>
      <c r="U554" t="str">
        <f>_xlfn.XLOOKUP(E554,customers!$A$2:$A$1001,customers!$I$2:$I$1001,,0,)</f>
        <v>Yes</v>
      </c>
    </row>
    <row r="555" spans="1:21" x14ac:dyDescent="0.2">
      <c r="A555" s="2" t="s">
        <v>3617</v>
      </c>
      <c r="B555" s="3">
        <v>44085</v>
      </c>
      <c r="C555" s="3" t="str">
        <f t="shared" si="64"/>
        <v>Sep</v>
      </c>
      <c r="D555" s="2">
        <f t="shared" si="65"/>
        <v>2020</v>
      </c>
      <c r="E555" s="2" t="s">
        <v>3618</v>
      </c>
      <c r="F555" t="s">
        <v>6141</v>
      </c>
      <c r="G555" s="2">
        <v>5</v>
      </c>
      <c r="H555" s="2" t="str">
        <f>VLOOKUP(E555,customers!$A$1:$I$1001,2,FALSE)</f>
        <v>Vasily Polglase</v>
      </c>
      <c r="I555" s="2" t="str">
        <f t="shared" si="66"/>
        <v>Vasily</v>
      </c>
      <c r="J555" s="2" t="str">
        <f t="shared" si="67"/>
        <v>Polglase</v>
      </c>
      <c r="K555" s="2" t="str">
        <f>IF(VLOOKUP(E555,customers!$A$1:$I$1001,3,FALSE)=0," ",VLOOKUP(E555,customers!$A$1:$I$1001,3,FALSE))</f>
        <v>vpolglasefd@about.me</v>
      </c>
      <c r="L555" s="2" t="str">
        <f>VLOOKUP(E555,customers!$A$1:$I$1001,6,FALSE)</f>
        <v>Toledo</v>
      </c>
      <c r="M555" s="2" t="str">
        <f>VLOOKUP(E555,customers!$A$1:$I$1001,7,FALSE)</f>
        <v>United States</v>
      </c>
      <c r="N555" t="str">
        <f t="shared" si="68"/>
        <v>E</v>
      </c>
      <c r="O555" t="str" cm="1">
        <f t="array" ref="O555">_xlfn.IFS(N555="R","Rob",N555="E","Exc",N555="L","Lib",N555="A","Ara")</f>
        <v>Exc</v>
      </c>
      <c r="P555" t="str" cm="1">
        <f t="array" ref="P555">_xlfn.IFS(O555="Rob","Robusta",O555="Exc","Excelsa",O555="Ara","Arabica",O555="Lib","Liberica")</f>
        <v>Excelsa</v>
      </c>
      <c r="Q555" t="str">
        <f t="shared" si="69"/>
        <v>M</v>
      </c>
      <c r="R555" s="8" t="str">
        <f t="shared" si="70"/>
        <v>1</v>
      </c>
      <c r="S555" s="9">
        <f>_xlfn.XLOOKUP(F555,products!$A$2:$A$49,products!$E$2:$E$49,,0,)</f>
        <v>13.75</v>
      </c>
      <c r="T555" s="10">
        <f t="shared" si="71"/>
        <v>68.75</v>
      </c>
      <c r="U555" t="str">
        <f>_xlfn.XLOOKUP(E555,customers!$A$2:$A$1001,customers!$I$2:$I$1001,,0,)</f>
        <v>No</v>
      </c>
    </row>
    <row r="556" spans="1:21" x14ac:dyDescent="0.2">
      <c r="A556" s="2" t="s">
        <v>3622</v>
      </c>
      <c r="B556" s="3">
        <v>43737</v>
      </c>
      <c r="C556" s="3" t="str">
        <f t="shared" si="64"/>
        <v>Sep</v>
      </c>
      <c r="D556" s="2">
        <f t="shared" si="65"/>
        <v>2019</v>
      </c>
      <c r="E556" s="2" t="s">
        <v>3623</v>
      </c>
      <c r="F556" t="s">
        <v>6142</v>
      </c>
      <c r="G556" s="2">
        <v>2</v>
      </c>
      <c r="H556" s="2" t="str">
        <f>VLOOKUP(E556,customers!$A$1:$I$1001,2,FALSE)</f>
        <v>Madelaine Sharples</v>
      </c>
      <c r="I556" s="2" t="str">
        <f t="shared" si="66"/>
        <v>Madelaine</v>
      </c>
      <c r="J556" s="2" t="str">
        <f t="shared" si="67"/>
        <v>Sharples</v>
      </c>
      <c r="K556" s="2" t="str">
        <f>IF(VLOOKUP(E556,customers!$A$1:$I$1001,3,FALSE)=0," ",VLOOKUP(E556,customers!$A$1:$I$1001,3,FALSE))</f>
        <v xml:space="preserve"> </v>
      </c>
      <c r="L556" s="2" t="str">
        <f>VLOOKUP(E556,customers!$A$1:$I$1001,6,FALSE)</f>
        <v>Newton</v>
      </c>
      <c r="M556" s="2" t="str">
        <f>VLOOKUP(E556,customers!$A$1:$I$1001,7,FALSE)</f>
        <v>United Kingdom</v>
      </c>
      <c r="N556" t="str">
        <f t="shared" si="68"/>
        <v>R</v>
      </c>
      <c r="O556" t="str" cm="1">
        <f t="array" ref="O556">_xlfn.IFS(N556="R","Rob",N556="E","Exc",N556="L","Lib",N556="A","Ara")</f>
        <v>Rob</v>
      </c>
      <c r="P556" t="str" cm="1">
        <f t="array" ref="P556">_xlfn.IFS(O556="Rob","Robusta",O556="Exc","Excelsa",O556="Ara","Arabica",O556="Lib","Liberica")</f>
        <v>Robusta</v>
      </c>
      <c r="Q556" t="str">
        <f t="shared" si="69"/>
        <v>L</v>
      </c>
      <c r="R556" s="8" t="str">
        <f t="shared" si="70"/>
        <v>2.5</v>
      </c>
      <c r="S556" s="9">
        <f>_xlfn.XLOOKUP(F556,products!$A$2:$A$49,products!$E$2:$E$49,,0,)</f>
        <v>27.484999999999996</v>
      </c>
      <c r="T556" s="10">
        <f t="shared" si="71"/>
        <v>54.969999999999992</v>
      </c>
      <c r="U556" t="str">
        <f>_xlfn.XLOOKUP(E556,customers!$A$2:$A$1001,customers!$I$2:$I$1001,,0,)</f>
        <v>Yes</v>
      </c>
    </row>
    <row r="557" spans="1:21" x14ac:dyDescent="0.2">
      <c r="A557" s="2" t="s">
        <v>3627</v>
      </c>
      <c r="B557" s="3">
        <v>44258</v>
      </c>
      <c r="C557" s="3" t="str">
        <f t="shared" si="64"/>
        <v>Mar</v>
      </c>
      <c r="D557" s="2">
        <f t="shared" si="65"/>
        <v>2021</v>
      </c>
      <c r="E557" s="2" t="s">
        <v>3628</v>
      </c>
      <c r="F557" t="s">
        <v>6141</v>
      </c>
      <c r="G557" s="2">
        <v>6</v>
      </c>
      <c r="H557" s="2" t="str">
        <f>VLOOKUP(E557,customers!$A$1:$I$1001,2,FALSE)</f>
        <v>Sigfrid Busch</v>
      </c>
      <c r="I557" s="2" t="str">
        <f t="shared" si="66"/>
        <v>Sigfrid</v>
      </c>
      <c r="J557" s="2" t="str">
        <f t="shared" si="67"/>
        <v>Busch</v>
      </c>
      <c r="K557" s="2" t="str">
        <f>IF(VLOOKUP(E557,customers!$A$1:$I$1001,3,FALSE)=0," ",VLOOKUP(E557,customers!$A$1:$I$1001,3,FALSE))</f>
        <v>sbuschff@so-net.ne.jp</v>
      </c>
      <c r="L557" s="2" t="str">
        <f>VLOOKUP(E557,customers!$A$1:$I$1001,6,FALSE)</f>
        <v>Bantry</v>
      </c>
      <c r="M557" s="2" t="str">
        <f>VLOOKUP(E557,customers!$A$1:$I$1001,7,FALSE)</f>
        <v>Ireland</v>
      </c>
      <c r="N557" t="str">
        <f t="shared" si="68"/>
        <v>E</v>
      </c>
      <c r="O557" t="str" cm="1">
        <f t="array" ref="O557">_xlfn.IFS(N557="R","Rob",N557="E","Exc",N557="L","Lib",N557="A","Ara")</f>
        <v>Exc</v>
      </c>
      <c r="P557" t="str" cm="1">
        <f t="array" ref="P557">_xlfn.IFS(O557="Rob","Robusta",O557="Exc","Excelsa",O557="Ara","Arabica",O557="Lib","Liberica")</f>
        <v>Excelsa</v>
      </c>
      <c r="Q557" t="str">
        <f t="shared" si="69"/>
        <v>M</v>
      </c>
      <c r="R557" s="8" t="str">
        <f t="shared" si="70"/>
        <v>1</v>
      </c>
      <c r="S557" s="9">
        <f>_xlfn.XLOOKUP(F557,products!$A$2:$A$49,products!$E$2:$E$49,,0,)</f>
        <v>13.75</v>
      </c>
      <c r="T557" s="10">
        <f t="shared" si="71"/>
        <v>82.5</v>
      </c>
      <c r="U557" t="str">
        <f>_xlfn.XLOOKUP(E557,customers!$A$2:$A$1001,customers!$I$2:$I$1001,,0,)</f>
        <v>No</v>
      </c>
    </row>
    <row r="558" spans="1:21" x14ac:dyDescent="0.2">
      <c r="A558" s="2" t="s">
        <v>3633</v>
      </c>
      <c r="B558" s="3">
        <v>44523</v>
      </c>
      <c r="C558" s="3" t="str">
        <f t="shared" si="64"/>
        <v>Nov</v>
      </c>
      <c r="D558" s="2">
        <f t="shared" si="65"/>
        <v>2021</v>
      </c>
      <c r="E558" s="2" t="s">
        <v>3634</v>
      </c>
      <c r="F558" t="s">
        <v>6159</v>
      </c>
      <c r="G558" s="2">
        <v>2</v>
      </c>
      <c r="H558" s="2" t="str">
        <f>VLOOKUP(E558,customers!$A$1:$I$1001,2,FALSE)</f>
        <v>Cissiee Raisbeck</v>
      </c>
      <c r="I558" s="2" t="str">
        <f t="shared" si="66"/>
        <v>Cissiee</v>
      </c>
      <c r="J558" s="2" t="str">
        <f t="shared" si="67"/>
        <v>Raisbeck</v>
      </c>
      <c r="K558" s="2" t="str">
        <f>IF(VLOOKUP(E558,customers!$A$1:$I$1001,3,FALSE)=0," ",VLOOKUP(E558,customers!$A$1:$I$1001,3,FALSE))</f>
        <v>craisbeckfg@webnode.com</v>
      </c>
      <c r="L558" s="2" t="str">
        <f>VLOOKUP(E558,customers!$A$1:$I$1001,6,FALSE)</f>
        <v>Shreveport</v>
      </c>
      <c r="M558" s="2" t="str">
        <f>VLOOKUP(E558,customers!$A$1:$I$1001,7,FALSE)</f>
        <v>United States</v>
      </c>
      <c r="N558" t="str">
        <f t="shared" si="68"/>
        <v>L</v>
      </c>
      <c r="O558" t="str" cm="1">
        <f t="array" ref="O558">_xlfn.IFS(N558="R","Rob",N558="E","Exc",N558="L","Lib",N558="A","Ara")</f>
        <v>Lib</v>
      </c>
      <c r="P558" t="str" cm="1">
        <f t="array" ref="P558">_xlfn.IFS(O558="Rob","Robusta",O558="Exc","Excelsa",O558="Ara","Arabica",O558="Lib","Liberica")</f>
        <v>Liberica</v>
      </c>
      <c r="Q558" t="str">
        <f t="shared" si="69"/>
        <v>M</v>
      </c>
      <c r="R558" s="8" t="str">
        <f t="shared" si="70"/>
        <v>0.2</v>
      </c>
      <c r="S558" s="9">
        <f>_xlfn.XLOOKUP(F558,products!$A$2:$A$49,products!$E$2:$E$49,,0,)</f>
        <v>4.3650000000000002</v>
      </c>
      <c r="T558" s="10">
        <f t="shared" si="71"/>
        <v>8.73</v>
      </c>
      <c r="U558" t="str">
        <f>_xlfn.XLOOKUP(E558,customers!$A$2:$A$1001,customers!$I$2:$I$1001,,0,)</f>
        <v>Yes</v>
      </c>
    </row>
    <row r="559" spans="1:21" x14ac:dyDescent="0.2">
      <c r="A559" s="2" t="s">
        <v>3638</v>
      </c>
      <c r="B559" s="3">
        <v>44506</v>
      </c>
      <c r="C559" s="3" t="str">
        <f t="shared" si="64"/>
        <v>Nov</v>
      </c>
      <c r="D559" s="2">
        <f t="shared" si="65"/>
        <v>2021</v>
      </c>
      <c r="E559" s="2" t="s">
        <v>3368</v>
      </c>
      <c r="F559" t="s">
        <v>6171</v>
      </c>
      <c r="G559" s="2">
        <v>4</v>
      </c>
      <c r="H559" s="2" t="str">
        <f>VLOOKUP(E559,customers!$A$1:$I$1001,2,FALSE)</f>
        <v>Marja Urion</v>
      </c>
      <c r="I559" s="2" t="str">
        <f t="shared" si="66"/>
        <v>Marja</v>
      </c>
      <c r="J559" s="2" t="str">
        <f t="shared" si="67"/>
        <v>Urion</v>
      </c>
      <c r="K559" s="2" t="str">
        <f>IF(VLOOKUP(E559,customers!$A$1:$I$1001,3,FALSE)=0," ",VLOOKUP(E559,customers!$A$1:$I$1001,3,FALSE))</f>
        <v>murione5@alexa.com</v>
      </c>
      <c r="L559" s="2" t="str">
        <f>VLOOKUP(E559,customers!$A$1:$I$1001,6,FALSE)</f>
        <v>Virginia</v>
      </c>
      <c r="M559" s="2" t="str">
        <f>VLOOKUP(E559,customers!$A$1:$I$1001,7,FALSE)</f>
        <v>Ireland</v>
      </c>
      <c r="N559" t="str">
        <f t="shared" si="68"/>
        <v>E</v>
      </c>
      <c r="O559" t="str" cm="1">
        <f t="array" ref="O559">_xlfn.IFS(N559="R","Rob",N559="E","Exc",N559="L","Lib",N559="A","Ara")</f>
        <v>Exc</v>
      </c>
      <c r="P559" t="str" cm="1">
        <f t="array" ref="P559">_xlfn.IFS(O559="Rob","Robusta",O559="Exc","Excelsa",O559="Ara","Arabica",O559="Lib","Liberica")</f>
        <v>Excelsa</v>
      </c>
      <c r="Q559" t="str">
        <f t="shared" si="69"/>
        <v>L</v>
      </c>
      <c r="R559" s="8" t="str">
        <f t="shared" si="70"/>
        <v>1</v>
      </c>
      <c r="S559" s="9">
        <f>_xlfn.XLOOKUP(F559,products!$A$2:$A$49,products!$E$2:$E$49,,0,)</f>
        <v>14.85</v>
      </c>
      <c r="T559" s="10">
        <f t="shared" si="71"/>
        <v>59.4</v>
      </c>
      <c r="U559" t="str">
        <f>_xlfn.XLOOKUP(E559,customers!$A$2:$A$1001,customers!$I$2:$I$1001,,0,)</f>
        <v>Yes</v>
      </c>
    </row>
    <row r="560" spans="1:21" x14ac:dyDescent="0.2">
      <c r="A560" s="2" t="s">
        <v>3643</v>
      </c>
      <c r="B560" s="3">
        <v>44225</v>
      </c>
      <c r="C560" s="3" t="str">
        <f t="shared" si="64"/>
        <v>Jan</v>
      </c>
      <c r="D560" s="2">
        <f t="shared" si="65"/>
        <v>2021</v>
      </c>
      <c r="E560" s="2" t="s">
        <v>3644</v>
      </c>
      <c r="F560" t="s">
        <v>6150</v>
      </c>
      <c r="G560" s="2">
        <v>4</v>
      </c>
      <c r="H560" s="2" t="str">
        <f>VLOOKUP(E560,customers!$A$1:$I$1001,2,FALSE)</f>
        <v>Kenton Wetherick</v>
      </c>
      <c r="I560" s="2" t="str">
        <f t="shared" si="66"/>
        <v>Kenton</v>
      </c>
      <c r="J560" s="2" t="str">
        <f t="shared" si="67"/>
        <v>Wetherick</v>
      </c>
      <c r="K560" s="2" t="str">
        <f>IF(VLOOKUP(E560,customers!$A$1:$I$1001,3,FALSE)=0," ",VLOOKUP(E560,customers!$A$1:$I$1001,3,FALSE))</f>
        <v xml:space="preserve"> </v>
      </c>
      <c r="L560" s="2" t="str">
        <f>VLOOKUP(E560,customers!$A$1:$I$1001,6,FALSE)</f>
        <v>Lexington</v>
      </c>
      <c r="M560" s="2" t="str">
        <f>VLOOKUP(E560,customers!$A$1:$I$1001,7,FALSE)</f>
        <v>United States</v>
      </c>
      <c r="N560" t="str">
        <f t="shared" si="68"/>
        <v>L</v>
      </c>
      <c r="O560" t="str" cm="1">
        <f t="array" ref="O560">_xlfn.IFS(N560="R","Rob",N560="E","Exc",N560="L","Lib",N560="A","Ara")</f>
        <v>Lib</v>
      </c>
      <c r="P560" t="str" cm="1">
        <f t="array" ref="P560">_xlfn.IFS(O560="Rob","Robusta",O560="Exc","Excelsa",O560="Ara","Arabica",O560="Lib","Liberica")</f>
        <v>Liberica</v>
      </c>
      <c r="Q560" t="str">
        <f t="shared" si="69"/>
        <v>D</v>
      </c>
      <c r="R560" s="8" t="str">
        <f t="shared" si="70"/>
        <v>0.2</v>
      </c>
      <c r="S560" s="9">
        <f>_xlfn.XLOOKUP(F560,products!$A$2:$A$49,products!$E$2:$E$49,,0,)</f>
        <v>3.8849999999999998</v>
      </c>
      <c r="T560" s="10">
        <f t="shared" si="71"/>
        <v>15.54</v>
      </c>
      <c r="U560" t="str">
        <f>_xlfn.XLOOKUP(E560,customers!$A$2:$A$1001,customers!$I$2:$I$1001,,0,)</f>
        <v>Yes</v>
      </c>
    </row>
    <row r="561" spans="1:21" x14ac:dyDescent="0.2">
      <c r="A561" s="2" t="s">
        <v>3648</v>
      </c>
      <c r="B561" s="3">
        <v>44667</v>
      </c>
      <c r="C561" s="3" t="str">
        <f t="shared" si="64"/>
        <v>Apr</v>
      </c>
      <c r="D561" s="2">
        <f t="shared" si="65"/>
        <v>2022</v>
      </c>
      <c r="E561" s="2" t="s">
        <v>3649</v>
      </c>
      <c r="F561" t="s">
        <v>6140</v>
      </c>
      <c r="G561" s="2">
        <v>3</v>
      </c>
      <c r="H561" s="2" t="str">
        <f>VLOOKUP(E561,customers!$A$1:$I$1001,2,FALSE)</f>
        <v>Reamonn Aynold</v>
      </c>
      <c r="I561" s="2" t="str">
        <f t="shared" si="66"/>
        <v>Reamonn</v>
      </c>
      <c r="J561" s="2" t="str">
        <f t="shared" si="67"/>
        <v>Aynold</v>
      </c>
      <c r="K561" s="2" t="str">
        <f>IF(VLOOKUP(E561,customers!$A$1:$I$1001,3,FALSE)=0," ",VLOOKUP(E561,customers!$A$1:$I$1001,3,FALSE))</f>
        <v>raynoldfj@ustream.tv</v>
      </c>
      <c r="L561" s="2" t="str">
        <f>VLOOKUP(E561,customers!$A$1:$I$1001,6,FALSE)</f>
        <v>Milwaukee</v>
      </c>
      <c r="M561" s="2" t="str">
        <f>VLOOKUP(E561,customers!$A$1:$I$1001,7,FALSE)</f>
        <v>United States</v>
      </c>
      <c r="N561" t="str">
        <f t="shared" si="68"/>
        <v>A</v>
      </c>
      <c r="O561" t="str" cm="1">
        <f t="array" ref="O561">_xlfn.IFS(N561="R","Rob",N561="E","Exc",N561="L","Lib",N561="A","Ara")</f>
        <v>Ara</v>
      </c>
      <c r="P561" t="str" cm="1">
        <f t="array" ref="P561">_xlfn.IFS(O561="Rob","Robusta",O561="Exc","Excelsa",O561="Ara","Arabica",O561="Lib","Liberica")</f>
        <v>Arabica</v>
      </c>
      <c r="Q561" t="str">
        <f t="shared" si="69"/>
        <v>L</v>
      </c>
      <c r="R561" s="8" t="str">
        <f t="shared" si="70"/>
        <v>1</v>
      </c>
      <c r="S561" s="9">
        <f>_xlfn.XLOOKUP(F561,products!$A$2:$A$49,products!$E$2:$E$49,,0,)</f>
        <v>12.95</v>
      </c>
      <c r="T561" s="10">
        <f t="shared" si="71"/>
        <v>38.849999999999994</v>
      </c>
      <c r="U561" t="str">
        <f>_xlfn.XLOOKUP(E561,customers!$A$2:$A$1001,customers!$I$2:$I$1001,,0,)</f>
        <v>Yes</v>
      </c>
    </row>
    <row r="562" spans="1:21" x14ac:dyDescent="0.2">
      <c r="A562" s="2" t="s">
        <v>3654</v>
      </c>
      <c r="B562" s="3">
        <v>44401</v>
      </c>
      <c r="C562" s="3" t="str">
        <f t="shared" si="64"/>
        <v>Jul</v>
      </c>
      <c r="D562" s="2">
        <f t="shared" si="65"/>
        <v>2021</v>
      </c>
      <c r="E562" s="2" t="s">
        <v>3655</v>
      </c>
      <c r="F562" t="s">
        <v>6166</v>
      </c>
      <c r="G562" s="2">
        <v>6</v>
      </c>
      <c r="H562" s="2" t="str">
        <f>VLOOKUP(E562,customers!$A$1:$I$1001,2,FALSE)</f>
        <v>Hatty Dovydenas</v>
      </c>
      <c r="I562" s="2" t="str">
        <f t="shared" si="66"/>
        <v>Hatty</v>
      </c>
      <c r="J562" s="2" t="str">
        <f t="shared" si="67"/>
        <v>Dovydenas</v>
      </c>
      <c r="K562" s="2" t="str">
        <f>IF(VLOOKUP(E562,customers!$A$1:$I$1001,3,FALSE)=0," ",VLOOKUP(E562,customers!$A$1:$I$1001,3,FALSE))</f>
        <v xml:space="preserve"> </v>
      </c>
      <c r="L562" s="2" t="str">
        <f>VLOOKUP(E562,customers!$A$1:$I$1001,6,FALSE)</f>
        <v>Amarillo</v>
      </c>
      <c r="M562" s="2" t="str">
        <f>VLOOKUP(E562,customers!$A$1:$I$1001,7,FALSE)</f>
        <v>United States</v>
      </c>
      <c r="N562" t="str">
        <f t="shared" si="68"/>
        <v>E</v>
      </c>
      <c r="O562" t="str" cm="1">
        <f t="array" ref="O562">_xlfn.IFS(N562="R","Rob",N562="E","Exc",N562="L","Lib",N562="A","Ara")</f>
        <v>Exc</v>
      </c>
      <c r="P562" t="str" cm="1">
        <f t="array" ref="P562">_xlfn.IFS(O562="Rob","Robusta",O562="Exc","Excelsa",O562="Ara","Arabica",O562="Lib","Liberica")</f>
        <v>Excelsa</v>
      </c>
      <c r="Q562" t="str">
        <f t="shared" si="69"/>
        <v>M</v>
      </c>
      <c r="R562" s="8" t="str">
        <f t="shared" si="70"/>
        <v>2.5</v>
      </c>
      <c r="S562" s="9">
        <f>_xlfn.XLOOKUP(F562,products!$A$2:$A$49,products!$E$2:$E$49,,0,)</f>
        <v>31.624999999999996</v>
      </c>
      <c r="T562" s="10">
        <f t="shared" si="71"/>
        <v>189.74999999999997</v>
      </c>
      <c r="U562" t="str">
        <f>_xlfn.XLOOKUP(E562,customers!$A$2:$A$1001,customers!$I$2:$I$1001,,0,)</f>
        <v>Yes</v>
      </c>
    </row>
    <row r="563" spans="1:21" x14ac:dyDescent="0.2">
      <c r="A563" s="2" t="s">
        <v>3659</v>
      </c>
      <c r="B563" s="3">
        <v>43688</v>
      </c>
      <c r="C563" s="3" t="str">
        <f t="shared" si="64"/>
        <v>Aug</v>
      </c>
      <c r="D563" s="2">
        <f t="shared" si="65"/>
        <v>2019</v>
      </c>
      <c r="E563" s="2" t="s">
        <v>3660</v>
      </c>
      <c r="F563" t="s">
        <v>6154</v>
      </c>
      <c r="G563" s="2">
        <v>6</v>
      </c>
      <c r="H563" s="2" t="str">
        <f>VLOOKUP(E563,customers!$A$1:$I$1001,2,FALSE)</f>
        <v>Nathaniel Bloxland</v>
      </c>
      <c r="I563" s="2" t="str">
        <f t="shared" si="66"/>
        <v>Nathaniel</v>
      </c>
      <c r="J563" s="2" t="str">
        <f t="shared" si="67"/>
        <v>Bloxland</v>
      </c>
      <c r="K563" s="2" t="str">
        <f>IF(VLOOKUP(E563,customers!$A$1:$I$1001,3,FALSE)=0," ",VLOOKUP(E563,customers!$A$1:$I$1001,3,FALSE))</f>
        <v xml:space="preserve"> </v>
      </c>
      <c r="L563" s="2" t="str">
        <f>VLOOKUP(E563,customers!$A$1:$I$1001,6,FALSE)</f>
        <v>Daingean</v>
      </c>
      <c r="M563" s="2" t="str">
        <f>VLOOKUP(E563,customers!$A$1:$I$1001,7,FALSE)</f>
        <v>Ireland</v>
      </c>
      <c r="N563" t="str">
        <f t="shared" si="68"/>
        <v>A</v>
      </c>
      <c r="O563" t="str" cm="1">
        <f t="array" ref="O563">_xlfn.IFS(N563="R","Rob",N563="E","Exc",N563="L","Lib",N563="A","Ara")</f>
        <v>Ara</v>
      </c>
      <c r="P563" t="str" cm="1">
        <f t="array" ref="P563">_xlfn.IFS(O563="Rob","Robusta",O563="Exc","Excelsa",O563="Ara","Arabica",O563="Lib","Liberica")</f>
        <v>Arabica</v>
      </c>
      <c r="Q563" t="str">
        <f t="shared" si="69"/>
        <v>D</v>
      </c>
      <c r="R563" s="8" t="str">
        <f t="shared" si="70"/>
        <v>0.2</v>
      </c>
      <c r="S563" s="9">
        <f>_xlfn.XLOOKUP(F563,products!$A$2:$A$49,products!$E$2:$E$49,,0,)</f>
        <v>2.9849999999999999</v>
      </c>
      <c r="T563" s="10">
        <f t="shared" si="71"/>
        <v>17.91</v>
      </c>
      <c r="U563" t="str">
        <f>_xlfn.XLOOKUP(E563,customers!$A$2:$A$1001,customers!$I$2:$I$1001,,0,)</f>
        <v>Yes</v>
      </c>
    </row>
    <row r="564" spans="1:21" x14ac:dyDescent="0.2">
      <c r="A564" s="2" t="s">
        <v>3665</v>
      </c>
      <c r="B564" s="3">
        <v>43669</v>
      </c>
      <c r="C564" s="3" t="str">
        <f t="shared" si="64"/>
        <v>Jul</v>
      </c>
      <c r="D564" s="2">
        <f t="shared" si="65"/>
        <v>2019</v>
      </c>
      <c r="E564" s="2" t="s">
        <v>3666</v>
      </c>
      <c r="F564" t="s">
        <v>6145</v>
      </c>
      <c r="G564" s="2">
        <v>6</v>
      </c>
      <c r="H564" s="2" t="str">
        <f>VLOOKUP(E564,customers!$A$1:$I$1001,2,FALSE)</f>
        <v>Brendan Grece</v>
      </c>
      <c r="I564" s="2" t="str">
        <f t="shared" si="66"/>
        <v>Brendan</v>
      </c>
      <c r="J564" s="2" t="str">
        <f t="shared" si="67"/>
        <v>Grece</v>
      </c>
      <c r="K564" s="2" t="str">
        <f>IF(VLOOKUP(E564,customers!$A$1:$I$1001,3,FALSE)=0," ",VLOOKUP(E564,customers!$A$1:$I$1001,3,FALSE))</f>
        <v>bgrecefm@naver.com</v>
      </c>
      <c r="L564" s="2" t="str">
        <f>VLOOKUP(E564,customers!$A$1:$I$1001,6,FALSE)</f>
        <v>Halton</v>
      </c>
      <c r="M564" s="2" t="str">
        <f>VLOOKUP(E564,customers!$A$1:$I$1001,7,FALSE)</f>
        <v>United Kingdom</v>
      </c>
      <c r="N564" t="str">
        <f t="shared" si="68"/>
        <v>L</v>
      </c>
      <c r="O564" t="str" cm="1">
        <f t="array" ref="O564">_xlfn.IFS(N564="R","Rob",N564="E","Exc",N564="L","Lib",N564="A","Ara")</f>
        <v>Lib</v>
      </c>
      <c r="P564" t="str" cm="1">
        <f t="array" ref="P564">_xlfn.IFS(O564="Rob","Robusta",O564="Exc","Excelsa",O564="Ara","Arabica",O564="Lib","Liberica")</f>
        <v>Liberica</v>
      </c>
      <c r="Q564" t="str">
        <f t="shared" si="69"/>
        <v>L</v>
      </c>
      <c r="R564" s="8" t="str">
        <f t="shared" si="70"/>
        <v>0.2</v>
      </c>
      <c r="S564" s="9">
        <f>_xlfn.XLOOKUP(F564,products!$A$2:$A$49,products!$E$2:$E$49,,0,)</f>
        <v>4.7549999999999999</v>
      </c>
      <c r="T564" s="10">
        <f t="shared" si="71"/>
        <v>28.53</v>
      </c>
      <c r="U564" t="str">
        <f>_xlfn.XLOOKUP(E564,customers!$A$2:$A$1001,customers!$I$2:$I$1001,,0,)</f>
        <v>No</v>
      </c>
    </row>
    <row r="565" spans="1:21" x14ac:dyDescent="0.2">
      <c r="A565" s="2" t="s">
        <v>3671</v>
      </c>
      <c r="B565" s="3">
        <v>43991</v>
      </c>
      <c r="C565" s="3" t="str">
        <f t="shared" si="64"/>
        <v>Jun</v>
      </c>
      <c r="D565" s="2">
        <f t="shared" si="65"/>
        <v>2020</v>
      </c>
      <c r="E565" s="2" t="s">
        <v>3752</v>
      </c>
      <c r="F565" t="s">
        <v>6141</v>
      </c>
      <c r="G565" s="2">
        <v>6</v>
      </c>
      <c r="H565" s="2" t="str">
        <f>VLOOKUP(E565,customers!$A$1:$I$1001,2,FALSE)</f>
        <v>Don Flintiff</v>
      </c>
      <c r="I565" s="2" t="str">
        <f t="shared" si="66"/>
        <v>Don</v>
      </c>
      <c r="J565" s="2" t="str">
        <f t="shared" si="67"/>
        <v>Flintiff</v>
      </c>
      <c r="K565" s="2" t="str">
        <f>IF(VLOOKUP(E565,customers!$A$1:$I$1001,3,FALSE)=0," ",VLOOKUP(E565,customers!$A$1:$I$1001,3,FALSE))</f>
        <v>dflintiffg1@e-recht24.de</v>
      </c>
      <c r="L565" s="2" t="str">
        <f>VLOOKUP(E565,customers!$A$1:$I$1001,6,FALSE)</f>
        <v>London</v>
      </c>
      <c r="M565" s="2" t="str">
        <f>VLOOKUP(E565,customers!$A$1:$I$1001,7,FALSE)</f>
        <v>United Kingdom</v>
      </c>
      <c r="N565" t="str">
        <f t="shared" si="68"/>
        <v>E</v>
      </c>
      <c r="O565" t="str" cm="1">
        <f t="array" ref="O565">_xlfn.IFS(N565="R","Rob",N565="E","Exc",N565="L","Lib",N565="A","Ara")</f>
        <v>Exc</v>
      </c>
      <c r="P565" t="str" cm="1">
        <f t="array" ref="P565">_xlfn.IFS(O565="Rob","Robusta",O565="Exc","Excelsa",O565="Ara","Arabica",O565="Lib","Liberica")</f>
        <v>Excelsa</v>
      </c>
      <c r="Q565" t="str">
        <f t="shared" si="69"/>
        <v>M</v>
      </c>
      <c r="R565" s="8" t="str">
        <f t="shared" si="70"/>
        <v>1</v>
      </c>
      <c r="S565" s="9">
        <f>_xlfn.XLOOKUP(F565,products!$A$2:$A$49,products!$E$2:$E$49,,0,)</f>
        <v>13.75</v>
      </c>
      <c r="T565" s="10">
        <f t="shared" si="71"/>
        <v>82.5</v>
      </c>
      <c r="U565" t="str">
        <f>_xlfn.XLOOKUP(E565,customers!$A$2:$A$1001,customers!$I$2:$I$1001,,0,)</f>
        <v>No</v>
      </c>
    </row>
    <row r="566" spans="1:21" x14ac:dyDescent="0.2">
      <c r="A566" s="2" t="s">
        <v>3677</v>
      </c>
      <c r="B566" s="3">
        <v>43883</v>
      </c>
      <c r="C566" s="3" t="str">
        <f t="shared" si="64"/>
        <v>Feb</v>
      </c>
      <c r="D566" s="2">
        <f t="shared" si="65"/>
        <v>2020</v>
      </c>
      <c r="E566" s="2" t="s">
        <v>3678</v>
      </c>
      <c r="F566" t="s">
        <v>6173</v>
      </c>
      <c r="G566" s="2">
        <v>2</v>
      </c>
      <c r="H566" s="2" t="str">
        <f>VLOOKUP(E566,customers!$A$1:$I$1001,2,FALSE)</f>
        <v>Abbe Thys</v>
      </c>
      <c r="I566" s="2" t="str">
        <f t="shared" si="66"/>
        <v>Abbe</v>
      </c>
      <c r="J566" s="2" t="str">
        <f t="shared" si="67"/>
        <v>Thys</v>
      </c>
      <c r="K566" s="2" t="str">
        <f>IF(VLOOKUP(E566,customers!$A$1:$I$1001,3,FALSE)=0," ",VLOOKUP(E566,customers!$A$1:$I$1001,3,FALSE))</f>
        <v>athysfo@cdc.gov</v>
      </c>
      <c r="L566" s="2" t="str">
        <f>VLOOKUP(E566,customers!$A$1:$I$1001,6,FALSE)</f>
        <v>Knoxville</v>
      </c>
      <c r="M566" s="2" t="str">
        <f>VLOOKUP(E566,customers!$A$1:$I$1001,7,FALSE)</f>
        <v>United States</v>
      </c>
      <c r="N566" t="str">
        <f t="shared" si="68"/>
        <v>R</v>
      </c>
      <c r="O566" t="str" cm="1">
        <f t="array" ref="O566">_xlfn.IFS(N566="R","Rob",N566="E","Exc",N566="L","Lib",N566="A","Ara")</f>
        <v>Rob</v>
      </c>
      <c r="P566" t="str" cm="1">
        <f t="array" ref="P566">_xlfn.IFS(O566="Rob","Robusta",O566="Exc","Excelsa",O566="Ara","Arabica",O566="Lib","Liberica")</f>
        <v>Robusta</v>
      </c>
      <c r="Q566" t="str">
        <f t="shared" si="69"/>
        <v>L</v>
      </c>
      <c r="R566" s="8" t="str">
        <f t="shared" si="70"/>
        <v>0.5</v>
      </c>
      <c r="S566" s="9">
        <f>_xlfn.XLOOKUP(F566,products!$A$2:$A$49,products!$E$2:$E$49,,0,)</f>
        <v>7.169999999999999</v>
      </c>
      <c r="T566" s="10">
        <f t="shared" si="71"/>
        <v>14.339999999999998</v>
      </c>
      <c r="U566" t="str">
        <f>_xlfn.XLOOKUP(E566,customers!$A$2:$A$1001,customers!$I$2:$I$1001,,0,)</f>
        <v>No</v>
      </c>
    </row>
    <row r="567" spans="1:21" x14ac:dyDescent="0.2">
      <c r="A567" s="2" t="s">
        <v>3683</v>
      </c>
      <c r="B567" s="3">
        <v>44031</v>
      </c>
      <c r="C567" s="3" t="str">
        <f t="shared" si="64"/>
        <v>Jul</v>
      </c>
      <c r="D567" s="2">
        <f t="shared" si="65"/>
        <v>2020</v>
      </c>
      <c r="E567" s="2" t="s">
        <v>3684</v>
      </c>
      <c r="F567" t="s">
        <v>6149</v>
      </c>
      <c r="G567" s="2">
        <v>4</v>
      </c>
      <c r="H567" s="2" t="str">
        <f>VLOOKUP(E567,customers!$A$1:$I$1001,2,FALSE)</f>
        <v>Jackquelin Chugg</v>
      </c>
      <c r="I567" s="2" t="str">
        <f t="shared" si="66"/>
        <v>Jackquelin</v>
      </c>
      <c r="J567" s="2" t="str">
        <f t="shared" si="67"/>
        <v>Chugg</v>
      </c>
      <c r="K567" s="2" t="str">
        <f>IF(VLOOKUP(E567,customers!$A$1:$I$1001,3,FALSE)=0," ",VLOOKUP(E567,customers!$A$1:$I$1001,3,FALSE))</f>
        <v>jchuggfp@about.me</v>
      </c>
      <c r="L567" s="2" t="str">
        <f>VLOOKUP(E567,customers!$A$1:$I$1001,6,FALSE)</f>
        <v>Shawnee Mission</v>
      </c>
      <c r="M567" s="2" t="str">
        <f>VLOOKUP(E567,customers!$A$1:$I$1001,7,FALSE)</f>
        <v>United States</v>
      </c>
      <c r="N567" t="str">
        <f t="shared" si="68"/>
        <v>R</v>
      </c>
      <c r="O567" t="str" cm="1">
        <f t="array" ref="O567">_xlfn.IFS(N567="R","Rob",N567="E","Exc",N567="L","Lib",N567="A","Ara")</f>
        <v>Rob</v>
      </c>
      <c r="P567" t="str" cm="1">
        <f t="array" ref="P567">_xlfn.IFS(O567="Rob","Robusta",O567="Exc","Excelsa",O567="Ara","Arabica",O567="Lib","Liberica")</f>
        <v>Robusta</v>
      </c>
      <c r="Q567" t="str">
        <f t="shared" si="69"/>
        <v>D</v>
      </c>
      <c r="R567" s="8" t="str">
        <f t="shared" si="70"/>
        <v>2.5</v>
      </c>
      <c r="S567" s="9">
        <f>_xlfn.XLOOKUP(F567,products!$A$2:$A$49,products!$E$2:$E$49,,0,)</f>
        <v>20.584999999999997</v>
      </c>
      <c r="T567" s="10">
        <f t="shared" si="71"/>
        <v>82.339999999999989</v>
      </c>
      <c r="U567" t="str">
        <f>_xlfn.XLOOKUP(E567,customers!$A$2:$A$1001,customers!$I$2:$I$1001,,0,)</f>
        <v>No</v>
      </c>
    </row>
    <row r="568" spans="1:21" x14ac:dyDescent="0.2">
      <c r="A568" s="2" t="s">
        <v>3689</v>
      </c>
      <c r="B568" s="3">
        <v>44459</v>
      </c>
      <c r="C568" s="3" t="str">
        <f t="shared" si="64"/>
        <v>Sep</v>
      </c>
      <c r="D568" s="2">
        <f t="shared" si="65"/>
        <v>2021</v>
      </c>
      <c r="E568" s="2" t="s">
        <v>3690</v>
      </c>
      <c r="F568" t="s">
        <v>6152</v>
      </c>
      <c r="G568" s="2">
        <v>6</v>
      </c>
      <c r="H568" s="2" t="str">
        <f>VLOOKUP(E568,customers!$A$1:$I$1001,2,FALSE)</f>
        <v>Audra Kelston</v>
      </c>
      <c r="I568" s="2" t="str">
        <f t="shared" si="66"/>
        <v>Audra</v>
      </c>
      <c r="J568" s="2" t="str">
        <f t="shared" si="67"/>
        <v>Kelston</v>
      </c>
      <c r="K568" s="2" t="str">
        <f>IF(VLOOKUP(E568,customers!$A$1:$I$1001,3,FALSE)=0," ",VLOOKUP(E568,customers!$A$1:$I$1001,3,FALSE))</f>
        <v>akelstonfq@sakura.ne.jp</v>
      </c>
      <c r="L568" s="2" t="str">
        <f>VLOOKUP(E568,customers!$A$1:$I$1001,6,FALSE)</f>
        <v>Fort Lauderdale</v>
      </c>
      <c r="M568" s="2" t="str">
        <f>VLOOKUP(E568,customers!$A$1:$I$1001,7,FALSE)</f>
        <v>United States</v>
      </c>
      <c r="N568" t="str">
        <f t="shared" si="68"/>
        <v>A</v>
      </c>
      <c r="O568" t="str" cm="1">
        <f t="array" ref="O568">_xlfn.IFS(N568="R","Rob",N568="E","Exc",N568="L","Lib",N568="A","Ara")</f>
        <v>Ara</v>
      </c>
      <c r="P568" t="str" cm="1">
        <f t="array" ref="P568">_xlfn.IFS(O568="Rob","Robusta",O568="Exc","Excelsa",O568="Ara","Arabica",O568="Lib","Liberica")</f>
        <v>Arabica</v>
      </c>
      <c r="Q568" t="str">
        <f t="shared" si="69"/>
        <v>M</v>
      </c>
      <c r="R568" s="8" t="str">
        <f t="shared" si="70"/>
        <v>0.2</v>
      </c>
      <c r="S568" s="9">
        <f>_xlfn.XLOOKUP(F568,products!$A$2:$A$49,products!$E$2:$E$49,,0,)</f>
        <v>3.375</v>
      </c>
      <c r="T568" s="10">
        <f t="shared" si="71"/>
        <v>20.25</v>
      </c>
      <c r="U568" t="str">
        <f>_xlfn.XLOOKUP(E568,customers!$A$2:$A$1001,customers!$I$2:$I$1001,,0,)</f>
        <v>Yes</v>
      </c>
    </row>
    <row r="569" spans="1:21" x14ac:dyDescent="0.2">
      <c r="A569" s="2" t="s">
        <v>3695</v>
      </c>
      <c r="B569" s="3">
        <v>44318</v>
      </c>
      <c r="C569" s="3" t="str">
        <f t="shared" si="64"/>
        <v>May</v>
      </c>
      <c r="D569" s="2">
        <f t="shared" si="65"/>
        <v>2021</v>
      </c>
      <c r="E569" s="2" t="s">
        <v>3696</v>
      </c>
      <c r="F569" t="s">
        <v>6142</v>
      </c>
      <c r="G569" s="2">
        <v>6</v>
      </c>
      <c r="H569" s="2" t="str">
        <f>VLOOKUP(E569,customers!$A$1:$I$1001,2,FALSE)</f>
        <v>Elvina Angel</v>
      </c>
      <c r="I569" s="2" t="str">
        <f t="shared" si="66"/>
        <v>Elvina</v>
      </c>
      <c r="J569" s="2" t="str">
        <f t="shared" si="67"/>
        <v>Angel</v>
      </c>
      <c r="K569" s="2" t="str">
        <f>IF(VLOOKUP(E569,customers!$A$1:$I$1001,3,FALSE)=0," ",VLOOKUP(E569,customers!$A$1:$I$1001,3,FALSE))</f>
        <v xml:space="preserve"> </v>
      </c>
      <c r="L569" s="2" t="str">
        <f>VLOOKUP(E569,customers!$A$1:$I$1001,6,FALSE)</f>
        <v>Tralee</v>
      </c>
      <c r="M569" s="2" t="str">
        <f>VLOOKUP(E569,customers!$A$1:$I$1001,7,FALSE)</f>
        <v>Ireland</v>
      </c>
      <c r="N569" t="str">
        <f t="shared" si="68"/>
        <v>R</v>
      </c>
      <c r="O569" t="str" cm="1">
        <f t="array" ref="O569">_xlfn.IFS(N569="R","Rob",N569="E","Exc",N569="L","Lib",N569="A","Ara")</f>
        <v>Rob</v>
      </c>
      <c r="P569" t="str" cm="1">
        <f t="array" ref="P569">_xlfn.IFS(O569="Rob","Robusta",O569="Exc","Excelsa",O569="Ara","Arabica",O569="Lib","Liberica")</f>
        <v>Robusta</v>
      </c>
      <c r="Q569" t="str">
        <f t="shared" si="69"/>
        <v>L</v>
      </c>
      <c r="R569" s="8" t="str">
        <f t="shared" si="70"/>
        <v>2.5</v>
      </c>
      <c r="S569" s="9">
        <f>_xlfn.XLOOKUP(F569,products!$A$2:$A$49,products!$E$2:$E$49,,0,)</f>
        <v>27.484999999999996</v>
      </c>
      <c r="T569" s="10">
        <f t="shared" si="71"/>
        <v>164.90999999999997</v>
      </c>
      <c r="U569" t="str">
        <f>_xlfn.XLOOKUP(E569,customers!$A$2:$A$1001,customers!$I$2:$I$1001,,0,)</f>
        <v>No</v>
      </c>
    </row>
    <row r="570" spans="1:21" x14ac:dyDescent="0.2">
      <c r="A570" s="2" t="s">
        <v>3700</v>
      </c>
      <c r="B570" s="3">
        <v>44526</v>
      </c>
      <c r="C570" s="3" t="str">
        <f t="shared" si="64"/>
        <v>Nov</v>
      </c>
      <c r="D570" s="2">
        <f t="shared" si="65"/>
        <v>2021</v>
      </c>
      <c r="E570" s="2" t="s">
        <v>3701</v>
      </c>
      <c r="F570" t="s">
        <v>6145</v>
      </c>
      <c r="G570" s="2">
        <v>4</v>
      </c>
      <c r="H570" s="2" t="str">
        <f>VLOOKUP(E570,customers!$A$1:$I$1001,2,FALSE)</f>
        <v>Claiborne Mottram</v>
      </c>
      <c r="I570" s="2" t="str">
        <f t="shared" si="66"/>
        <v>Claiborne</v>
      </c>
      <c r="J570" s="2" t="str">
        <f t="shared" si="67"/>
        <v>Mottram</v>
      </c>
      <c r="K570" s="2" t="str">
        <f>IF(VLOOKUP(E570,customers!$A$1:$I$1001,3,FALSE)=0," ",VLOOKUP(E570,customers!$A$1:$I$1001,3,FALSE))</f>
        <v>cmottramfs@harvard.edu</v>
      </c>
      <c r="L570" s="2" t="str">
        <f>VLOOKUP(E570,customers!$A$1:$I$1001,6,FALSE)</f>
        <v>Austin</v>
      </c>
      <c r="M570" s="2" t="str">
        <f>VLOOKUP(E570,customers!$A$1:$I$1001,7,FALSE)</f>
        <v>United States</v>
      </c>
      <c r="N570" t="str">
        <f t="shared" si="68"/>
        <v>L</v>
      </c>
      <c r="O570" t="str" cm="1">
        <f t="array" ref="O570">_xlfn.IFS(N570="R","Rob",N570="E","Exc",N570="L","Lib",N570="A","Ara")</f>
        <v>Lib</v>
      </c>
      <c r="P570" t="str" cm="1">
        <f t="array" ref="P570">_xlfn.IFS(O570="Rob","Robusta",O570="Exc","Excelsa",O570="Ara","Arabica",O570="Lib","Liberica")</f>
        <v>Liberica</v>
      </c>
      <c r="Q570" t="str">
        <f t="shared" si="69"/>
        <v>L</v>
      </c>
      <c r="R570" s="8" t="str">
        <f t="shared" si="70"/>
        <v>0.2</v>
      </c>
      <c r="S570" s="9">
        <f>_xlfn.XLOOKUP(F570,products!$A$2:$A$49,products!$E$2:$E$49,,0,)</f>
        <v>4.7549999999999999</v>
      </c>
      <c r="T570" s="10">
        <f t="shared" si="71"/>
        <v>19.02</v>
      </c>
      <c r="U570" t="str">
        <f>_xlfn.XLOOKUP(E570,customers!$A$2:$A$1001,customers!$I$2:$I$1001,,0,)</f>
        <v>Yes</v>
      </c>
    </row>
    <row r="571" spans="1:21" x14ac:dyDescent="0.2">
      <c r="A571" s="2" t="s">
        <v>3706</v>
      </c>
      <c r="B571" s="3">
        <v>43879</v>
      </c>
      <c r="C571" s="3" t="str">
        <f t="shared" si="64"/>
        <v>Feb</v>
      </c>
      <c r="D571" s="2">
        <f t="shared" si="65"/>
        <v>2020</v>
      </c>
      <c r="E571" s="2" t="s">
        <v>3752</v>
      </c>
      <c r="F571" t="s">
        <v>6168</v>
      </c>
      <c r="G571" s="2">
        <v>6</v>
      </c>
      <c r="H571" s="2" t="str">
        <f>VLOOKUP(E571,customers!$A$1:$I$1001,2,FALSE)</f>
        <v>Don Flintiff</v>
      </c>
      <c r="I571" s="2" t="str">
        <f t="shared" si="66"/>
        <v>Don</v>
      </c>
      <c r="J571" s="2" t="str">
        <f t="shared" si="67"/>
        <v>Flintiff</v>
      </c>
      <c r="K571" s="2" t="str">
        <f>IF(VLOOKUP(E571,customers!$A$1:$I$1001,3,FALSE)=0," ",VLOOKUP(E571,customers!$A$1:$I$1001,3,FALSE))</f>
        <v>dflintiffg1@e-recht24.de</v>
      </c>
      <c r="L571" s="2" t="str">
        <f>VLOOKUP(E571,customers!$A$1:$I$1001,6,FALSE)</f>
        <v>London</v>
      </c>
      <c r="M571" s="2" t="str">
        <f>VLOOKUP(E571,customers!$A$1:$I$1001,7,FALSE)</f>
        <v>United Kingdom</v>
      </c>
      <c r="N571" t="str">
        <f t="shared" si="68"/>
        <v>A</v>
      </c>
      <c r="O571" t="str" cm="1">
        <f t="array" ref="O571">_xlfn.IFS(N571="R","Rob",N571="E","Exc",N571="L","Lib",N571="A","Ara")</f>
        <v>Ara</v>
      </c>
      <c r="P571" t="str" cm="1">
        <f t="array" ref="P571">_xlfn.IFS(O571="Rob","Robusta",O571="Exc","Excelsa",O571="Ara","Arabica",O571="Lib","Liberica")</f>
        <v>Arabica</v>
      </c>
      <c r="Q571" t="str">
        <f t="shared" si="69"/>
        <v>D</v>
      </c>
      <c r="R571" s="8" t="str">
        <f t="shared" si="70"/>
        <v>2.5</v>
      </c>
      <c r="S571" s="9">
        <f>_xlfn.XLOOKUP(F571,products!$A$2:$A$49,products!$E$2:$E$49,,0,)</f>
        <v>22.884999999999998</v>
      </c>
      <c r="T571" s="10">
        <f t="shared" si="71"/>
        <v>137.31</v>
      </c>
      <c r="U571" t="str">
        <f>_xlfn.XLOOKUP(E571,customers!$A$2:$A$1001,customers!$I$2:$I$1001,,0,)</f>
        <v>No</v>
      </c>
    </row>
    <row r="572" spans="1:21" x14ac:dyDescent="0.2">
      <c r="A572" s="2" t="s">
        <v>3712</v>
      </c>
      <c r="B572" s="3">
        <v>43928</v>
      </c>
      <c r="C572" s="3" t="str">
        <f t="shared" si="64"/>
        <v>Apr</v>
      </c>
      <c r="D572" s="2">
        <f t="shared" si="65"/>
        <v>2020</v>
      </c>
      <c r="E572" s="2" t="s">
        <v>3713</v>
      </c>
      <c r="F572" t="s">
        <v>6157</v>
      </c>
      <c r="G572" s="2">
        <v>4</v>
      </c>
      <c r="H572" s="2" t="str">
        <f>VLOOKUP(E572,customers!$A$1:$I$1001,2,FALSE)</f>
        <v>Donalt Sangwin</v>
      </c>
      <c r="I572" s="2" t="str">
        <f t="shared" si="66"/>
        <v>Donalt</v>
      </c>
      <c r="J572" s="2" t="str">
        <f t="shared" si="67"/>
        <v>Sangwin</v>
      </c>
      <c r="K572" s="2" t="str">
        <f>IF(VLOOKUP(E572,customers!$A$1:$I$1001,3,FALSE)=0," ",VLOOKUP(E572,customers!$A$1:$I$1001,3,FALSE))</f>
        <v>dsangwinfu@weebly.com</v>
      </c>
      <c r="L572" s="2" t="str">
        <f>VLOOKUP(E572,customers!$A$1:$I$1001,6,FALSE)</f>
        <v>Hyattsville</v>
      </c>
      <c r="M572" s="2" t="str">
        <f>VLOOKUP(E572,customers!$A$1:$I$1001,7,FALSE)</f>
        <v>United States</v>
      </c>
      <c r="N572" t="str">
        <f t="shared" si="68"/>
        <v>A</v>
      </c>
      <c r="O572" t="str" cm="1">
        <f t="array" ref="O572">_xlfn.IFS(N572="R","Rob",N572="E","Exc",N572="L","Lib",N572="A","Ara")</f>
        <v>Ara</v>
      </c>
      <c r="P572" t="str" cm="1">
        <f t="array" ref="P572">_xlfn.IFS(O572="Rob","Robusta",O572="Exc","Excelsa",O572="Ara","Arabica",O572="Lib","Liberica")</f>
        <v>Arabica</v>
      </c>
      <c r="Q572" t="str">
        <f t="shared" si="69"/>
        <v>M</v>
      </c>
      <c r="R572" s="8" t="str">
        <f t="shared" si="70"/>
        <v>0.5</v>
      </c>
      <c r="S572" s="9">
        <f>_xlfn.XLOOKUP(F572,products!$A$2:$A$49,products!$E$2:$E$49,,0,)</f>
        <v>6.75</v>
      </c>
      <c r="T572" s="10">
        <f t="shared" si="71"/>
        <v>27</v>
      </c>
      <c r="U572" t="str">
        <f>_xlfn.XLOOKUP(E572,customers!$A$2:$A$1001,customers!$I$2:$I$1001,,0,)</f>
        <v>No</v>
      </c>
    </row>
    <row r="573" spans="1:21" x14ac:dyDescent="0.2">
      <c r="A573" s="2" t="s">
        <v>3718</v>
      </c>
      <c r="B573" s="3">
        <v>44592</v>
      </c>
      <c r="C573" s="3" t="str">
        <f t="shared" si="64"/>
        <v>Jan</v>
      </c>
      <c r="D573" s="2">
        <f t="shared" si="65"/>
        <v>2022</v>
      </c>
      <c r="E573" s="2" t="s">
        <v>3719</v>
      </c>
      <c r="F573" t="s">
        <v>6176</v>
      </c>
      <c r="G573" s="2">
        <v>4</v>
      </c>
      <c r="H573" s="2" t="str">
        <f>VLOOKUP(E573,customers!$A$1:$I$1001,2,FALSE)</f>
        <v>Elizabet Aizikowitz</v>
      </c>
      <c r="I573" s="2" t="str">
        <f t="shared" si="66"/>
        <v>Elizabet</v>
      </c>
      <c r="J573" s="2" t="str">
        <f t="shared" si="67"/>
        <v>Aizikowitz</v>
      </c>
      <c r="K573" s="2" t="str">
        <f>IF(VLOOKUP(E573,customers!$A$1:$I$1001,3,FALSE)=0," ",VLOOKUP(E573,customers!$A$1:$I$1001,3,FALSE))</f>
        <v>eaizikowitzfv@virginia.edu</v>
      </c>
      <c r="L573" s="2" t="str">
        <f>VLOOKUP(E573,customers!$A$1:$I$1001,6,FALSE)</f>
        <v>Ashley</v>
      </c>
      <c r="M573" s="2" t="str">
        <f>VLOOKUP(E573,customers!$A$1:$I$1001,7,FALSE)</f>
        <v>United Kingdom</v>
      </c>
      <c r="N573" t="str">
        <f t="shared" si="68"/>
        <v>E</v>
      </c>
      <c r="O573" t="str" cm="1">
        <f t="array" ref="O573">_xlfn.IFS(N573="R","Rob",N573="E","Exc",N573="L","Lib",N573="A","Ara")</f>
        <v>Exc</v>
      </c>
      <c r="P573" t="str" cm="1">
        <f t="array" ref="P573">_xlfn.IFS(O573="Rob","Robusta",O573="Exc","Excelsa",O573="Ara","Arabica",O573="Lib","Liberica")</f>
        <v>Excelsa</v>
      </c>
      <c r="Q573" t="str">
        <f t="shared" si="69"/>
        <v>L</v>
      </c>
      <c r="R573" s="8" t="str">
        <f t="shared" si="70"/>
        <v>0.5</v>
      </c>
      <c r="S573" s="9">
        <f>_xlfn.XLOOKUP(F573,products!$A$2:$A$49,products!$E$2:$E$49,,0,)</f>
        <v>8.91</v>
      </c>
      <c r="T573" s="10">
        <f t="shared" si="71"/>
        <v>35.64</v>
      </c>
      <c r="U573" t="str">
        <f>_xlfn.XLOOKUP(E573,customers!$A$2:$A$1001,customers!$I$2:$I$1001,,0,)</f>
        <v>No</v>
      </c>
    </row>
    <row r="574" spans="1:21" x14ac:dyDescent="0.2">
      <c r="A574" s="2" t="s">
        <v>3724</v>
      </c>
      <c r="B574" s="3">
        <v>43515</v>
      </c>
      <c r="C574" s="3" t="str">
        <f t="shared" si="64"/>
        <v>Feb</v>
      </c>
      <c r="D574" s="2">
        <f t="shared" si="65"/>
        <v>2019</v>
      </c>
      <c r="E574" s="2" t="s">
        <v>3725</v>
      </c>
      <c r="F574" t="s">
        <v>6154</v>
      </c>
      <c r="G574" s="2">
        <v>2</v>
      </c>
      <c r="H574" s="2" t="str">
        <f>VLOOKUP(E574,customers!$A$1:$I$1001,2,FALSE)</f>
        <v>Herbie Peppard</v>
      </c>
      <c r="I574" s="2" t="str">
        <f t="shared" si="66"/>
        <v>Herbie</v>
      </c>
      <c r="J574" s="2" t="str">
        <f t="shared" si="67"/>
        <v>Peppard</v>
      </c>
      <c r="K574" s="2" t="str">
        <f>IF(VLOOKUP(E574,customers!$A$1:$I$1001,3,FALSE)=0," ",VLOOKUP(E574,customers!$A$1:$I$1001,3,FALSE))</f>
        <v xml:space="preserve"> </v>
      </c>
      <c r="L574" s="2" t="str">
        <f>VLOOKUP(E574,customers!$A$1:$I$1001,6,FALSE)</f>
        <v>Pasadena</v>
      </c>
      <c r="M574" s="2" t="str">
        <f>VLOOKUP(E574,customers!$A$1:$I$1001,7,FALSE)</f>
        <v>United States</v>
      </c>
      <c r="N574" t="str">
        <f t="shared" si="68"/>
        <v>A</v>
      </c>
      <c r="O574" t="str" cm="1">
        <f t="array" ref="O574">_xlfn.IFS(N574="R","Rob",N574="E","Exc",N574="L","Lib",N574="A","Ara")</f>
        <v>Ara</v>
      </c>
      <c r="P574" t="str" cm="1">
        <f t="array" ref="P574">_xlfn.IFS(O574="Rob","Robusta",O574="Exc","Excelsa",O574="Ara","Arabica",O574="Lib","Liberica")</f>
        <v>Arabica</v>
      </c>
      <c r="Q574" t="str">
        <f t="shared" si="69"/>
        <v>D</v>
      </c>
      <c r="R574" s="8" t="str">
        <f t="shared" si="70"/>
        <v>0.2</v>
      </c>
      <c r="S574" s="9">
        <f>_xlfn.XLOOKUP(F574,products!$A$2:$A$49,products!$E$2:$E$49,,0,)</f>
        <v>2.9849999999999999</v>
      </c>
      <c r="T574" s="10">
        <f t="shared" si="71"/>
        <v>5.97</v>
      </c>
      <c r="U574" t="str">
        <f>_xlfn.XLOOKUP(E574,customers!$A$2:$A$1001,customers!$I$2:$I$1001,,0,)</f>
        <v>Yes</v>
      </c>
    </row>
    <row r="575" spans="1:21" x14ac:dyDescent="0.2">
      <c r="A575" s="2" t="s">
        <v>3728</v>
      </c>
      <c r="B575" s="3">
        <v>43781</v>
      </c>
      <c r="C575" s="3" t="str">
        <f t="shared" si="64"/>
        <v>Nov</v>
      </c>
      <c r="D575" s="2">
        <f t="shared" si="65"/>
        <v>2019</v>
      </c>
      <c r="E575" s="2" t="s">
        <v>3729</v>
      </c>
      <c r="F575" t="s">
        <v>6155</v>
      </c>
      <c r="G575" s="2">
        <v>6</v>
      </c>
      <c r="H575" s="2" t="str">
        <f>VLOOKUP(E575,customers!$A$1:$I$1001,2,FALSE)</f>
        <v>Cornie Venour</v>
      </c>
      <c r="I575" s="2" t="str">
        <f t="shared" si="66"/>
        <v>Cornie</v>
      </c>
      <c r="J575" s="2" t="str">
        <f t="shared" si="67"/>
        <v>Venour</v>
      </c>
      <c r="K575" s="2" t="str">
        <f>IF(VLOOKUP(E575,customers!$A$1:$I$1001,3,FALSE)=0," ",VLOOKUP(E575,customers!$A$1:$I$1001,3,FALSE))</f>
        <v>cvenourfx@ask.com</v>
      </c>
      <c r="L575" s="2" t="str">
        <f>VLOOKUP(E575,customers!$A$1:$I$1001,6,FALSE)</f>
        <v>Shreveport</v>
      </c>
      <c r="M575" s="2" t="str">
        <f>VLOOKUP(E575,customers!$A$1:$I$1001,7,FALSE)</f>
        <v>United States</v>
      </c>
      <c r="N575" t="str">
        <f t="shared" si="68"/>
        <v>A</v>
      </c>
      <c r="O575" t="str" cm="1">
        <f t="array" ref="O575">_xlfn.IFS(N575="R","Rob",N575="E","Exc",N575="L","Lib",N575="A","Ara")</f>
        <v>Ara</v>
      </c>
      <c r="P575" t="str" cm="1">
        <f t="array" ref="P575">_xlfn.IFS(O575="Rob","Robusta",O575="Exc","Excelsa",O575="Ara","Arabica",O575="Lib","Liberica")</f>
        <v>Arabica</v>
      </c>
      <c r="Q575" t="str">
        <f t="shared" si="69"/>
        <v>M</v>
      </c>
      <c r="R575" s="8" t="str">
        <f t="shared" si="70"/>
        <v>1</v>
      </c>
      <c r="S575" s="9">
        <f>_xlfn.XLOOKUP(F575,products!$A$2:$A$49,products!$E$2:$E$49,,0,)</f>
        <v>11.25</v>
      </c>
      <c r="T575" s="10">
        <f t="shared" si="71"/>
        <v>67.5</v>
      </c>
      <c r="U575" t="str">
        <f>_xlfn.XLOOKUP(E575,customers!$A$2:$A$1001,customers!$I$2:$I$1001,,0,)</f>
        <v>No</v>
      </c>
    </row>
    <row r="576" spans="1:21" x14ac:dyDescent="0.2">
      <c r="A576" s="2" t="s">
        <v>3734</v>
      </c>
      <c r="B576" s="3">
        <v>44697</v>
      </c>
      <c r="C576" s="3" t="str">
        <f t="shared" si="64"/>
        <v>May</v>
      </c>
      <c r="D576" s="2">
        <f t="shared" si="65"/>
        <v>2022</v>
      </c>
      <c r="E576" s="2" t="s">
        <v>3735</v>
      </c>
      <c r="F576" t="s">
        <v>6178</v>
      </c>
      <c r="G576" s="2">
        <v>6</v>
      </c>
      <c r="H576" s="2" t="str">
        <f>VLOOKUP(E576,customers!$A$1:$I$1001,2,FALSE)</f>
        <v>Maggy Harby</v>
      </c>
      <c r="I576" s="2" t="str">
        <f t="shared" si="66"/>
        <v>Maggy</v>
      </c>
      <c r="J576" s="2" t="str">
        <f t="shared" si="67"/>
        <v>Harby</v>
      </c>
      <c r="K576" s="2" t="str">
        <f>IF(VLOOKUP(E576,customers!$A$1:$I$1001,3,FALSE)=0," ",VLOOKUP(E576,customers!$A$1:$I$1001,3,FALSE))</f>
        <v>mharbyfy@163.com</v>
      </c>
      <c r="L576" s="2" t="str">
        <f>VLOOKUP(E576,customers!$A$1:$I$1001,6,FALSE)</f>
        <v>Pensacola</v>
      </c>
      <c r="M576" s="2" t="str">
        <f>VLOOKUP(E576,customers!$A$1:$I$1001,7,FALSE)</f>
        <v>United States</v>
      </c>
      <c r="N576" t="str">
        <f t="shared" si="68"/>
        <v>R</v>
      </c>
      <c r="O576" t="str" cm="1">
        <f t="array" ref="O576">_xlfn.IFS(N576="R","Rob",N576="E","Exc",N576="L","Lib",N576="A","Ara")</f>
        <v>Rob</v>
      </c>
      <c r="P576" t="str" cm="1">
        <f t="array" ref="P576">_xlfn.IFS(O576="Rob","Robusta",O576="Exc","Excelsa",O576="Ara","Arabica",O576="Lib","Liberica")</f>
        <v>Robusta</v>
      </c>
      <c r="Q576" t="str">
        <f t="shared" si="69"/>
        <v>L</v>
      </c>
      <c r="R576" s="8" t="str">
        <f t="shared" si="70"/>
        <v>0.2</v>
      </c>
      <c r="S576" s="9">
        <f>_xlfn.XLOOKUP(F576,products!$A$2:$A$49,products!$E$2:$E$49,,0,)</f>
        <v>3.5849999999999995</v>
      </c>
      <c r="T576" s="10">
        <f t="shared" si="71"/>
        <v>21.509999999999998</v>
      </c>
      <c r="U576" t="str">
        <f>_xlfn.XLOOKUP(E576,customers!$A$2:$A$1001,customers!$I$2:$I$1001,,0,)</f>
        <v>Yes</v>
      </c>
    </row>
    <row r="577" spans="1:21" x14ac:dyDescent="0.2">
      <c r="A577" s="2" t="s">
        <v>3739</v>
      </c>
      <c r="B577" s="3">
        <v>44239</v>
      </c>
      <c r="C577" s="3" t="str">
        <f t="shared" si="64"/>
        <v>Feb</v>
      </c>
      <c r="D577" s="2">
        <f t="shared" si="65"/>
        <v>2021</v>
      </c>
      <c r="E577" s="2" t="s">
        <v>3740</v>
      </c>
      <c r="F577" t="s">
        <v>6181</v>
      </c>
      <c r="G577" s="2">
        <v>2</v>
      </c>
      <c r="H577" s="2" t="str">
        <f>VLOOKUP(E577,customers!$A$1:$I$1001,2,FALSE)</f>
        <v>Reggie Thickpenny</v>
      </c>
      <c r="I577" s="2" t="str">
        <f t="shared" si="66"/>
        <v>Reggie</v>
      </c>
      <c r="J577" s="2" t="str">
        <f t="shared" si="67"/>
        <v>Thickpenny</v>
      </c>
      <c r="K577" s="2" t="str">
        <f>IF(VLOOKUP(E577,customers!$A$1:$I$1001,3,FALSE)=0," ",VLOOKUP(E577,customers!$A$1:$I$1001,3,FALSE))</f>
        <v>rthickpennyfz@cafepress.com</v>
      </c>
      <c r="L577" s="2" t="str">
        <f>VLOOKUP(E577,customers!$A$1:$I$1001,6,FALSE)</f>
        <v>Los Angeles</v>
      </c>
      <c r="M577" s="2" t="str">
        <f>VLOOKUP(E577,customers!$A$1:$I$1001,7,FALSE)</f>
        <v>United States</v>
      </c>
      <c r="N577" t="str">
        <f t="shared" si="68"/>
        <v>L</v>
      </c>
      <c r="O577" t="str" cm="1">
        <f t="array" ref="O577">_xlfn.IFS(N577="R","Rob",N577="E","Exc",N577="L","Lib",N577="A","Ara")</f>
        <v>Lib</v>
      </c>
      <c r="P577" t="str" cm="1">
        <f t="array" ref="P577">_xlfn.IFS(O577="Rob","Robusta",O577="Exc","Excelsa",O577="Ara","Arabica",O577="Lib","Liberica")</f>
        <v>Liberica</v>
      </c>
      <c r="Q577" t="str">
        <f t="shared" si="69"/>
        <v>M</v>
      </c>
      <c r="R577" s="8" t="str">
        <f t="shared" si="70"/>
        <v>2.5</v>
      </c>
      <c r="S577" s="9">
        <f>_xlfn.XLOOKUP(F577,products!$A$2:$A$49,products!$E$2:$E$49,,0,)</f>
        <v>33.464999999999996</v>
      </c>
      <c r="T577" s="10">
        <f t="shared" si="71"/>
        <v>66.929999999999993</v>
      </c>
      <c r="U577" t="str">
        <f>_xlfn.XLOOKUP(E577,customers!$A$2:$A$1001,customers!$I$2:$I$1001,,0,)</f>
        <v>No</v>
      </c>
    </row>
    <row r="578" spans="1:21" x14ac:dyDescent="0.2">
      <c r="A578" s="2" t="s">
        <v>3745</v>
      </c>
      <c r="B578" s="3">
        <v>44290</v>
      </c>
      <c r="C578" s="3" t="str">
        <f t="shared" si="64"/>
        <v>Apr</v>
      </c>
      <c r="D578" s="2">
        <f t="shared" si="65"/>
        <v>2021</v>
      </c>
      <c r="E578" s="2" t="s">
        <v>3746</v>
      </c>
      <c r="F578" t="s">
        <v>6154</v>
      </c>
      <c r="G578" s="2">
        <v>6</v>
      </c>
      <c r="H578" s="2" t="str">
        <f>VLOOKUP(E578,customers!$A$1:$I$1001,2,FALSE)</f>
        <v>Phyllys Ormerod</v>
      </c>
      <c r="I578" s="2" t="str">
        <f t="shared" si="66"/>
        <v>Phyllys</v>
      </c>
      <c r="J578" s="2" t="str">
        <f t="shared" si="67"/>
        <v>Ormerod</v>
      </c>
      <c r="K578" s="2" t="str">
        <f>IF(VLOOKUP(E578,customers!$A$1:$I$1001,3,FALSE)=0," ",VLOOKUP(E578,customers!$A$1:$I$1001,3,FALSE))</f>
        <v>pormerodg0@redcross.org</v>
      </c>
      <c r="L578" s="2" t="str">
        <f>VLOOKUP(E578,customers!$A$1:$I$1001,6,FALSE)</f>
        <v>Durham</v>
      </c>
      <c r="M578" s="2" t="str">
        <f>VLOOKUP(E578,customers!$A$1:$I$1001,7,FALSE)</f>
        <v>United States</v>
      </c>
      <c r="N578" t="str">
        <f t="shared" si="68"/>
        <v>A</v>
      </c>
      <c r="O578" t="str" cm="1">
        <f t="array" ref="O578">_xlfn.IFS(N578="R","Rob",N578="E","Exc",N578="L","Lib",N578="A","Ara")</f>
        <v>Ara</v>
      </c>
      <c r="P578" t="str" cm="1">
        <f t="array" ref="P578">_xlfn.IFS(O578="Rob","Robusta",O578="Exc","Excelsa",O578="Ara","Arabica",O578="Lib","Liberica")</f>
        <v>Arabica</v>
      </c>
      <c r="Q578" t="str">
        <f t="shared" si="69"/>
        <v>D</v>
      </c>
      <c r="R578" s="8" t="str">
        <f t="shared" si="70"/>
        <v>0.2</v>
      </c>
      <c r="S578" s="9">
        <f>_xlfn.XLOOKUP(F578,products!$A$2:$A$49,products!$E$2:$E$49,,0,)</f>
        <v>2.9849999999999999</v>
      </c>
      <c r="T578" s="10">
        <f t="shared" si="71"/>
        <v>17.91</v>
      </c>
      <c r="U578" t="str">
        <f>_xlfn.XLOOKUP(E578,customers!$A$2:$A$1001,customers!$I$2:$I$1001,,0,)</f>
        <v>No</v>
      </c>
    </row>
    <row r="579" spans="1:21" x14ac:dyDescent="0.2">
      <c r="A579" s="2" t="s">
        <v>3751</v>
      </c>
      <c r="B579" s="3">
        <v>44410</v>
      </c>
      <c r="C579" s="3" t="str">
        <f t="shared" ref="C579:C642" si="72">TEXT(B579,"mmm")</f>
        <v>Aug</v>
      </c>
      <c r="D579" s="2">
        <f t="shared" ref="D579:D642" si="73">YEAR(B579)</f>
        <v>2021</v>
      </c>
      <c r="E579" s="2" t="s">
        <v>3752</v>
      </c>
      <c r="F579" t="s">
        <v>6162</v>
      </c>
      <c r="G579" s="2">
        <v>4</v>
      </c>
      <c r="H579" s="2" t="str">
        <f>VLOOKUP(E579,customers!$A$1:$I$1001,2,FALSE)</f>
        <v>Don Flintiff</v>
      </c>
      <c r="I579" s="2" t="str">
        <f t="shared" ref="I579:I642" si="74">LEFT(H579,FIND(" ",H579,1)-1)</f>
        <v>Don</v>
      </c>
      <c r="J579" s="2" t="str">
        <f t="shared" ref="J579:J642" si="75">RIGHT(H579,LEN(H579)-FIND(" ",H579,1))</f>
        <v>Flintiff</v>
      </c>
      <c r="K579" s="2" t="str">
        <f>IF(VLOOKUP(E579,customers!$A$1:$I$1001,3,FALSE)=0," ",VLOOKUP(E579,customers!$A$1:$I$1001,3,FALSE))</f>
        <v>dflintiffg1@e-recht24.de</v>
      </c>
      <c r="L579" s="2" t="str">
        <f>VLOOKUP(E579,customers!$A$1:$I$1001,6,FALSE)</f>
        <v>London</v>
      </c>
      <c r="M579" s="2" t="str">
        <f>VLOOKUP(E579,customers!$A$1:$I$1001,7,FALSE)</f>
        <v>United Kingdom</v>
      </c>
      <c r="N579" t="str">
        <f t="shared" ref="N579:N642" si="76">LEFT(F579,FIND("-",F579,1)-1)</f>
        <v>L</v>
      </c>
      <c r="O579" t="str" cm="1">
        <f t="array" ref="O579">_xlfn.IFS(N579="R","Rob",N579="E","Exc",N579="L","Lib",N579="A","Ara")</f>
        <v>Lib</v>
      </c>
      <c r="P579" t="str" cm="1">
        <f t="array" ref="P579">_xlfn.IFS(O579="Rob","Robusta",O579="Exc","Excelsa",O579="Ara","Arabica",O579="Lib","Liberica")</f>
        <v>Liberica</v>
      </c>
      <c r="Q579" t="str">
        <f t="shared" ref="Q579:Q642" si="77">MID(F579,FIND("-",F579,1)+1,1)</f>
        <v>M</v>
      </c>
      <c r="R579" s="8" t="str">
        <f t="shared" ref="R579:R642" si="78">MID(F579,FIND("-",F579,FIND("-",F579,1)+1)+1,LEN(F579)-FIND("-",F579,FIND("-",F579,1)+1))</f>
        <v>1</v>
      </c>
      <c r="S579" s="9">
        <f>_xlfn.XLOOKUP(F579,products!$A$2:$A$49,products!$E$2:$E$49,,0,)</f>
        <v>14.55</v>
      </c>
      <c r="T579" s="10">
        <f t="shared" ref="T579:T642" si="79">S579*G579</f>
        <v>58.2</v>
      </c>
      <c r="U579" t="str">
        <f>_xlfn.XLOOKUP(E579,customers!$A$2:$A$1001,customers!$I$2:$I$1001,,0,)</f>
        <v>No</v>
      </c>
    </row>
    <row r="580" spans="1:21" x14ac:dyDescent="0.2">
      <c r="A580" s="2" t="s">
        <v>3756</v>
      </c>
      <c r="B580" s="3">
        <v>44720</v>
      </c>
      <c r="C580" s="3" t="str">
        <f t="shared" si="72"/>
        <v>Jun</v>
      </c>
      <c r="D580" s="2">
        <f t="shared" si="73"/>
        <v>2022</v>
      </c>
      <c r="E580" s="2" t="s">
        <v>3757</v>
      </c>
      <c r="F580" t="s">
        <v>6184</v>
      </c>
      <c r="G580" s="2">
        <v>3</v>
      </c>
      <c r="H580" s="2" t="str">
        <f>VLOOKUP(E580,customers!$A$1:$I$1001,2,FALSE)</f>
        <v>Tymon Zanetti</v>
      </c>
      <c r="I580" s="2" t="str">
        <f t="shared" si="74"/>
        <v>Tymon</v>
      </c>
      <c r="J580" s="2" t="str">
        <f t="shared" si="75"/>
        <v>Zanetti</v>
      </c>
      <c r="K580" s="2" t="str">
        <f>IF(VLOOKUP(E580,customers!$A$1:$I$1001,3,FALSE)=0," ",VLOOKUP(E580,customers!$A$1:$I$1001,3,FALSE))</f>
        <v>tzanettig2@gravatar.com</v>
      </c>
      <c r="L580" s="2" t="str">
        <f>VLOOKUP(E580,customers!$A$1:$I$1001,6,FALSE)</f>
        <v>Loughrea</v>
      </c>
      <c r="M580" s="2" t="str">
        <f>VLOOKUP(E580,customers!$A$1:$I$1001,7,FALSE)</f>
        <v>Ireland</v>
      </c>
      <c r="N580" t="str">
        <f t="shared" si="76"/>
        <v>E</v>
      </c>
      <c r="O580" t="str" cm="1">
        <f t="array" ref="O580">_xlfn.IFS(N580="R","Rob",N580="E","Exc",N580="L","Lib",N580="A","Ara")</f>
        <v>Exc</v>
      </c>
      <c r="P580" t="str" cm="1">
        <f t="array" ref="P580">_xlfn.IFS(O580="Rob","Robusta",O580="Exc","Excelsa",O580="Ara","Arabica",O580="Lib","Liberica")</f>
        <v>Excelsa</v>
      </c>
      <c r="Q580" t="str">
        <f t="shared" si="77"/>
        <v>L</v>
      </c>
      <c r="R580" s="8" t="str">
        <f t="shared" si="78"/>
        <v>0.2</v>
      </c>
      <c r="S580" s="9">
        <f>_xlfn.XLOOKUP(F580,products!$A$2:$A$49,products!$E$2:$E$49,,0,)</f>
        <v>4.4550000000000001</v>
      </c>
      <c r="T580" s="10">
        <f t="shared" si="79"/>
        <v>13.365</v>
      </c>
      <c r="U580" t="str">
        <f>_xlfn.XLOOKUP(E580,customers!$A$2:$A$1001,customers!$I$2:$I$1001,,0,)</f>
        <v>No</v>
      </c>
    </row>
    <row r="581" spans="1:21" x14ac:dyDescent="0.2">
      <c r="A581" s="2" t="s">
        <v>3756</v>
      </c>
      <c r="B581" s="3">
        <v>44720</v>
      </c>
      <c r="C581" s="3" t="str">
        <f t="shared" si="72"/>
        <v>Jun</v>
      </c>
      <c r="D581" s="2">
        <f t="shared" si="73"/>
        <v>2022</v>
      </c>
      <c r="E581" s="2" t="s">
        <v>3757</v>
      </c>
      <c r="F581" t="s">
        <v>6157</v>
      </c>
      <c r="G581" s="2">
        <v>5</v>
      </c>
      <c r="H581" s="2" t="str">
        <f>VLOOKUP(E581,customers!$A$1:$I$1001,2,FALSE)</f>
        <v>Tymon Zanetti</v>
      </c>
      <c r="I581" s="2" t="str">
        <f t="shared" si="74"/>
        <v>Tymon</v>
      </c>
      <c r="J581" s="2" t="str">
        <f t="shared" si="75"/>
        <v>Zanetti</v>
      </c>
      <c r="K581" s="2" t="str">
        <f>IF(VLOOKUP(E581,customers!$A$1:$I$1001,3,FALSE)=0," ",VLOOKUP(E581,customers!$A$1:$I$1001,3,FALSE))</f>
        <v>tzanettig2@gravatar.com</v>
      </c>
      <c r="L581" s="2" t="str">
        <f>VLOOKUP(E581,customers!$A$1:$I$1001,6,FALSE)</f>
        <v>Loughrea</v>
      </c>
      <c r="M581" s="2" t="str">
        <f>VLOOKUP(E581,customers!$A$1:$I$1001,7,FALSE)</f>
        <v>Ireland</v>
      </c>
      <c r="N581" t="str">
        <f t="shared" si="76"/>
        <v>A</v>
      </c>
      <c r="O581" t="str" cm="1">
        <f t="array" ref="O581">_xlfn.IFS(N581="R","Rob",N581="E","Exc",N581="L","Lib",N581="A","Ara")</f>
        <v>Ara</v>
      </c>
      <c r="P581" t="str" cm="1">
        <f t="array" ref="P581">_xlfn.IFS(O581="Rob","Robusta",O581="Exc","Excelsa",O581="Ara","Arabica",O581="Lib","Liberica")</f>
        <v>Arabica</v>
      </c>
      <c r="Q581" t="str">
        <f t="shared" si="77"/>
        <v>M</v>
      </c>
      <c r="R581" s="8" t="str">
        <f t="shared" si="78"/>
        <v>0.5</v>
      </c>
      <c r="S581" s="9">
        <f>_xlfn.XLOOKUP(F581,products!$A$2:$A$49,products!$E$2:$E$49,,0,)</f>
        <v>6.75</v>
      </c>
      <c r="T581" s="10">
        <f t="shared" si="79"/>
        <v>33.75</v>
      </c>
      <c r="U581" t="str">
        <f>_xlfn.XLOOKUP(E581,customers!$A$2:$A$1001,customers!$I$2:$I$1001,,0,)</f>
        <v>No</v>
      </c>
    </row>
    <row r="582" spans="1:21" x14ac:dyDescent="0.2">
      <c r="A582" s="2" t="s">
        <v>3767</v>
      </c>
      <c r="B582" s="3">
        <v>43965</v>
      </c>
      <c r="C582" s="3" t="str">
        <f t="shared" si="72"/>
        <v>May</v>
      </c>
      <c r="D582" s="2">
        <f t="shared" si="73"/>
        <v>2020</v>
      </c>
      <c r="E582" s="2" t="s">
        <v>3768</v>
      </c>
      <c r="F582" t="s">
        <v>6171</v>
      </c>
      <c r="G582" s="2">
        <v>3</v>
      </c>
      <c r="H582" s="2" t="str">
        <f>VLOOKUP(E582,customers!$A$1:$I$1001,2,FALSE)</f>
        <v>Reinaldos Kirtley</v>
      </c>
      <c r="I582" s="2" t="str">
        <f t="shared" si="74"/>
        <v>Reinaldos</v>
      </c>
      <c r="J582" s="2" t="str">
        <f t="shared" si="75"/>
        <v>Kirtley</v>
      </c>
      <c r="K582" s="2" t="str">
        <f>IF(VLOOKUP(E582,customers!$A$1:$I$1001,3,FALSE)=0," ",VLOOKUP(E582,customers!$A$1:$I$1001,3,FALSE))</f>
        <v>rkirtleyg4@hatena.ne.jp</v>
      </c>
      <c r="L582" s="2" t="str">
        <f>VLOOKUP(E582,customers!$A$1:$I$1001,6,FALSE)</f>
        <v>Whittier</v>
      </c>
      <c r="M582" s="2" t="str">
        <f>VLOOKUP(E582,customers!$A$1:$I$1001,7,FALSE)</f>
        <v>United States</v>
      </c>
      <c r="N582" t="str">
        <f t="shared" si="76"/>
        <v>E</v>
      </c>
      <c r="O582" t="str" cm="1">
        <f t="array" ref="O582">_xlfn.IFS(N582="R","Rob",N582="E","Exc",N582="L","Lib",N582="A","Ara")</f>
        <v>Exc</v>
      </c>
      <c r="P582" t="str" cm="1">
        <f t="array" ref="P582">_xlfn.IFS(O582="Rob","Robusta",O582="Exc","Excelsa",O582="Ara","Arabica",O582="Lib","Liberica")</f>
        <v>Excelsa</v>
      </c>
      <c r="Q582" t="str">
        <f t="shared" si="77"/>
        <v>L</v>
      </c>
      <c r="R582" s="8" t="str">
        <f t="shared" si="78"/>
        <v>1</v>
      </c>
      <c r="S582" s="9">
        <f>_xlfn.XLOOKUP(F582,products!$A$2:$A$49,products!$E$2:$E$49,,0,)</f>
        <v>14.85</v>
      </c>
      <c r="T582" s="10">
        <f t="shared" si="79"/>
        <v>44.55</v>
      </c>
      <c r="U582" t="str">
        <f>_xlfn.XLOOKUP(E582,customers!$A$2:$A$1001,customers!$I$2:$I$1001,,0,)</f>
        <v>Yes</v>
      </c>
    </row>
    <row r="583" spans="1:21" x14ac:dyDescent="0.2">
      <c r="A583" s="2" t="s">
        <v>3773</v>
      </c>
      <c r="B583" s="3">
        <v>44190</v>
      </c>
      <c r="C583" s="3" t="str">
        <f t="shared" si="72"/>
        <v>Dec</v>
      </c>
      <c r="D583" s="2">
        <f t="shared" si="73"/>
        <v>2020</v>
      </c>
      <c r="E583" s="2" t="s">
        <v>3774</v>
      </c>
      <c r="F583" t="s">
        <v>6176</v>
      </c>
      <c r="G583" s="2">
        <v>5</v>
      </c>
      <c r="H583" s="2" t="str">
        <f>VLOOKUP(E583,customers!$A$1:$I$1001,2,FALSE)</f>
        <v>Carney Clemencet</v>
      </c>
      <c r="I583" s="2" t="str">
        <f t="shared" si="74"/>
        <v>Carney</v>
      </c>
      <c r="J583" s="2" t="str">
        <f t="shared" si="75"/>
        <v>Clemencet</v>
      </c>
      <c r="K583" s="2" t="str">
        <f>IF(VLOOKUP(E583,customers!$A$1:$I$1001,3,FALSE)=0," ",VLOOKUP(E583,customers!$A$1:$I$1001,3,FALSE))</f>
        <v>cclemencetg5@weather.com</v>
      </c>
      <c r="L583" s="2" t="str">
        <f>VLOOKUP(E583,customers!$A$1:$I$1001,6,FALSE)</f>
        <v>Birmingham</v>
      </c>
      <c r="M583" s="2" t="str">
        <f>VLOOKUP(E583,customers!$A$1:$I$1001,7,FALSE)</f>
        <v>United Kingdom</v>
      </c>
      <c r="N583" t="str">
        <f t="shared" si="76"/>
        <v>E</v>
      </c>
      <c r="O583" t="str" cm="1">
        <f t="array" ref="O583">_xlfn.IFS(N583="R","Rob",N583="E","Exc",N583="L","Lib",N583="A","Ara")</f>
        <v>Exc</v>
      </c>
      <c r="P583" t="str" cm="1">
        <f t="array" ref="P583">_xlfn.IFS(O583="Rob","Robusta",O583="Exc","Excelsa",O583="Ara","Arabica",O583="Lib","Liberica")</f>
        <v>Excelsa</v>
      </c>
      <c r="Q583" t="str">
        <f t="shared" si="77"/>
        <v>L</v>
      </c>
      <c r="R583" s="8" t="str">
        <f t="shared" si="78"/>
        <v>0.5</v>
      </c>
      <c r="S583" s="9">
        <f>_xlfn.XLOOKUP(F583,products!$A$2:$A$49,products!$E$2:$E$49,,0,)</f>
        <v>8.91</v>
      </c>
      <c r="T583" s="10">
        <f t="shared" si="79"/>
        <v>44.55</v>
      </c>
      <c r="U583" t="str">
        <f>_xlfn.XLOOKUP(E583,customers!$A$2:$A$1001,customers!$I$2:$I$1001,,0,)</f>
        <v>Yes</v>
      </c>
    </row>
    <row r="584" spans="1:21" x14ac:dyDescent="0.2">
      <c r="A584" s="2" t="s">
        <v>3778</v>
      </c>
      <c r="B584" s="3">
        <v>44382</v>
      </c>
      <c r="C584" s="3" t="str">
        <f t="shared" si="72"/>
        <v>Jul</v>
      </c>
      <c r="D584" s="2">
        <f t="shared" si="73"/>
        <v>2021</v>
      </c>
      <c r="E584" s="2" t="s">
        <v>3779</v>
      </c>
      <c r="F584" t="s">
        <v>6183</v>
      </c>
      <c r="G584" s="2">
        <v>5</v>
      </c>
      <c r="H584" s="2" t="str">
        <f>VLOOKUP(E584,customers!$A$1:$I$1001,2,FALSE)</f>
        <v>Russell Donet</v>
      </c>
      <c r="I584" s="2" t="str">
        <f t="shared" si="74"/>
        <v>Russell</v>
      </c>
      <c r="J584" s="2" t="str">
        <f t="shared" si="75"/>
        <v>Donet</v>
      </c>
      <c r="K584" s="2" t="str">
        <f>IF(VLOOKUP(E584,customers!$A$1:$I$1001,3,FALSE)=0," ",VLOOKUP(E584,customers!$A$1:$I$1001,3,FALSE))</f>
        <v>rdonetg6@oakley.com</v>
      </c>
      <c r="L584" s="2" t="str">
        <f>VLOOKUP(E584,customers!$A$1:$I$1001,6,FALSE)</f>
        <v>Richmond</v>
      </c>
      <c r="M584" s="2" t="str">
        <f>VLOOKUP(E584,customers!$A$1:$I$1001,7,FALSE)</f>
        <v>United States</v>
      </c>
      <c r="N584" t="str">
        <f t="shared" si="76"/>
        <v>E</v>
      </c>
      <c r="O584" t="str" cm="1">
        <f t="array" ref="O584">_xlfn.IFS(N584="R","Rob",N584="E","Exc",N584="L","Lib",N584="A","Ara")</f>
        <v>Exc</v>
      </c>
      <c r="P584" t="str" cm="1">
        <f t="array" ref="P584">_xlfn.IFS(O584="Rob","Robusta",O584="Exc","Excelsa",O584="Ara","Arabica",O584="Lib","Liberica")</f>
        <v>Excelsa</v>
      </c>
      <c r="Q584" t="str">
        <f t="shared" si="77"/>
        <v>D</v>
      </c>
      <c r="R584" s="8" t="str">
        <f t="shared" si="78"/>
        <v>1</v>
      </c>
      <c r="S584" s="9">
        <f>_xlfn.XLOOKUP(F584,products!$A$2:$A$49,products!$E$2:$E$49,,0,)</f>
        <v>12.15</v>
      </c>
      <c r="T584" s="10">
        <f t="shared" si="79"/>
        <v>60.75</v>
      </c>
      <c r="U584" t="str">
        <f>_xlfn.XLOOKUP(E584,customers!$A$2:$A$1001,customers!$I$2:$I$1001,,0,)</f>
        <v>No</v>
      </c>
    </row>
    <row r="585" spans="1:21" x14ac:dyDescent="0.2">
      <c r="A585" s="2" t="s">
        <v>3784</v>
      </c>
      <c r="B585" s="3">
        <v>43538</v>
      </c>
      <c r="C585" s="3" t="str">
        <f t="shared" si="72"/>
        <v>Mar</v>
      </c>
      <c r="D585" s="2">
        <f t="shared" si="73"/>
        <v>2019</v>
      </c>
      <c r="E585" s="2" t="s">
        <v>3785</v>
      </c>
      <c r="F585" t="s">
        <v>6178</v>
      </c>
      <c r="G585" s="2">
        <v>1</v>
      </c>
      <c r="H585" s="2" t="str">
        <f>VLOOKUP(E585,customers!$A$1:$I$1001,2,FALSE)</f>
        <v>Sidney Gawen</v>
      </c>
      <c r="I585" s="2" t="str">
        <f t="shared" si="74"/>
        <v>Sidney</v>
      </c>
      <c r="J585" s="2" t="str">
        <f t="shared" si="75"/>
        <v>Gawen</v>
      </c>
      <c r="K585" s="2" t="str">
        <f>IF(VLOOKUP(E585,customers!$A$1:$I$1001,3,FALSE)=0," ",VLOOKUP(E585,customers!$A$1:$I$1001,3,FALSE))</f>
        <v>sgaweng7@creativecommons.org</v>
      </c>
      <c r="L585" s="2" t="str">
        <f>VLOOKUP(E585,customers!$A$1:$I$1001,6,FALSE)</f>
        <v>Sterling</v>
      </c>
      <c r="M585" s="2" t="str">
        <f>VLOOKUP(E585,customers!$A$1:$I$1001,7,FALSE)</f>
        <v>United States</v>
      </c>
      <c r="N585" t="str">
        <f t="shared" si="76"/>
        <v>R</v>
      </c>
      <c r="O585" t="str" cm="1">
        <f t="array" ref="O585">_xlfn.IFS(N585="R","Rob",N585="E","Exc",N585="L","Lib",N585="A","Ara")</f>
        <v>Rob</v>
      </c>
      <c r="P585" t="str" cm="1">
        <f t="array" ref="P585">_xlfn.IFS(O585="Rob","Robusta",O585="Exc","Excelsa",O585="Ara","Arabica",O585="Lib","Liberica")</f>
        <v>Robusta</v>
      </c>
      <c r="Q585" t="str">
        <f t="shared" si="77"/>
        <v>L</v>
      </c>
      <c r="R585" s="8" t="str">
        <f t="shared" si="78"/>
        <v>0.2</v>
      </c>
      <c r="S585" s="9">
        <f>_xlfn.XLOOKUP(F585,products!$A$2:$A$49,products!$E$2:$E$49,,0,)</f>
        <v>3.5849999999999995</v>
      </c>
      <c r="T585" s="10">
        <f t="shared" si="79"/>
        <v>3.5849999999999995</v>
      </c>
      <c r="U585" t="str">
        <f>_xlfn.XLOOKUP(E585,customers!$A$2:$A$1001,customers!$I$2:$I$1001,,0,)</f>
        <v>Yes</v>
      </c>
    </row>
    <row r="586" spans="1:21" x14ac:dyDescent="0.2">
      <c r="A586" s="2" t="s">
        <v>3790</v>
      </c>
      <c r="B586" s="3">
        <v>44262</v>
      </c>
      <c r="C586" s="3" t="str">
        <f t="shared" si="72"/>
        <v>Mar</v>
      </c>
      <c r="D586" s="2">
        <f t="shared" si="73"/>
        <v>2021</v>
      </c>
      <c r="E586" s="2" t="s">
        <v>3791</v>
      </c>
      <c r="F586" t="s">
        <v>6178</v>
      </c>
      <c r="G586" s="2">
        <v>6</v>
      </c>
      <c r="H586" s="2" t="str">
        <f>VLOOKUP(E586,customers!$A$1:$I$1001,2,FALSE)</f>
        <v>Rickey Readie</v>
      </c>
      <c r="I586" s="2" t="str">
        <f t="shared" si="74"/>
        <v>Rickey</v>
      </c>
      <c r="J586" s="2" t="str">
        <f t="shared" si="75"/>
        <v>Readie</v>
      </c>
      <c r="K586" s="2" t="str">
        <f>IF(VLOOKUP(E586,customers!$A$1:$I$1001,3,FALSE)=0," ",VLOOKUP(E586,customers!$A$1:$I$1001,3,FALSE))</f>
        <v>rreadieg8@guardian.co.uk</v>
      </c>
      <c r="L586" s="2" t="str">
        <f>VLOOKUP(E586,customers!$A$1:$I$1001,6,FALSE)</f>
        <v>Carson City</v>
      </c>
      <c r="M586" s="2" t="str">
        <f>VLOOKUP(E586,customers!$A$1:$I$1001,7,FALSE)</f>
        <v>United States</v>
      </c>
      <c r="N586" t="str">
        <f t="shared" si="76"/>
        <v>R</v>
      </c>
      <c r="O586" t="str" cm="1">
        <f t="array" ref="O586">_xlfn.IFS(N586="R","Rob",N586="E","Exc",N586="L","Lib",N586="A","Ara")</f>
        <v>Rob</v>
      </c>
      <c r="P586" t="str" cm="1">
        <f t="array" ref="P586">_xlfn.IFS(O586="Rob","Robusta",O586="Exc","Excelsa",O586="Ara","Arabica",O586="Lib","Liberica")</f>
        <v>Robusta</v>
      </c>
      <c r="Q586" t="str">
        <f t="shared" si="77"/>
        <v>L</v>
      </c>
      <c r="R586" s="8" t="str">
        <f t="shared" si="78"/>
        <v>0.2</v>
      </c>
      <c r="S586" s="9">
        <f>_xlfn.XLOOKUP(F586,products!$A$2:$A$49,products!$E$2:$E$49,,0,)</f>
        <v>3.5849999999999995</v>
      </c>
      <c r="T586" s="10">
        <f t="shared" si="79"/>
        <v>21.509999999999998</v>
      </c>
      <c r="U586" t="str">
        <f>_xlfn.XLOOKUP(E586,customers!$A$2:$A$1001,customers!$I$2:$I$1001,,0,)</f>
        <v>No</v>
      </c>
    </row>
    <row r="587" spans="1:21" x14ac:dyDescent="0.2">
      <c r="A587" s="2" t="s">
        <v>3796</v>
      </c>
      <c r="B587" s="3">
        <v>44505</v>
      </c>
      <c r="C587" s="3" t="str">
        <f t="shared" si="72"/>
        <v>Nov</v>
      </c>
      <c r="D587" s="2">
        <f t="shared" si="73"/>
        <v>2021</v>
      </c>
      <c r="E587" s="2" t="s">
        <v>3840</v>
      </c>
      <c r="F587" t="s">
        <v>6139</v>
      </c>
      <c r="G587" s="2">
        <v>2</v>
      </c>
      <c r="H587" s="2" t="str">
        <f>VLOOKUP(E587,customers!$A$1:$I$1001,2,FALSE)</f>
        <v>Cody Verissimo</v>
      </c>
      <c r="I587" s="2" t="str">
        <f t="shared" si="74"/>
        <v>Cody</v>
      </c>
      <c r="J587" s="2" t="str">
        <f t="shared" si="75"/>
        <v>Verissimo</v>
      </c>
      <c r="K587" s="2" t="str">
        <f>IF(VLOOKUP(E587,customers!$A$1:$I$1001,3,FALSE)=0," ",VLOOKUP(E587,customers!$A$1:$I$1001,3,FALSE))</f>
        <v>cverissimogh@theglobeandmail.com</v>
      </c>
      <c r="L587" s="2" t="str">
        <f>VLOOKUP(E587,customers!$A$1:$I$1001,6,FALSE)</f>
        <v>Upton</v>
      </c>
      <c r="M587" s="2" t="str">
        <f>VLOOKUP(E587,customers!$A$1:$I$1001,7,FALSE)</f>
        <v>United Kingdom</v>
      </c>
      <c r="N587" t="str">
        <f t="shared" si="76"/>
        <v>E</v>
      </c>
      <c r="O587" t="str" cm="1">
        <f t="array" ref="O587">_xlfn.IFS(N587="R","Rob",N587="E","Exc",N587="L","Lib",N587="A","Ara")</f>
        <v>Exc</v>
      </c>
      <c r="P587" t="str" cm="1">
        <f t="array" ref="P587">_xlfn.IFS(O587="Rob","Robusta",O587="Exc","Excelsa",O587="Ara","Arabica",O587="Lib","Liberica")</f>
        <v>Excelsa</v>
      </c>
      <c r="Q587" t="str">
        <f t="shared" si="77"/>
        <v>M</v>
      </c>
      <c r="R587" s="8" t="str">
        <f t="shared" si="78"/>
        <v>0.5</v>
      </c>
      <c r="S587" s="9">
        <f>_xlfn.XLOOKUP(F587,products!$A$2:$A$49,products!$E$2:$E$49,,0,)</f>
        <v>8.25</v>
      </c>
      <c r="T587" s="10">
        <f t="shared" si="79"/>
        <v>16.5</v>
      </c>
      <c r="U587" t="str">
        <f>_xlfn.XLOOKUP(E587,customers!$A$2:$A$1001,customers!$I$2:$I$1001,,0,)</f>
        <v>Yes</v>
      </c>
    </row>
    <row r="588" spans="1:21" x14ac:dyDescent="0.2">
      <c r="A588" s="2" t="s">
        <v>3802</v>
      </c>
      <c r="B588" s="3">
        <v>43867</v>
      </c>
      <c r="C588" s="3" t="str">
        <f t="shared" si="72"/>
        <v>Feb</v>
      </c>
      <c r="D588" s="2">
        <f t="shared" si="73"/>
        <v>2020</v>
      </c>
      <c r="E588" s="2" t="s">
        <v>3803</v>
      </c>
      <c r="F588" t="s">
        <v>6142</v>
      </c>
      <c r="G588" s="2">
        <v>3</v>
      </c>
      <c r="H588" s="2" t="str">
        <f>VLOOKUP(E588,customers!$A$1:$I$1001,2,FALSE)</f>
        <v>Zilvia Claisse</v>
      </c>
      <c r="I588" s="2" t="str">
        <f t="shared" si="74"/>
        <v>Zilvia</v>
      </c>
      <c r="J588" s="2" t="str">
        <f t="shared" si="75"/>
        <v>Claisse</v>
      </c>
      <c r="K588" s="2" t="str">
        <f>IF(VLOOKUP(E588,customers!$A$1:$I$1001,3,FALSE)=0," ",VLOOKUP(E588,customers!$A$1:$I$1001,3,FALSE))</f>
        <v xml:space="preserve"> </v>
      </c>
      <c r="L588" s="2" t="str">
        <f>VLOOKUP(E588,customers!$A$1:$I$1001,6,FALSE)</f>
        <v>Saint Paul</v>
      </c>
      <c r="M588" s="2" t="str">
        <f>VLOOKUP(E588,customers!$A$1:$I$1001,7,FALSE)</f>
        <v>United States</v>
      </c>
      <c r="N588" t="str">
        <f t="shared" si="76"/>
        <v>R</v>
      </c>
      <c r="O588" t="str" cm="1">
        <f t="array" ref="O588">_xlfn.IFS(N588="R","Rob",N588="E","Exc",N588="L","Lib",N588="A","Ara")</f>
        <v>Rob</v>
      </c>
      <c r="P588" t="str" cm="1">
        <f t="array" ref="P588">_xlfn.IFS(O588="Rob","Robusta",O588="Exc","Excelsa",O588="Ara","Arabica",O588="Lib","Liberica")</f>
        <v>Robusta</v>
      </c>
      <c r="Q588" t="str">
        <f t="shared" si="77"/>
        <v>L</v>
      </c>
      <c r="R588" s="8" t="str">
        <f t="shared" si="78"/>
        <v>2.5</v>
      </c>
      <c r="S588" s="9">
        <f>_xlfn.XLOOKUP(F588,products!$A$2:$A$49,products!$E$2:$E$49,,0,)</f>
        <v>27.484999999999996</v>
      </c>
      <c r="T588" s="10">
        <f t="shared" si="79"/>
        <v>82.454999999999984</v>
      </c>
      <c r="U588" t="str">
        <f>_xlfn.XLOOKUP(E588,customers!$A$2:$A$1001,customers!$I$2:$I$1001,,0,)</f>
        <v>No</v>
      </c>
    </row>
    <row r="589" spans="1:21" x14ac:dyDescent="0.2">
      <c r="A589" s="2" t="s">
        <v>3807</v>
      </c>
      <c r="B589" s="3">
        <v>44267</v>
      </c>
      <c r="C589" s="3" t="str">
        <f t="shared" si="72"/>
        <v>Mar</v>
      </c>
      <c r="D589" s="2">
        <f t="shared" si="73"/>
        <v>2021</v>
      </c>
      <c r="E589" s="2" t="s">
        <v>3808</v>
      </c>
      <c r="F589" t="s">
        <v>6169</v>
      </c>
      <c r="G589" s="2">
        <v>1</v>
      </c>
      <c r="H589" s="2" t="str">
        <f>VLOOKUP(E589,customers!$A$1:$I$1001,2,FALSE)</f>
        <v>Bar O' Mahony</v>
      </c>
      <c r="I589" s="2" t="str">
        <f t="shared" si="74"/>
        <v>Bar</v>
      </c>
      <c r="J589" s="2" t="str">
        <f t="shared" si="75"/>
        <v>O' Mahony</v>
      </c>
      <c r="K589" s="2" t="str">
        <f>IF(VLOOKUP(E589,customers!$A$1:$I$1001,3,FALSE)=0," ",VLOOKUP(E589,customers!$A$1:$I$1001,3,FALSE))</f>
        <v>bogb@elpais.com</v>
      </c>
      <c r="L589" s="2" t="str">
        <f>VLOOKUP(E589,customers!$A$1:$I$1001,6,FALSE)</f>
        <v>Huntsville</v>
      </c>
      <c r="M589" s="2" t="str">
        <f>VLOOKUP(E589,customers!$A$1:$I$1001,7,FALSE)</f>
        <v>United States</v>
      </c>
      <c r="N589" t="str">
        <f t="shared" si="76"/>
        <v>L</v>
      </c>
      <c r="O589" t="str" cm="1">
        <f t="array" ref="O589">_xlfn.IFS(N589="R","Rob",N589="E","Exc",N589="L","Lib",N589="A","Ara")</f>
        <v>Lib</v>
      </c>
      <c r="P589" t="str" cm="1">
        <f t="array" ref="P589">_xlfn.IFS(O589="Rob","Robusta",O589="Exc","Excelsa",O589="Ara","Arabica",O589="Lib","Liberica")</f>
        <v>Liberica</v>
      </c>
      <c r="Q589" t="str">
        <f t="shared" si="77"/>
        <v>D</v>
      </c>
      <c r="R589" s="8" t="str">
        <f t="shared" si="78"/>
        <v>0.5</v>
      </c>
      <c r="S589" s="9">
        <f>_xlfn.XLOOKUP(F589,products!$A$2:$A$49,products!$E$2:$E$49,,0,)</f>
        <v>7.77</v>
      </c>
      <c r="T589" s="10">
        <f t="shared" si="79"/>
        <v>7.77</v>
      </c>
      <c r="U589" t="str">
        <f>_xlfn.XLOOKUP(E589,customers!$A$2:$A$1001,customers!$I$2:$I$1001,,0,)</f>
        <v>Yes</v>
      </c>
    </row>
    <row r="590" spans="1:21" x14ac:dyDescent="0.2">
      <c r="A590" s="2" t="s">
        <v>3812</v>
      </c>
      <c r="B590" s="3">
        <v>44046</v>
      </c>
      <c r="C590" s="3" t="str">
        <f t="shared" si="72"/>
        <v>Aug</v>
      </c>
      <c r="D590" s="2">
        <f t="shared" si="73"/>
        <v>2020</v>
      </c>
      <c r="E590" s="2" t="s">
        <v>3813</v>
      </c>
      <c r="F590" t="s">
        <v>6146</v>
      </c>
      <c r="G590" s="2">
        <v>2</v>
      </c>
      <c r="H590" s="2" t="str">
        <f>VLOOKUP(E590,customers!$A$1:$I$1001,2,FALSE)</f>
        <v>Valenka Stansbury</v>
      </c>
      <c r="I590" s="2" t="str">
        <f t="shared" si="74"/>
        <v>Valenka</v>
      </c>
      <c r="J590" s="2" t="str">
        <f t="shared" si="75"/>
        <v>Stansbury</v>
      </c>
      <c r="K590" s="2" t="str">
        <f>IF(VLOOKUP(E590,customers!$A$1:$I$1001,3,FALSE)=0," ",VLOOKUP(E590,customers!$A$1:$I$1001,3,FALSE))</f>
        <v>vstansburygc@unblog.fr</v>
      </c>
      <c r="L590" s="2" t="str">
        <f>VLOOKUP(E590,customers!$A$1:$I$1001,6,FALSE)</f>
        <v>El Paso</v>
      </c>
      <c r="M590" s="2" t="str">
        <f>VLOOKUP(E590,customers!$A$1:$I$1001,7,FALSE)</f>
        <v>United States</v>
      </c>
      <c r="N590" t="str">
        <f t="shared" si="76"/>
        <v>R</v>
      </c>
      <c r="O590" t="str" cm="1">
        <f t="array" ref="O590">_xlfn.IFS(N590="R","Rob",N590="E","Exc",N590="L","Lib",N590="A","Ara")</f>
        <v>Rob</v>
      </c>
      <c r="P590" t="str" cm="1">
        <f t="array" ref="P590">_xlfn.IFS(O590="Rob","Robusta",O590="Exc","Excelsa",O590="Ara","Arabica",O590="Lib","Liberica")</f>
        <v>Robusta</v>
      </c>
      <c r="Q590" t="str">
        <f t="shared" si="77"/>
        <v>M</v>
      </c>
      <c r="R590" s="8" t="str">
        <f t="shared" si="78"/>
        <v>0.5</v>
      </c>
      <c r="S590" s="9">
        <f>_xlfn.XLOOKUP(F590,products!$A$2:$A$49,products!$E$2:$E$49,,0,)</f>
        <v>5.97</v>
      </c>
      <c r="T590" s="10">
        <f t="shared" si="79"/>
        <v>11.94</v>
      </c>
      <c r="U590" t="str">
        <f>_xlfn.XLOOKUP(E590,customers!$A$2:$A$1001,customers!$I$2:$I$1001,,0,)</f>
        <v>Yes</v>
      </c>
    </row>
    <row r="591" spans="1:21" x14ac:dyDescent="0.2">
      <c r="A591" s="2" t="s">
        <v>3818</v>
      </c>
      <c r="B591" s="3">
        <v>43671</v>
      </c>
      <c r="C591" s="3" t="str">
        <f t="shared" si="72"/>
        <v>Jul</v>
      </c>
      <c r="D591" s="2">
        <f t="shared" si="73"/>
        <v>2019</v>
      </c>
      <c r="E591" s="2" t="s">
        <v>3819</v>
      </c>
      <c r="F591" t="s">
        <v>6148</v>
      </c>
      <c r="G591" s="2">
        <v>6</v>
      </c>
      <c r="H591" s="2" t="str">
        <f>VLOOKUP(E591,customers!$A$1:$I$1001,2,FALSE)</f>
        <v>Daniel Heinonen</v>
      </c>
      <c r="I591" s="2" t="str">
        <f t="shared" si="74"/>
        <v>Daniel</v>
      </c>
      <c r="J591" s="2" t="str">
        <f t="shared" si="75"/>
        <v>Heinonen</v>
      </c>
      <c r="K591" s="2" t="str">
        <f>IF(VLOOKUP(E591,customers!$A$1:$I$1001,3,FALSE)=0," ",VLOOKUP(E591,customers!$A$1:$I$1001,3,FALSE))</f>
        <v>dheinonengd@printfriendly.com</v>
      </c>
      <c r="L591" s="2" t="str">
        <f>VLOOKUP(E591,customers!$A$1:$I$1001,6,FALSE)</f>
        <v>Decatur</v>
      </c>
      <c r="M591" s="2" t="str">
        <f>VLOOKUP(E591,customers!$A$1:$I$1001,7,FALSE)</f>
        <v>United States</v>
      </c>
      <c r="N591" t="str">
        <f t="shared" si="76"/>
        <v>E</v>
      </c>
      <c r="O591" t="str" cm="1">
        <f t="array" ref="O591">_xlfn.IFS(N591="R","Rob",N591="E","Exc",N591="L","Lib",N591="A","Ara")</f>
        <v>Exc</v>
      </c>
      <c r="P591" t="str" cm="1">
        <f t="array" ref="P591">_xlfn.IFS(O591="Rob","Robusta",O591="Exc","Excelsa",O591="Ara","Arabica",O591="Lib","Liberica")</f>
        <v>Excelsa</v>
      </c>
      <c r="Q591" t="str">
        <f t="shared" si="77"/>
        <v>L</v>
      </c>
      <c r="R591" s="8" t="str">
        <f t="shared" si="78"/>
        <v>2.5</v>
      </c>
      <c r="S591" s="9">
        <f>_xlfn.XLOOKUP(F591,products!$A$2:$A$49,products!$E$2:$E$49,,0,)</f>
        <v>34.154999999999994</v>
      </c>
      <c r="T591" s="10">
        <f t="shared" si="79"/>
        <v>204.92999999999995</v>
      </c>
      <c r="U591" t="str">
        <f>_xlfn.XLOOKUP(E591,customers!$A$2:$A$1001,customers!$I$2:$I$1001,,0,)</f>
        <v>No</v>
      </c>
    </row>
    <row r="592" spans="1:21" x14ac:dyDescent="0.2">
      <c r="A592" s="2" t="s">
        <v>3823</v>
      </c>
      <c r="B592" s="3">
        <v>43950</v>
      </c>
      <c r="C592" s="3" t="str">
        <f t="shared" si="72"/>
        <v>Apr</v>
      </c>
      <c r="D592" s="2">
        <f t="shared" si="73"/>
        <v>2020</v>
      </c>
      <c r="E592" s="2" t="s">
        <v>3824</v>
      </c>
      <c r="F592" t="s">
        <v>6166</v>
      </c>
      <c r="G592" s="2">
        <v>2</v>
      </c>
      <c r="H592" s="2" t="str">
        <f>VLOOKUP(E592,customers!$A$1:$I$1001,2,FALSE)</f>
        <v>Jewelle Shenton</v>
      </c>
      <c r="I592" s="2" t="str">
        <f t="shared" si="74"/>
        <v>Jewelle</v>
      </c>
      <c r="J592" s="2" t="str">
        <f t="shared" si="75"/>
        <v>Shenton</v>
      </c>
      <c r="K592" s="2" t="str">
        <f>IF(VLOOKUP(E592,customers!$A$1:$I$1001,3,FALSE)=0," ",VLOOKUP(E592,customers!$A$1:$I$1001,3,FALSE))</f>
        <v>jshentonge@google.com.hk</v>
      </c>
      <c r="L592" s="2" t="str">
        <f>VLOOKUP(E592,customers!$A$1:$I$1001,6,FALSE)</f>
        <v>Orange</v>
      </c>
      <c r="M592" s="2" t="str">
        <f>VLOOKUP(E592,customers!$A$1:$I$1001,7,FALSE)</f>
        <v>United States</v>
      </c>
      <c r="N592" t="str">
        <f t="shared" si="76"/>
        <v>E</v>
      </c>
      <c r="O592" t="str" cm="1">
        <f t="array" ref="O592">_xlfn.IFS(N592="R","Rob",N592="E","Exc",N592="L","Lib",N592="A","Ara")</f>
        <v>Exc</v>
      </c>
      <c r="P592" t="str" cm="1">
        <f t="array" ref="P592">_xlfn.IFS(O592="Rob","Robusta",O592="Exc","Excelsa",O592="Ara","Arabica",O592="Lib","Liberica")</f>
        <v>Excelsa</v>
      </c>
      <c r="Q592" t="str">
        <f t="shared" si="77"/>
        <v>M</v>
      </c>
      <c r="R592" s="8" t="str">
        <f t="shared" si="78"/>
        <v>2.5</v>
      </c>
      <c r="S592" s="9">
        <f>_xlfn.XLOOKUP(F592,products!$A$2:$A$49,products!$E$2:$E$49,,0,)</f>
        <v>31.624999999999996</v>
      </c>
      <c r="T592" s="10">
        <f t="shared" si="79"/>
        <v>63.249999999999993</v>
      </c>
      <c r="U592" t="str">
        <f>_xlfn.XLOOKUP(E592,customers!$A$2:$A$1001,customers!$I$2:$I$1001,,0,)</f>
        <v>Yes</v>
      </c>
    </row>
    <row r="593" spans="1:21" x14ac:dyDescent="0.2">
      <c r="A593" s="2" t="s">
        <v>3829</v>
      </c>
      <c r="B593" s="3">
        <v>43587</v>
      </c>
      <c r="C593" s="3" t="str">
        <f t="shared" si="72"/>
        <v>May</v>
      </c>
      <c r="D593" s="2">
        <f t="shared" si="73"/>
        <v>2019</v>
      </c>
      <c r="E593" s="2" t="s">
        <v>3830</v>
      </c>
      <c r="F593" t="s">
        <v>6163</v>
      </c>
      <c r="G593" s="2">
        <v>3</v>
      </c>
      <c r="H593" s="2" t="str">
        <f>VLOOKUP(E593,customers!$A$1:$I$1001,2,FALSE)</f>
        <v>Jennifer Wilkisson</v>
      </c>
      <c r="I593" s="2" t="str">
        <f t="shared" si="74"/>
        <v>Jennifer</v>
      </c>
      <c r="J593" s="2" t="str">
        <f t="shared" si="75"/>
        <v>Wilkisson</v>
      </c>
      <c r="K593" s="2" t="str">
        <f>IF(VLOOKUP(E593,customers!$A$1:$I$1001,3,FALSE)=0," ",VLOOKUP(E593,customers!$A$1:$I$1001,3,FALSE))</f>
        <v>jwilkissongf@nba.com</v>
      </c>
      <c r="L593" s="2" t="str">
        <f>VLOOKUP(E593,customers!$A$1:$I$1001,6,FALSE)</f>
        <v>Huntington Beach</v>
      </c>
      <c r="M593" s="2" t="str">
        <f>VLOOKUP(E593,customers!$A$1:$I$1001,7,FALSE)</f>
        <v>United States</v>
      </c>
      <c r="N593" t="str">
        <f t="shared" si="76"/>
        <v>R</v>
      </c>
      <c r="O593" t="str" cm="1">
        <f t="array" ref="O593">_xlfn.IFS(N593="R","Rob",N593="E","Exc",N593="L","Lib",N593="A","Ara")</f>
        <v>Rob</v>
      </c>
      <c r="P593" t="str" cm="1">
        <f t="array" ref="P593">_xlfn.IFS(O593="Rob","Robusta",O593="Exc","Excelsa",O593="Ara","Arabica",O593="Lib","Liberica")</f>
        <v>Robusta</v>
      </c>
      <c r="Q593" t="str">
        <f t="shared" si="77"/>
        <v>D</v>
      </c>
      <c r="R593" s="8" t="str">
        <f t="shared" si="78"/>
        <v>0.2</v>
      </c>
      <c r="S593" s="9">
        <f>_xlfn.XLOOKUP(F593,products!$A$2:$A$49,products!$E$2:$E$49,,0,)</f>
        <v>2.6849999999999996</v>
      </c>
      <c r="T593" s="10">
        <f t="shared" si="79"/>
        <v>8.0549999999999997</v>
      </c>
      <c r="U593" t="str">
        <f>_xlfn.XLOOKUP(E593,customers!$A$2:$A$1001,customers!$I$2:$I$1001,,0,)</f>
        <v>Yes</v>
      </c>
    </row>
    <row r="594" spans="1:21" x14ac:dyDescent="0.2">
      <c r="A594" s="2" t="s">
        <v>3834</v>
      </c>
      <c r="B594" s="3">
        <v>44437</v>
      </c>
      <c r="C594" s="3" t="str">
        <f t="shared" si="72"/>
        <v>Aug</v>
      </c>
      <c r="D594" s="2">
        <f t="shared" si="73"/>
        <v>2021</v>
      </c>
      <c r="E594" s="2" t="s">
        <v>3835</v>
      </c>
      <c r="F594" t="s">
        <v>6175</v>
      </c>
      <c r="G594" s="2">
        <v>2</v>
      </c>
      <c r="H594" s="2" t="str">
        <f>VLOOKUP(E594,customers!$A$1:$I$1001,2,FALSE)</f>
        <v>Kylie Mowat</v>
      </c>
      <c r="I594" s="2" t="str">
        <f t="shared" si="74"/>
        <v>Kylie</v>
      </c>
      <c r="J594" s="2" t="str">
        <f t="shared" si="75"/>
        <v>Mowat</v>
      </c>
      <c r="K594" s="2" t="str">
        <f>IF(VLOOKUP(E594,customers!$A$1:$I$1001,3,FALSE)=0," ",VLOOKUP(E594,customers!$A$1:$I$1001,3,FALSE))</f>
        <v xml:space="preserve"> </v>
      </c>
      <c r="L594" s="2" t="str">
        <f>VLOOKUP(E594,customers!$A$1:$I$1001,6,FALSE)</f>
        <v>Milwaukee</v>
      </c>
      <c r="M594" s="2" t="str">
        <f>VLOOKUP(E594,customers!$A$1:$I$1001,7,FALSE)</f>
        <v>United States</v>
      </c>
      <c r="N594" t="str">
        <f t="shared" si="76"/>
        <v>A</v>
      </c>
      <c r="O594" t="str" cm="1">
        <f t="array" ref="O594">_xlfn.IFS(N594="R","Rob",N594="E","Exc",N594="L","Lib",N594="A","Ara")</f>
        <v>Ara</v>
      </c>
      <c r="P594" t="str" cm="1">
        <f t="array" ref="P594">_xlfn.IFS(O594="Rob","Robusta",O594="Exc","Excelsa",O594="Ara","Arabica",O594="Lib","Liberica")</f>
        <v>Arabica</v>
      </c>
      <c r="Q594" t="str">
        <f t="shared" si="77"/>
        <v>M</v>
      </c>
      <c r="R594" s="8" t="str">
        <f t="shared" si="78"/>
        <v>2.5</v>
      </c>
      <c r="S594" s="9">
        <f>_xlfn.XLOOKUP(F594,products!$A$2:$A$49,products!$E$2:$E$49,,0,)</f>
        <v>25.874999999999996</v>
      </c>
      <c r="T594" s="10">
        <f t="shared" si="79"/>
        <v>51.749999999999993</v>
      </c>
      <c r="U594" t="str">
        <f>_xlfn.XLOOKUP(E594,customers!$A$2:$A$1001,customers!$I$2:$I$1001,,0,)</f>
        <v>No</v>
      </c>
    </row>
    <row r="595" spans="1:21" x14ac:dyDescent="0.2">
      <c r="A595" s="2" t="s">
        <v>3839</v>
      </c>
      <c r="B595" s="3">
        <v>43903</v>
      </c>
      <c r="C595" s="3" t="str">
        <f t="shared" si="72"/>
        <v>Mar</v>
      </c>
      <c r="D595" s="2">
        <f t="shared" si="73"/>
        <v>2020</v>
      </c>
      <c r="E595" s="2" t="s">
        <v>3840</v>
      </c>
      <c r="F595" t="s">
        <v>6185</v>
      </c>
      <c r="G595" s="2">
        <v>1</v>
      </c>
      <c r="H595" s="2" t="str">
        <f>VLOOKUP(E595,customers!$A$1:$I$1001,2,FALSE)</f>
        <v>Cody Verissimo</v>
      </c>
      <c r="I595" s="2" t="str">
        <f t="shared" si="74"/>
        <v>Cody</v>
      </c>
      <c r="J595" s="2" t="str">
        <f t="shared" si="75"/>
        <v>Verissimo</v>
      </c>
      <c r="K595" s="2" t="str">
        <f>IF(VLOOKUP(E595,customers!$A$1:$I$1001,3,FALSE)=0," ",VLOOKUP(E595,customers!$A$1:$I$1001,3,FALSE))</f>
        <v>cverissimogh@theglobeandmail.com</v>
      </c>
      <c r="L595" s="2" t="str">
        <f>VLOOKUP(E595,customers!$A$1:$I$1001,6,FALSE)</f>
        <v>Upton</v>
      </c>
      <c r="M595" s="2" t="str">
        <f>VLOOKUP(E595,customers!$A$1:$I$1001,7,FALSE)</f>
        <v>United Kingdom</v>
      </c>
      <c r="N595" t="str">
        <f t="shared" si="76"/>
        <v>E</v>
      </c>
      <c r="O595" t="str" cm="1">
        <f t="array" ref="O595">_xlfn.IFS(N595="R","Rob",N595="E","Exc",N595="L","Lib",N595="A","Ara")</f>
        <v>Exc</v>
      </c>
      <c r="P595" t="str" cm="1">
        <f t="array" ref="P595">_xlfn.IFS(O595="Rob","Robusta",O595="Exc","Excelsa",O595="Ara","Arabica",O595="Lib","Liberica")</f>
        <v>Excelsa</v>
      </c>
      <c r="Q595" t="str">
        <f t="shared" si="77"/>
        <v>D</v>
      </c>
      <c r="R595" s="8" t="str">
        <f t="shared" si="78"/>
        <v>2.5</v>
      </c>
      <c r="S595" s="9">
        <f>_xlfn.XLOOKUP(F595,products!$A$2:$A$49,products!$E$2:$E$49,,0,)</f>
        <v>27.945</v>
      </c>
      <c r="T595" s="10">
        <f t="shared" si="79"/>
        <v>27.945</v>
      </c>
      <c r="U595" t="str">
        <f>_xlfn.XLOOKUP(E595,customers!$A$2:$A$1001,customers!$I$2:$I$1001,,0,)</f>
        <v>Yes</v>
      </c>
    </row>
    <row r="596" spans="1:21" x14ac:dyDescent="0.2">
      <c r="A596" s="2" t="s">
        <v>3844</v>
      </c>
      <c r="B596" s="3">
        <v>43512</v>
      </c>
      <c r="C596" s="3" t="str">
        <f t="shared" si="72"/>
        <v>Feb</v>
      </c>
      <c r="D596" s="2">
        <f t="shared" si="73"/>
        <v>2019</v>
      </c>
      <c r="E596" s="2" t="s">
        <v>3845</v>
      </c>
      <c r="F596" t="s">
        <v>6182</v>
      </c>
      <c r="G596" s="2">
        <v>2</v>
      </c>
      <c r="H596" s="2" t="str">
        <f>VLOOKUP(E596,customers!$A$1:$I$1001,2,FALSE)</f>
        <v>Gabriel Starcks</v>
      </c>
      <c r="I596" s="2" t="str">
        <f t="shared" si="74"/>
        <v>Gabriel</v>
      </c>
      <c r="J596" s="2" t="str">
        <f t="shared" si="75"/>
        <v>Starcks</v>
      </c>
      <c r="K596" s="2" t="str">
        <f>IF(VLOOKUP(E596,customers!$A$1:$I$1001,3,FALSE)=0," ",VLOOKUP(E596,customers!$A$1:$I$1001,3,FALSE))</f>
        <v>gstarcksgi@abc.net.au</v>
      </c>
      <c r="L596" s="2" t="str">
        <f>VLOOKUP(E596,customers!$A$1:$I$1001,6,FALSE)</f>
        <v>Chattanooga</v>
      </c>
      <c r="M596" s="2" t="str">
        <f>VLOOKUP(E596,customers!$A$1:$I$1001,7,FALSE)</f>
        <v>United States</v>
      </c>
      <c r="N596" t="str">
        <f t="shared" si="76"/>
        <v>A</v>
      </c>
      <c r="O596" t="str" cm="1">
        <f t="array" ref="O596">_xlfn.IFS(N596="R","Rob",N596="E","Exc",N596="L","Lib",N596="A","Ara")</f>
        <v>Ara</v>
      </c>
      <c r="P596" t="str" cm="1">
        <f t="array" ref="P596">_xlfn.IFS(O596="Rob","Robusta",O596="Exc","Excelsa",O596="Ara","Arabica",O596="Lib","Liberica")</f>
        <v>Arabica</v>
      </c>
      <c r="Q596" t="str">
        <f t="shared" si="77"/>
        <v>L</v>
      </c>
      <c r="R596" s="8" t="str">
        <f t="shared" si="78"/>
        <v>2.5</v>
      </c>
      <c r="S596" s="9">
        <f>_xlfn.XLOOKUP(F596,products!$A$2:$A$49,products!$E$2:$E$49,,0,)</f>
        <v>29.784999999999997</v>
      </c>
      <c r="T596" s="10">
        <f t="shared" si="79"/>
        <v>59.569999999999993</v>
      </c>
      <c r="U596" t="str">
        <f>_xlfn.XLOOKUP(E596,customers!$A$2:$A$1001,customers!$I$2:$I$1001,,0,)</f>
        <v>No</v>
      </c>
    </row>
    <row r="597" spans="1:21" x14ac:dyDescent="0.2">
      <c r="A597" s="2" t="s">
        <v>3850</v>
      </c>
      <c r="B597" s="3">
        <v>44527</v>
      </c>
      <c r="C597" s="3" t="str">
        <f t="shared" si="72"/>
        <v>Nov</v>
      </c>
      <c r="D597" s="2">
        <f t="shared" si="73"/>
        <v>2021</v>
      </c>
      <c r="E597" s="2" t="s">
        <v>3851</v>
      </c>
      <c r="F597" t="s">
        <v>6171</v>
      </c>
      <c r="G597" s="2">
        <v>1</v>
      </c>
      <c r="H597" s="2" t="str">
        <f>VLOOKUP(E597,customers!$A$1:$I$1001,2,FALSE)</f>
        <v>Darby Dummer</v>
      </c>
      <c r="I597" s="2" t="str">
        <f t="shared" si="74"/>
        <v>Darby</v>
      </c>
      <c r="J597" s="2" t="str">
        <f t="shared" si="75"/>
        <v>Dummer</v>
      </c>
      <c r="K597" s="2" t="str">
        <f>IF(VLOOKUP(E597,customers!$A$1:$I$1001,3,FALSE)=0," ",VLOOKUP(E597,customers!$A$1:$I$1001,3,FALSE))</f>
        <v xml:space="preserve"> </v>
      </c>
      <c r="L597" s="2" t="str">
        <f>VLOOKUP(E597,customers!$A$1:$I$1001,6,FALSE)</f>
        <v>Manchester</v>
      </c>
      <c r="M597" s="2" t="str">
        <f>VLOOKUP(E597,customers!$A$1:$I$1001,7,FALSE)</f>
        <v>United Kingdom</v>
      </c>
      <c r="N597" t="str">
        <f t="shared" si="76"/>
        <v>E</v>
      </c>
      <c r="O597" t="str" cm="1">
        <f t="array" ref="O597">_xlfn.IFS(N597="R","Rob",N597="E","Exc",N597="L","Lib",N597="A","Ara")</f>
        <v>Exc</v>
      </c>
      <c r="P597" t="str" cm="1">
        <f t="array" ref="P597">_xlfn.IFS(O597="Rob","Robusta",O597="Exc","Excelsa",O597="Ara","Arabica",O597="Lib","Liberica")</f>
        <v>Excelsa</v>
      </c>
      <c r="Q597" t="str">
        <f t="shared" si="77"/>
        <v>L</v>
      </c>
      <c r="R597" s="8" t="str">
        <f t="shared" si="78"/>
        <v>1</v>
      </c>
      <c r="S597" s="9">
        <f>_xlfn.XLOOKUP(F597,products!$A$2:$A$49,products!$E$2:$E$49,,0,)</f>
        <v>14.85</v>
      </c>
      <c r="T597" s="10">
        <f t="shared" si="79"/>
        <v>14.85</v>
      </c>
      <c r="U597" t="str">
        <f>_xlfn.XLOOKUP(E597,customers!$A$2:$A$1001,customers!$I$2:$I$1001,,0,)</f>
        <v>No</v>
      </c>
    </row>
    <row r="598" spans="1:21" x14ac:dyDescent="0.2">
      <c r="A598" s="2" t="s">
        <v>3854</v>
      </c>
      <c r="B598" s="3">
        <v>44523</v>
      </c>
      <c r="C598" s="3" t="str">
        <f t="shared" si="72"/>
        <v>Nov</v>
      </c>
      <c r="D598" s="2">
        <f t="shared" si="73"/>
        <v>2021</v>
      </c>
      <c r="E598" s="2" t="s">
        <v>3855</v>
      </c>
      <c r="F598" t="s">
        <v>6157</v>
      </c>
      <c r="G598" s="2">
        <v>5</v>
      </c>
      <c r="H598" s="2" t="str">
        <f>VLOOKUP(E598,customers!$A$1:$I$1001,2,FALSE)</f>
        <v>Kienan Scholard</v>
      </c>
      <c r="I598" s="2" t="str">
        <f t="shared" si="74"/>
        <v>Kienan</v>
      </c>
      <c r="J598" s="2" t="str">
        <f t="shared" si="75"/>
        <v>Scholard</v>
      </c>
      <c r="K598" s="2" t="str">
        <f>IF(VLOOKUP(E598,customers!$A$1:$I$1001,3,FALSE)=0," ",VLOOKUP(E598,customers!$A$1:$I$1001,3,FALSE))</f>
        <v>kscholardgk@sbwire.com</v>
      </c>
      <c r="L598" s="2" t="str">
        <f>VLOOKUP(E598,customers!$A$1:$I$1001,6,FALSE)</f>
        <v>Columbus</v>
      </c>
      <c r="M598" s="2" t="str">
        <f>VLOOKUP(E598,customers!$A$1:$I$1001,7,FALSE)</f>
        <v>United States</v>
      </c>
      <c r="N598" t="str">
        <f t="shared" si="76"/>
        <v>A</v>
      </c>
      <c r="O598" t="str" cm="1">
        <f t="array" ref="O598">_xlfn.IFS(N598="R","Rob",N598="E","Exc",N598="L","Lib",N598="A","Ara")</f>
        <v>Ara</v>
      </c>
      <c r="P598" t="str" cm="1">
        <f t="array" ref="P598">_xlfn.IFS(O598="Rob","Robusta",O598="Exc","Excelsa",O598="Ara","Arabica",O598="Lib","Liberica")</f>
        <v>Arabica</v>
      </c>
      <c r="Q598" t="str">
        <f t="shared" si="77"/>
        <v>M</v>
      </c>
      <c r="R598" s="8" t="str">
        <f t="shared" si="78"/>
        <v>0.5</v>
      </c>
      <c r="S598" s="9">
        <f>_xlfn.XLOOKUP(F598,products!$A$2:$A$49,products!$E$2:$E$49,,0,)</f>
        <v>6.75</v>
      </c>
      <c r="T598" s="10">
        <f t="shared" si="79"/>
        <v>33.75</v>
      </c>
      <c r="U598" t="str">
        <f>_xlfn.XLOOKUP(E598,customers!$A$2:$A$1001,customers!$I$2:$I$1001,,0,)</f>
        <v>No</v>
      </c>
    </row>
    <row r="599" spans="1:21" x14ac:dyDescent="0.2">
      <c r="A599" s="2" t="s">
        <v>3860</v>
      </c>
      <c r="B599" s="3">
        <v>44532</v>
      </c>
      <c r="C599" s="3" t="str">
        <f t="shared" si="72"/>
        <v>Dec</v>
      </c>
      <c r="D599" s="2">
        <f t="shared" si="73"/>
        <v>2021</v>
      </c>
      <c r="E599" s="2" t="s">
        <v>3861</v>
      </c>
      <c r="F599" t="s">
        <v>6164</v>
      </c>
      <c r="G599" s="2">
        <v>4</v>
      </c>
      <c r="H599" s="2" t="str">
        <f>VLOOKUP(E599,customers!$A$1:$I$1001,2,FALSE)</f>
        <v>Bo Kindley</v>
      </c>
      <c r="I599" s="2" t="str">
        <f t="shared" si="74"/>
        <v>Bo</v>
      </c>
      <c r="J599" s="2" t="str">
        <f t="shared" si="75"/>
        <v>Kindley</v>
      </c>
      <c r="K599" s="2" t="str">
        <f>IF(VLOOKUP(E599,customers!$A$1:$I$1001,3,FALSE)=0," ",VLOOKUP(E599,customers!$A$1:$I$1001,3,FALSE))</f>
        <v>bkindleygl@wikimedia.org</v>
      </c>
      <c r="L599" s="2" t="str">
        <f>VLOOKUP(E599,customers!$A$1:$I$1001,6,FALSE)</f>
        <v>Pasadena</v>
      </c>
      <c r="M599" s="2" t="str">
        <f>VLOOKUP(E599,customers!$A$1:$I$1001,7,FALSE)</f>
        <v>United States</v>
      </c>
      <c r="N599" t="str">
        <f t="shared" si="76"/>
        <v>L</v>
      </c>
      <c r="O599" t="str" cm="1">
        <f t="array" ref="O599">_xlfn.IFS(N599="R","Rob",N599="E","Exc",N599="L","Lib",N599="A","Ara")</f>
        <v>Lib</v>
      </c>
      <c r="P599" t="str" cm="1">
        <f t="array" ref="P599">_xlfn.IFS(O599="Rob","Robusta",O599="Exc","Excelsa",O599="Ara","Arabica",O599="Lib","Liberica")</f>
        <v>Liberica</v>
      </c>
      <c r="Q599" t="str">
        <f t="shared" si="77"/>
        <v>L</v>
      </c>
      <c r="R599" s="8" t="str">
        <f t="shared" si="78"/>
        <v>2.5</v>
      </c>
      <c r="S599" s="9">
        <f>_xlfn.XLOOKUP(F599,products!$A$2:$A$49,products!$E$2:$E$49,,0,)</f>
        <v>36.454999999999998</v>
      </c>
      <c r="T599" s="10">
        <f t="shared" si="79"/>
        <v>145.82</v>
      </c>
      <c r="U599" t="str">
        <f>_xlfn.XLOOKUP(E599,customers!$A$2:$A$1001,customers!$I$2:$I$1001,,0,)</f>
        <v>Yes</v>
      </c>
    </row>
    <row r="600" spans="1:21" x14ac:dyDescent="0.2">
      <c r="A600" s="2" t="s">
        <v>3866</v>
      </c>
      <c r="B600" s="3">
        <v>43471</v>
      </c>
      <c r="C600" s="3" t="str">
        <f t="shared" si="72"/>
        <v>Jan</v>
      </c>
      <c r="D600" s="2">
        <f t="shared" si="73"/>
        <v>2019</v>
      </c>
      <c r="E600" s="2" t="s">
        <v>3867</v>
      </c>
      <c r="F600" t="s">
        <v>6174</v>
      </c>
      <c r="G600" s="2">
        <v>4</v>
      </c>
      <c r="H600" s="2" t="str">
        <f>VLOOKUP(E600,customers!$A$1:$I$1001,2,FALSE)</f>
        <v>Krissie Hammett</v>
      </c>
      <c r="I600" s="2" t="str">
        <f t="shared" si="74"/>
        <v>Krissie</v>
      </c>
      <c r="J600" s="2" t="str">
        <f t="shared" si="75"/>
        <v>Hammett</v>
      </c>
      <c r="K600" s="2" t="str">
        <f>IF(VLOOKUP(E600,customers!$A$1:$I$1001,3,FALSE)=0," ",VLOOKUP(E600,customers!$A$1:$I$1001,3,FALSE))</f>
        <v>khammettgm@dmoz.org</v>
      </c>
      <c r="L600" s="2" t="str">
        <f>VLOOKUP(E600,customers!$A$1:$I$1001,6,FALSE)</f>
        <v>San Francisco</v>
      </c>
      <c r="M600" s="2" t="str">
        <f>VLOOKUP(E600,customers!$A$1:$I$1001,7,FALSE)</f>
        <v>United States</v>
      </c>
      <c r="N600" t="str">
        <f t="shared" si="76"/>
        <v>R</v>
      </c>
      <c r="O600" t="str" cm="1">
        <f t="array" ref="O600">_xlfn.IFS(N600="R","Rob",N600="E","Exc",N600="L","Lib",N600="A","Ara")</f>
        <v>Rob</v>
      </c>
      <c r="P600" t="str" cm="1">
        <f t="array" ref="P600">_xlfn.IFS(O600="Rob","Robusta",O600="Exc","Excelsa",O600="Ara","Arabica",O600="Lib","Liberica")</f>
        <v>Robusta</v>
      </c>
      <c r="Q600" t="str">
        <f t="shared" si="77"/>
        <v>M</v>
      </c>
      <c r="R600" s="8" t="str">
        <f t="shared" si="78"/>
        <v>0.2</v>
      </c>
      <c r="S600" s="9">
        <f>_xlfn.XLOOKUP(F600,products!$A$2:$A$49,products!$E$2:$E$49,,0,)</f>
        <v>2.9849999999999999</v>
      </c>
      <c r="T600" s="10">
        <f t="shared" si="79"/>
        <v>11.94</v>
      </c>
      <c r="U600" t="str">
        <f>_xlfn.XLOOKUP(E600,customers!$A$2:$A$1001,customers!$I$2:$I$1001,,0,)</f>
        <v>Yes</v>
      </c>
    </row>
    <row r="601" spans="1:21" x14ac:dyDescent="0.2">
      <c r="A601" s="2" t="s">
        <v>3872</v>
      </c>
      <c r="B601" s="3">
        <v>44321</v>
      </c>
      <c r="C601" s="3" t="str">
        <f t="shared" si="72"/>
        <v>May</v>
      </c>
      <c r="D601" s="2">
        <f t="shared" si="73"/>
        <v>2021</v>
      </c>
      <c r="E601" s="2" t="s">
        <v>3873</v>
      </c>
      <c r="F601" t="s">
        <v>6154</v>
      </c>
      <c r="G601" s="2">
        <v>4</v>
      </c>
      <c r="H601" s="2" t="str">
        <f>VLOOKUP(E601,customers!$A$1:$I$1001,2,FALSE)</f>
        <v>Alisha Hulburt</v>
      </c>
      <c r="I601" s="2" t="str">
        <f t="shared" si="74"/>
        <v>Alisha</v>
      </c>
      <c r="J601" s="2" t="str">
        <f t="shared" si="75"/>
        <v>Hulburt</v>
      </c>
      <c r="K601" s="2" t="str">
        <f>IF(VLOOKUP(E601,customers!$A$1:$I$1001,3,FALSE)=0," ",VLOOKUP(E601,customers!$A$1:$I$1001,3,FALSE))</f>
        <v>ahulburtgn@fda.gov</v>
      </c>
      <c r="L601" s="2" t="str">
        <f>VLOOKUP(E601,customers!$A$1:$I$1001,6,FALSE)</f>
        <v>Shreveport</v>
      </c>
      <c r="M601" s="2" t="str">
        <f>VLOOKUP(E601,customers!$A$1:$I$1001,7,FALSE)</f>
        <v>United States</v>
      </c>
      <c r="N601" t="str">
        <f t="shared" si="76"/>
        <v>A</v>
      </c>
      <c r="O601" t="str" cm="1">
        <f t="array" ref="O601">_xlfn.IFS(N601="R","Rob",N601="E","Exc",N601="L","Lib",N601="A","Ara")</f>
        <v>Ara</v>
      </c>
      <c r="P601" t="str" cm="1">
        <f t="array" ref="P601">_xlfn.IFS(O601="Rob","Robusta",O601="Exc","Excelsa",O601="Ara","Arabica",O601="Lib","Liberica")</f>
        <v>Arabica</v>
      </c>
      <c r="Q601" t="str">
        <f t="shared" si="77"/>
        <v>D</v>
      </c>
      <c r="R601" s="8" t="str">
        <f t="shared" si="78"/>
        <v>0.2</v>
      </c>
      <c r="S601" s="9">
        <f>_xlfn.XLOOKUP(F601,products!$A$2:$A$49,products!$E$2:$E$49,,0,)</f>
        <v>2.9849999999999999</v>
      </c>
      <c r="T601" s="10">
        <f t="shared" si="79"/>
        <v>11.94</v>
      </c>
      <c r="U601" t="str">
        <f>_xlfn.XLOOKUP(E601,customers!$A$2:$A$1001,customers!$I$2:$I$1001,,0,)</f>
        <v>Yes</v>
      </c>
    </row>
    <row r="602" spans="1:21" x14ac:dyDescent="0.2">
      <c r="A602" s="2" t="s">
        <v>3877</v>
      </c>
      <c r="B602" s="3">
        <v>44492</v>
      </c>
      <c r="C602" s="3" t="str">
        <f t="shared" si="72"/>
        <v>Oct</v>
      </c>
      <c r="D602" s="2">
        <f t="shared" si="73"/>
        <v>2021</v>
      </c>
      <c r="E602" s="2" t="s">
        <v>3878</v>
      </c>
      <c r="F602" t="s">
        <v>6169</v>
      </c>
      <c r="G602" s="2">
        <v>1</v>
      </c>
      <c r="H602" s="2" t="str">
        <f>VLOOKUP(E602,customers!$A$1:$I$1001,2,FALSE)</f>
        <v>Peyter Lauritzen</v>
      </c>
      <c r="I602" s="2" t="str">
        <f t="shared" si="74"/>
        <v>Peyter</v>
      </c>
      <c r="J602" s="2" t="str">
        <f t="shared" si="75"/>
        <v>Lauritzen</v>
      </c>
      <c r="K602" s="2" t="str">
        <f>IF(VLOOKUP(E602,customers!$A$1:$I$1001,3,FALSE)=0," ",VLOOKUP(E602,customers!$A$1:$I$1001,3,FALSE))</f>
        <v>plauritzengo@photobucket.com</v>
      </c>
      <c r="L602" s="2" t="str">
        <f>VLOOKUP(E602,customers!$A$1:$I$1001,6,FALSE)</f>
        <v>Philadelphia</v>
      </c>
      <c r="M602" s="2" t="str">
        <f>VLOOKUP(E602,customers!$A$1:$I$1001,7,FALSE)</f>
        <v>United States</v>
      </c>
      <c r="N602" t="str">
        <f t="shared" si="76"/>
        <v>L</v>
      </c>
      <c r="O602" t="str" cm="1">
        <f t="array" ref="O602">_xlfn.IFS(N602="R","Rob",N602="E","Exc",N602="L","Lib",N602="A","Ara")</f>
        <v>Lib</v>
      </c>
      <c r="P602" t="str" cm="1">
        <f t="array" ref="P602">_xlfn.IFS(O602="Rob","Robusta",O602="Exc","Excelsa",O602="Ara","Arabica",O602="Lib","Liberica")</f>
        <v>Liberica</v>
      </c>
      <c r="Q602" t="str">
        <f t="shared" si="77"/>
        <v>D</v>
      </c>
      <c r="R602" s="8" t="str">
        <f t="shared" si="78"/>
        <v>0.5</v>
      </c>
      <c r="S602" s="9">
        <f>_xlfn.XLOOKUP(F602,products!$A$2:$A$49,products!$E$2:$E$49,,0,)</f>
        <v>7.77</v>
      </c>
      <c r="T602" s="10">
        <f t="shared" si="79"/>
        <v>7.77</v>
      </c>
      <c r="U602" t="str">
        <f>_xlfn.XLOOKUP(E602,customers!$A$2:$A$1001,customers!$I$2:$I$1001,,0,)</f>
        <v>No</v>
      </c>
    </row>
    <row r="603" spans="1:21" x14ac:dyDescent="0.2">
      <c r="A603" s="2" t="s">
        <v>3883</v>
      </c>
      <c r="B603" s="3">
        <v>43815</v>
      </c>
      <c r="C603" s="3" t="str">
        <f t="shared" si="72"/>
        <v>Dec</v>
      </c>
      <c r="D603" s="2">
        <f t="shared" si="73"/>
        <v>2019</v>
      </c>
      <c r="E603" s="2" t="s">
        <v>3884</v>
      </c>
      <c r="F603" t="s">
        <v>6142</v>
      </c>
      <c r="G603" s="2">
        <v>4</v>
      </c>
      <c r="H603" s="2" t="str">
        <f>VLOOKUP(E603,customers!$A$1:$I$1001,2,FALSE)</f>
        <v>Aurelia Burgwin</v>
      </c>
      <c r="I603" s="2" t="str">
        <f t="shared" si="74"/>
        <v>Aurelia</v>
      </c>
      <c r="J603" s="2" t="str">
        <f t="shared" si="75"/>
        <v>Burgwin</v>
      </c>
      <c r="K603" s="2" t="str">
        <f>IF(VLOOKUP(E603,customers!$A$1:$I$1001,3,FALSE)=0," ",VLOOKUP(E603,customers!$A$1:$I$1001,3,FALSE))</f>
        <v>aburgwingp@redcross.org</v>
      </c>
      <c r="L603" s="2" t="str">
        <f>VLOOKUP(E603,customers!$A$1:$I$1001,6,FALSE)</f>
        <v>Migrate</v>
      </c>
      <c r="M603" s="2" t="str">
        <f>VLOOKUP(E603,customers!$A$1:$I$1001,7,FALSE)</f>
        <v>United States</v>
      </c>
      <c r="N603" t="str">
        <f t="shared" si="76"/>
        <v>R</v>
      </c>
      <c r="O603" t="str" cm="1">
        <f t="array" ref="O603">_xlfn.IFS(N603="R","Rob",N603="E","Exc",N603="L","Lib",N603="A","Ara")</f>
        <v>Rob</v>
      </c>
      <c r="P603" t="str" cm="1">
        <f t="array" ref="P603">_xlfn.IFS(O603="Rob","Robusta",O603="Exc","Excelsa",O603="Ara","Arabica",O603="Lib","Liberica")</f>
        <v>Robusta</v>
      </c>
      <c r="Q603" t="str">
        <f t="shared" si="77"/>
        <v>L</v>
      </c>
      <c r="R603" s="8" t="str">
        <f t="shared" si="78"/>
        <v>2.5</v>
      </c>
      <c r="S603" s="9">
        <f>_xlfn.XLOOKUP(F603,products!$A$2:$A$49,products!$E$2:$E$49,,0,)</f>
        <v>27.484999999999996</v>
      </c>
      <c r="T603" s="10">
        <f t="shared" si="79"/>
        <v>109.93999999999998</v>
      </c>
      <c r="U603" t="str">
        <f>_xlfn.XLOOKUP(E603,customers!$A$2:$A$1001,customers!$I$2:$I$1001,,0,)</f>
        <v>Yes</v>
      </c>
    </row>
    <row r="604" spans="1:21" x14ac:dyDescent="0.2">
      <c r="A604" s="2" t="s">
        <v>3889</v>
      </c>
      <c r="B604" s="3">
        <v>43603</v>
      </c>
      <c r="C604" s="3" t="str">
        <f t="shared" si="72"/>
        <v>May</v>
      </c>
      <c r="D604" s="2">
        <f t="shared" si="73"/>
        <v>2019</v>
      </c>
      <c r="E604" s="2" t="s">
        <v>3890</v>
      </c>
      <c r="F604" t="s">
        <v>6184</v>
      </c>
      <c r="G604" s="2">
        <v>5</v>
      </c>
      <c r="H604" s="2" t="str">
        <f>VLOOKUP(E604,customers!$A$1:$I$1001,2,FALSE)</f>
        <v>Emalee Rolin</v>
      </c>
      <c r="I604" s="2" t="str">
        <f t="shared" si="74"/>
        <v>Emalee</v>
      </c>
      <c r="J604" s="2" t="str">
        <f t="shared" si="75"/>
        <v>Rolin</v>
      </c>
      <c r="K604" s="2" t="str">
        <f>IF(VLOOKUP(E604,customers!$A$1:$I$1001,3,FALSE)=0," ",VLOOKUP(E604,customers!$A$1:$I$1001,3,FALSE))</f>
        <v>erolingq@google.fr</v>
      </c>
      <c r="L604" s="2" t="str">
        <f>VLOOKUP(E604,customers!$A$1:$I$1001,6,FALSE)</f>
        <v>Toledo</v>
      </c>
      <c r="M604" s="2" t="str">
        <f>VLOOKUP(E604,customers!$A$1:$I$1001,7,FALSE)</f>
        <v>United States</v>
      </c>
      <c r="N604" t="str">
        <f t="shared" si="76"/>
        <v>E</v>
      </c>
      <c r="O604" t="str" cm="1">
        <f t="array" ref="O604">_xlfn.IFS(N604="R","Rob",N604="E","Exc",N604="L","Lib",N604="A","Ara")</f>
        <v>Exc</v>
      </c>
      <c r="P604" t="str" cm="1">
        <f t="array" ref="P604">_xlfn.IFS(O604="Rob","Robusta",O604="Exc","Excelsa",O604="Ara","Arabica",O604="Lib","Liberica")</f>
        <v>Excelsa</v>
      </c>
      <c r="Q604" t="str">
        <f t="shared" si="77"/>
        <v>L</v>
      </c>
      <c r="R604" s="8" t="str">
        <f t="shared" si="78"/>
        <v>0.2</v>
      </c>
      <c r="S604" s="9">
        <f>_xlfn.XLOOKUP(F604,products!$A$2:$A$49,products!$E$2:$E$49,,0,)</f>
        <v>4.4550000000000001</v>
      </c>
      <c r="T604" s="10">
        <f t="shared" si="79"/>
        <v>22.274999999999999</v>
      </c>
      <c r="U604" t="str">
        <f>_xlfn.XLOOKUP(E604,customers!$A$2:$A$1001,customers!$I$2:$I$1001,,0,)</f>
        <v>Yes</v>
      </c>
    </row>
    <row r="605" spans="1:21" x14ac:dyDescent="0.2">
      <c r="A605" s="2" t="s">
        <v>3895</v>
      </c>
      <c r="B605" s="3">
        <v>43660</v>
      </c>
      <c r="C605" s="3" t="str">
        <f t="shared" si="72"/>
        <v>Jul</v>
      </c>
      <c r="D605" s="2">
        <f t="shared" si="73"/>
        <v>2019</v>
      </c>
      <c r="E605" s="2" t="s">
        <v>3896</v>
      </c>
      <c r="F605" t="s">
        <v>6174</v>
      </c>
      <c r="G605" s="2">
        <v>3</v>
      </c>
      <c r="H605" s="2" t="str">
        <f>VLOOKUP(E605,customers!$A$1:$I$1001,2,FALSE)</f>
        <v>Donavon Fowle</v>
      </c>
      <c r="I605" s="2" t="str">
        <f t="shared" si="74"/>
        <v>Donavon</v>
      </c>
      <c r="J605" s="2" t="str">
        <f t="shared" si="75"/>
        <v>Fowle</v>
      </c>
      <c r="K605" s="2" t="str">
        <f>IF(VLOOKUP(E605,customers!$A$1:$I$1001,3,FALSE)=0," ",VLOOKUP(E605,customers!$A$1:$I$1001,3,FALSE))</f>
        <v>dfowlegr@epa.gov</v>
      </c>
      <c r="L605" s="2" t="str">
        <f>VLOOKUP(E605,customers!$A$1:$I$1001,6,FALSE)</f>
        <v>Colorado Springs</v>
      </c>
      <c r="M605" s="2" t="str">
        <f>VLOOKUP(E605,customers!$A$1:$I$1001,7,FALSE)</f>
        <v>United States</v>
      </c>
      <c r="N605" t="str">
        <f t="shared" si="76"/>
        <v>R</v>
      </c>
      <c r="O605" t="str" cm="1">
        <f t="array" ref="O605">_xlfn.IFS(N605="R","Rob",N605="E","Exc",N605="L","Lib",N605="A","Ara")</f>
        <v>Rob</v>
      </c>
      <c r="P605" t="str" cm="1">
        <f t="array" ref="P605">_xlfn.IFS(O605="Rob","Robusta",O605="Exc","Excelsa",O605="Ara","Arabica",O605="Lib","Liberica")</f>
        <v>Robusta</v>
      </c>
      <c r="Q605" t="str">
        <f t="shared" si="77"/>
        <v>M</v>
      </c>
      <c r="R605" s="8" t="str">
        <f t="shared" si="78"/>
        <v>0.2</v>
      </c>
      <c r="S605" s="9">
        <f>_xlfn.XLOOKUP(F605,products!$A$2:$A$49,products!$E$2:$E$49,,0,)</f>
        <v>2.9849999999999999</v>
      </c>
      <c r="T605" s="10">
        <f t="shared" si="79"/>
        <v>8.9550000000000001</v>
      </c>
      <c r="U605" t="str">
        <f>_xlfn.XLOOKUP(E605,customers!$A$2:$A$1001,customers!$I$2:$I$1001,,0,)</f>
        <v>No</v>
      </c>
    </row>
    <row r="606" spans="1:21" x14ac:dyDescent="0.2">
      <c r="A606" s="2" t="s">
        <v>3900</v>
      </c>
      <c r="B606" s="3">
        <v>44148</v>
      </c>
      <c r="C606" s="3" t="str">
        <f t="shared" si="72"/>
        <v>Nov</v>
      </c>
      <c r="D606" s="2">
        <f t="shared" si="73"/>
        <v>2020</v>
      </c>
      <c r="E606" s="2" t="s">
        <v>3901</v>
      </c>
      <c r="F606" t="s">
        <v>6165</v>
      </c>
      <c r="G606" s="2">
        <v>4</v>
      </c>
      <c r="H606" s="2" t="str">
        <f>VLOOKUP(E606,customers!$A$1:$I$1001,2,FALSE)</f>
        <v>Jorge Bettison</v>
      </c>
      <c r="I606" s="2" t="str">
        <f t="shared" si="74"/>
        <v>Jorge</v>
      </c>
      <c r="J606" s="2" t="str">
        <f t="shared" si="75"/>
        <v>Bettison</v>
      </c>
      <c r="K606" s="2" t="str">
        <f>IF(VLOOKUP(E606,customers!$A$1:$I$1001,3,FALSE)=0," ",VLOOKUP(E606,customers!$A$1:$I$1001,3,FALSE))</f>
        <v xml:space="preserve"> </v>
      </c>
      <c r="L606" s="2" t="str">
        <f>VLOOKUP(E606,customers!$A$1:$I$1001,6,FALSE)</f>
        <v>Longwood</v>
      </c>
      <c r="M606" s="2" t="str">
        <f>VLOOKUP(E606,customers!$A$1:$I$1001,7,FALSE)</f>
        <v>Ireland</v>
      </c>
      <c r="N606" t="str">
        <f t="shared" si="76"/>
        <v>L</v>
      </c>
      <c r="O606" t="str" cm="1">
        <f t="array" ref="O606">_xlfn.IFS(N606="R","Rob",N606="E","Exc",N606="L","Lib",N606="A","Ara")</f>
        <v>Lib</v>
      </c>
      <c r="P606" t="str" cm="1">
        <f t="array" ref="P606">_xlfn.IFS(O606="Rob","Robusta",O606="Exc","Excelsa",O606="Ara","Arabica",O606="Lib","Liberica")</f>
        <v>Liberica</v>
      </c>
      <c r="Q606" t="str">
        <f t="shared" si="77"/>
        <v>D</v>
      </c>
      <c r="R606" s="8" t="str">
        <f t="shared" si="78"/>
        <v>2.5</v>
      </c>
      <c r="S606" s="9">
        <f>_xlfn.XLOOKUP(F606,products!$A$2:$A$49,products!$E$2:$E$49,,0,)</f>
        <v>29.784999999999997</v>
      </c>
      <c r="T606" s="10">
        <f t="shared" si="79"/>
        <v>119.13999999999999</v>
      </c>
      <c r="U606" t="str">
        <f>_xlfn.XLOOKUP(E606,customers!$A$2:$A$1001,customers!$I$2:$I$1001,,0,)</f>
        <v>No</v>
      </c>
    </row>
    <row r="607" spans="1:21" x14ac:dyDescent="0.2">
      <c r="A607" s="2" t="s">
        <v>3905</v>
      </c>
      <c r="B607" s="3">
        <v>44028</v>
      </c>
      <c r="C607" s="3" t="str">
        <f t="shared" si="72"/>
        <v>Jul</v>
      </c>
      <c r="D607" s="2">
        <f t="shared" si="73"/>
        <v>2020</v>
      </c>
      <c r="E607" s="2" t="s">
        <v>3906</v>
      </c>
      <c r="F607" t="s">
        <v>6182</v>
      </c>
      <c r="G607" s="2">
        <v>5</v>
      </c>
      <c r="H607" s="2" t="str">
        <f>VLOOKUP(E607,customers!$A$1:$I$1001,2,FALSE)</f>
        <v>Wang Powlesland</v>
      </c>
      <c r="I607" s="2" t="str">
        <f t="shared" si="74"/>
        <v>Wang</v>
      </c>
      <c r="J607" s="2" t="str">
        <f t="shared" si="75"/>
        <v>Powlesland</v>
      </c>
      <c r="K607" s="2" t="str">
        <f>IF(VLOOKUP(E607,customers!$A$1:$I$1001,3,FALSE)=0," ",VLOOKUP(E607,customers!$A$1:$I$1001,3,FALSE))</f>
        <v>wpowleslandgt@soundcloud.com</v>
      </c>
      <c r="L607" s="2" t="str">
        <f>VLOOKUP(E607,customers!$A$1:$I$1001,6,FALSE)</f>
        <v>Pittsburgh</v>
      </c>
      <c r="M607" s="2" t="str">
        <f>VLOOKUP(E607,customers!$A$1:$I$1001,7,FALSE)</f>
        <v>United States</v>
      </c>
      <c r="N607" t="str">
        <f t="shared" si="76"/>
        <v>A</v>
      </c>
      <c r="O607" t="str" cm="1">
        <f t="array" ref="O607">_xlfn.IFS(N607="R","Rob",N607="E","Exc",N607="L","Lib",N607="A","Ara")</f>
        <v>Ara</v>
      </c>
      <c r="P607" t="str" cm="1">
        <f t="array" ref="P607">_xlfn.IFS(O607="Rob","Robusta",O607="Exc","Excelsa",O607="Ara","Arabica",O607="Lib","Liberica")</f>
        <v>Arabica</v>
      </c>
      <c r="Q607" t="str">
        <f t="shared" si="77"/>
        <v>L</v>
      </c>
      <c r="R607" s="8" t="str">
        <f t="shared" si="78"/>
        <v>2.5</v>
      </c>
      <c r="S607" s="9">
        <f>_xlfn.XLOOKUP(F607,products!$A$2:$A$49,products!$E$2:$E$49,,0,)</f>
        <v>29.784999999999997</v>
      </c>
      <c r="T607" s="10">
        <f t="shared" si="79"/>
        <v>148.92499999999998</v>
      </c>
      <c r="U607" t="str">
        <f>_xlfn.XLOOKUP(E607,customers!$A$2:$A$1001,customers!$I$2:$I$1001,,0,)</f>
        <v>Yes</v>
      </c>
    </row>
    <row r="608" spans="1:21" x14ac:dyDescent="0.2">
      <c r="A608" s="2" t="s">
        <v>3911</v>
      </c>
      <c r="B608" s="3">
        <v>44138</v>
      </c>
      <c r="C608" s="3" t="str">
        <f t="shared" si="72"/>
        <v>Nov</v>
      </c>
      <c r="D608" s="2">
        <f t="shared" si="73"/>
        <v>2020</v>
      </c>
      <c r="E608" s="2" t="s">
        <v>3840</v>
      </c>
      <c r="F608" t="s">
        <v>6164</v>
      </c>
      <c r="G608" s="2">
        <v>3</v>
      </c>
      <c r="H608" s="2" t="str">
        <f>VLOOKUP(E608,customers!$A$1:$I$1001,2,FALSE)</f>
        <v>Cody Verissimo</v>
      </c>
      <c r="I608" s="2" t="str">
        <f t="shared" si="74"/>
        <v>Cody</v>
      </c>
      <c r="J608" s="2" t="str">
        <f t="shared" si="75"/>
        <v>Verissimo</v>
      </c>
      <c r="K608" s="2" t="str">
        <f>IF(VLOOKUP(E608,customers!$A$1:$I$1001,3,FALSE)=0," ",VLOOKUP(E608,customers!$A$1:$I$1001,3,FALSE))</f>
        <v>cverissimogh@theglobeandmail.com</v>
      </c>
      <c r="L608" s="2" t="str">
        <f>VLOOKUP(E608,customers!$A$1:$I$1001,6,FALSE)</f>
        <v>Upton</v>
      </c>
      <c r="M608" s="2" t="str">
        <f>VLOOKUP(E608,customers!$A$1:$I$1001,7,FALSE)</f>
        <v>United Kingdom</v>
      </c>
      <c r="N608" t="str">
        <f t="shared" si="76"/>
        <v>L</v>
      </c>
      <c r="O608" t="str" cm="1">
        <f t="array" ref="O608">_xlfn.IFS(N608="R","Rob",N608="E","Exc",N608="L","Lib",N608="A","Ara")</f>
        <v>Lib</v>
      </c>
      <c r="P608" t="str" cm="1">
        <f t="array" ref="P608">_xlfn.IFS(O608="Rob","Robusta",O608="Exc","Excelsa",O608="Ara","Arabica",O608="Lib","Liberica")</f>
        <v>Liberica</v>
      </c>
      <c r="Q608" t="str">
        <f t="shared" si="77"/>
        <v>L</v>
      </c>
      <c r="R608" s="8" t="str">
        <f t="shared" si="78"/>
        <v>2.5</v>
      </c>
      <c r="S608" s="9">
        <f>_xlfn.XLOOKUP(F608,products!$A$2:$A$49,products!$E$2:$E$49,,0,)</f>
        <v>36.454999999999998</v>
      </c>
      <c r="T608" s="10">
        <f t="shared" si="79"/>
        <v>109.36499999999999</v>
      </c>
      <c r="U608" t="str">
        <f>_xlfn.XLOOKUP(E608,customers!$A$2:$A$1001,customers!$I$2:$I$1001,,0,)</f>
        <v>Yes</v>
      </c>
    </row>
    <row r="609" spans="1:21" x14ac:dyDescent="0.2">
      <c r="A609" s="2" t="s">
        <v>3917</v>
      </c>
      <c r="B609" s="3">
        <v>44640</v>
      </c>
      <c r="C609" s="3" t="str">
        <f t="shared" si="72"/>
        <v>Mar</v>
      </c>
      <c r="D609" s="2">
        <f t="shared" si="73"/>
        <v>2022</v>
      </c>
      <c r="E609" s="2" t="s">
        <v>3918</v>
      </c>
      <c r="F609" t="s">
        <v>6153</v>
      </c>
      <c r="G609" s="2">
        <v>1</v>
      </c>
      <c r="H609" s="2" t="str">
        <f>VLOOKUP(E609,customers!$A$1:$I$1001,2,FALSE)</f>
        <v>Laurence Ellingham</v>
      </c>
      <c r="I609" s="2" t="str">
        <f t="shared" si="74"/>
        <v>Laurence</v>
      </c>
      <c r="J609" s="2" t="str">
        <f t="shared" si="75"/>
        <v>Ellingham</v>
      </c>
      <c r="K609" s="2" t="str">
        <f>IF(VLOOKUP(E609,customers!$A$1:$I$1001,3,FALSE)=0," ",VLOOKUP(E609,customers!$A$1:$I$1001,3,FALSE))</f>
        <v>lellinghamgv@sciencedaily.com</v>
      </c>
      <c r="L609" s="2" t="str">
        <f>VLOOKUP(E609,customers!$A$1:$I$1001,6,FALSE)</f>
        <v>Shreveport</v>
      </c>
      <c r="M609" s="2" t="str">
        <f>VLOOKUP(E609,customers!$A$1:$I$1001,7,FALSE)</f>
        <v>United States</v>
      </c>
      <c r="N609" t="str">
        <f t="shared" si="76"/>
        <v>E</v>
      </c>
      <c r="O609" t="str" cm="1">
        <f t="array" ref="O609">_xlfn.IFS(N609="R","Rob",N609="E","Exc",N609="L","Lib",N609="A","Ara")</f>
        <v>Exc</v>
      </c>
      <c r="P609" t="str" cm="1">
        <f t="array" ref="P609">_xlfn.IFS(O609="Rob","Robusta",O609="Exc","Excelsa",O609="Ara","Arabica",O609="Lib","Liberica")</f>
        <v>Excelsa</v>
      </c>
      <c r="Q609" t="str">
        <f t="shared" si="77"/>
        <v>D</v>
      </c>
      <c r="R609" s="8" t="str">
        <f t="shared" si="78"/>
        <v>0.2</v>
      </c>
      <c r="S609" s="9">
        <f>_xlfn.XLOOKUP(F609,products!$A$2:$A$49,products!$E$2:$E$49,,0,)</f>
        <v>3.645</v>
      </c>
      <c r="T609" s="10">
        <f t="shared" si="79"/>
        <v>3.645</v>
      </c>
      <c r="U609" t="str">
        <f>_xlfn.XLOOKUP(E609,customers!$A$2:$A$1001,customers!$I$2:$I$1001,,0,)</f>
        <v>Yes</v>
      </c>
    </row>
    <row r="610" spans="1:21" x14ac:dyDescent="0.2">
      <c r="A610" s="2" t="s">
        <v>3923</v>
      </c>
      <c r="B610" s="3">
        <v>44608</v>
      </c>
      <c r="C610" s="3" t="str">
        <f t="shared" si="72"/>
        <v>Feb</v>
      </c>
      <c r="D610" s="2">
        <f t="shared" si="73"/>
        <v>2022</v>
      </c>
      <c r="E610" s="2" t="s">
        <v>3924</v>
      </c>
      <c r="F610" t="s">
        <v>6185</v>
      </c>
      <c r="G610" s="2">
        <v>2</v>
      </c>
      <c r="H610" s="2" t="str">
        <f>VLOOKUP(E610,customers!$A$1:$I$1001,2,FALSE)</f>
        <v>Billy Neiland</v>
      </c>
      <c r="I610" s="2" t="str">
        <f t="shared" si="74"/>
        <v>Billy</v>
      </c>
      <c r="J610" s="2" t="str">
        <f t="shared" si="75"/>
        <v>Neiland</v>
      </c>
      <c r="K610" s="2" t="str">
        <f>IF(VLOOKUP(E610,customers!$A$1:$I$1001,3,FALSE)=0," ",VLOOKUP(E610,customers!$A$1:$I$1001,3,FALSE))</f>
        <v xml:space="preserve"> </v>
      </c>
      <c r="L610" s="2" t="str">
        <f>VLOOKUP(E610,customers!$A$1:$I$1001,6,FALSE)</f>
        <v>Cleveland</v>
      </c>
      <c r="M610" s="2" t="str">
        <f>VLOOKUP(E610,customers!$A$1:$I$1001,7,FALSE)</f>
        <v>United States</v>
      </c>
      <c r="N610" t="str">
        <f t="shared" si="76"/>
        <v>E</v>
      </c>
      <c r="O610" t="str" cm="1">
        <f t="array" ref="O610">_xlfn.IFS(N610="R","Rob",N610="E","Exc",N610="L","Lib",N610="A","Ara")</f>
        <v>Exc</v>
      </c>
      <c r="P610" t="str" cm="1">
        <f t="array" ref="P610">_xlfn.IFS(O610="Rob","Robusta",O610="Exc","Excelsa",O610="Ara","Arabica",O610="Lib","Liberica")</f>
        <v>Excelsa</v>
      </c>
      <c r="Q610" t="str">
        <f t="shared" si="77"/>
        <v>D</v>
      </c>
      <c r="R610" s="8" t="str">
        <f t="shared" si="78"/>
        <v>2.5</v>
      </c>
      <c r="S610" s="9">
        <f>_xlfn.XLOOKUP(F610,products!$A$2:$A$49,products!$E$2:$E$49,,0,)</f>
        <v>27.945</v>
      </c>
      <c r="T610" s="10">
        <f t="shared" si="79"/>
        <v>55.89</v>
      </c>
      <c r="U610" t="str">
        <f>_xlfn.XLOOKUP(E610,customers!$A$2:$A$1001,customers!$I$2:$I$1001,,0,)</f>
        <v>No</v>
      </c>
    </row>
    <row r="611" spans="1:21" x14ac:dyDescent="0.2">
      <c r="A611" s="2" t="s">
        <v>3927</v>
      </c>
      <c r="B611" s="3">
        <v>44147</v>
      </c>
      <c r="C611" s="3" t="str">
        <f t="shared" si="72"/>
        <v>Nov</v>
      </c>
      <c r="D611" s="2">
        <f t="shared" si="73"/>
        <v>2020</v>
      </c>
      <c r="E611" s="2" t="s">
        <v>3928</v>
      </c>
      <c r="F611" t="s">
        <v>6159</v>
      </c>
      <c r="G611" s="2">
        <v>6</v>
      </c>
      <c r="H611" s="2" t="str">
        <f>VLOOKUP(E611,customers!$A$1:$I$1001,2,FALSE)</f>
        <v>Ancell Fendt</v>
      </c>
      <c r="I611" s="2" t="str">
        <f t="shared" si="74"/>
        <v>Ancell</v>
      </c>
      <c r="J611" s="2" t="str">
        <f t="shared" si="75"/>
        <v>Fendt</v>
      </c>
      <c r="K611" s="2" t="str">
        <f>IF(VLOOKUP(E611,customers!$A$1:$I$1001,3,FALSE)=0," ",VLOOKUP(E611,customers!$A$1:$I$1001,3,FALSE))</f>
        <v>afendtgx@forbes.com</v>
      </c>
      <c r="L611" s="2" t="str">
        <f>VLOOKUP(E611,customers!$A$1:$I$1001,6,FALSE)</f>
        <v>Milwaukee</v>
      </c>
      <c r="M611" s="2" t="str">
        <f>VLOOKUP(E611,customers!$A$1:$I$1001,7,FALSE)</f>
        <v>United States</v>
      </c>
      <c r="N611" t="str">
        <f t="shared" si="76"/>
        <v>L</v>
      </c>
      <c r="O611" t="str" cm="1">
        <f t="array" ref="O611">_xlfn.IFS(N611="R","Rob",N611="E","Exc",N611="L","Lib",N611="A","Ara")</f>
        <v>Lib</v>
      </c>
      <c r="P611" t="str" cm="1">
        <f t="array" ref="P611">_xlfn.IFS(O611="Rob","Robusta",O611="Exc","Excelsa",O611="Ara","Arabica",O611="Lib","Liberica")</f>
        <v>Liberica</v>
      </c>
      <c r="Q611" t="str">
        <f t="shared" si="77"/>
        <v>M</v>
      </c>
      <c r="R611" s="8" t="str">
        <f t="shared" si="78"/>
        <v>0.2</v>
      </c>
      <c r="S611" s="9">
        <f>_xlfn.XLOOKUP(F611,products!$A$2:$A$49,products!$E$2:$E$49,,0,)</f>
        <v>4.3650000000000002</v>
      </c>
      <c r="T611" s="10">
        <f t="shared" si="79"/>
        <v>26.19</v>
      </c>
      <c r="U611" t="str">
        <f>_xlfn.XLOOKUP(E611,customers!$A$2:$A$1001,customers!$I$2:$I$1001,,0,)</f>
        <v>Yes</v>
      </c>
    </row>
    <row r="612" spans="1:21" x14ac:dyDescent="0.2">
      <c r="A612" s="2" t="s">
        <v>3933</v>
      </c>
      <c r="B612" s="3">
        <v>43743</v>
      </c>
      <c r="C612" s="3" t="str">
        <f t="shared" si="72"/>
        <v>Oct</v>
      </c>
      <c r="D612" s="2">
        <f t="shared" si="73"/>
        <v>2019</v>
      </c>
      <c r="E612" s="2" t="s">
        <v>3934</v>
      </c>
      <c r="F612" t="s">
        <v>6138</v>
      </c>
      <c r="G612" s="2">
        <v>4</v>
      </c>
      <c r="H612" s="2" t="str">
        <f>VLOOKUP(E612,customers!$A$1:$I$1001,2,FALSE)</f>
        <v>Angelia Cleyburn</v>
      </c>
      <c r="I612" s="2" t="str">
        <f t="shared" si="74"/>
        <v>Angelia</v>
      </c>
      <c r="J612" s="2" t="str">
        <f t="shared" si="75"/>
        <v>Cleyburn</v>
      </c>
      <c r="K612" s="2" t="str">
        <f>IF(VLOOKUP(E612,customers!$A$1:$I$1001,3,FALSE)=0," ",VLOOKUP(E612,customers!$A$1:$I$1001,3,FALSE))</f>
        <v>acleyburngy@lycos.com</v>
      </c>
      <c r="L612" s="2" t="str">
        <f>VLOOKUP(E612,customers!$A$1:$I$1001,6,FALSE)</f>
        <v>Fort Lauderdale</v>
      </c>
      <c r="M612" s="2" t="str">
        <f>VLOOKUP(E612,customers!$A$1:$I$1001,7,FALSE)</f>
        <v>United States</v>
      </c>
      <c r="N612" t="str">
        <f t="shared" si="76"/>
        <v>R</v>
      </c>
      <c r="O612" t="str" cm="1">
        <f t="array" ref="O612">_xlfn.IFS(N612="R","Rob",N612="E","Exc",N612="L","Lib",N612="A","Ara")</f>
        <v>Rob</v>
      </c>
      <c r="P612" t="str" cm="1">
        <f t="array" ref="P612">_xlfn.IFS(O612="Rob","Robusta",O612="Exc","Excelsa",O612="Ara","Arabica",O612="Lib","Liberica")</f>
        <v>Robusta</v>
      </c>
      <c r="Q612" t="str">
        <f t="shared" si="77"/>
        <v>M</v>
      </c>
      <c r="R612" s="8" t="str">
        <f t="shared" si="78"/>
        <v>1</v>
      </c>
      <c r="S612" s="9">
        <f>_xlfn.XLOOKUP(F612,products!$A$2:$A$49,products!$E$2:$E$49,,0,)</f>
        <v>9.9499999999999993</v>
      </c>
      <c r="T612" s="10">
        <f t="shared" si="79"/>
        <v>39.799999999999997</v>
      </c>
      <c r="U612" t="str">
        <f>_xlfn.XLOOKUP(E612,customers!$A$2:$A$1001,customers!$I$2:$I$1001,,0,)</f>
        <v>No</v>
      </c>
    </row>
    <row r="613" spans="1:21" x14ac:dyDescent="0.2">
      <c r="A613" s="2" t="s">
        <v>3939</v>
      </c>
      <c r="B613" s="3">
        <v>43739</v>
      </c>
      <c r="C613" s="3" t="str">
        <f t="shared" si="72"/>
        <v>Oct</v>
      </c>
      <c r="D613" s="2">
        <f t="shared" si="73"/>
        <v>2019</v>
      </c>
      <c r="E613" s="2" t="s">
        <v>3940</v>
      </c>
      <c r="F613" t="s">
        <v>6148</v>
      </c>
      <c r="G613" s="2">
        <v>2</v>
      </c>
      <c r="H613" s="2" t="str">
        <f>VLOOKUP(E613,customers!$A$1:$I$1001,2,FALSE)</f>
        <v>Temple Castiglione</v>
      </c>
      <c r="I613" s="2" t="str">
        <f t="shared" si="74"/>
        <v>Temple</v>
      </c>
      <c r="J613" s="2" t="str">
        <f t="shared" si="75"/>
        <v>Castiglione</v>
      </c>
      <c r="K613" s="2" t="str">
        <f>IF(VLOOKUP(E613,customers!$A$1:$I$1001,3,FALSE)=0," ",VLOOKUP(E613,customers!$A$1:$I$1001,3,FALSE))</f>
        <v>tcastiglionegz@xing.com</v>
      </c>
      <c r="L613" s="2" t="str">
        <f>VLOOKUP(E613,customers!$A$1:$I$1001,6,FALSE)</f>
        <v>Shreveport</v>
      </c>
      <c r="M613" s="2" t="str">
        <f>VLOOKUP(E613,customers!$A$1:$I$1001,7,FALSE)</f>
        <v>United States</v>
      </c>
      <c r="N613" t="str">
        <f t="shared" si="76"/>
        <v>E</v>
      </c>
      <c r="O613" t="str" cm="1">
        <f t="array" ref="O613">_xlfn.IFS(N613="R","Rob",N613="E","Exc",N613="L","Lib",N613="A","Ara")</f>
        <v>Exc</v>
      </c>
      <c r="P613" t="str" cm="1">
        <f t="array" ref="P613">_xlfn.IFS(O613="Rob","Robusta",O613="Exc","Excelsa",O613="Ara","Arabica",O613="Lib","Liberica")</f>
        <v>Excelsa</v>
      </c>
      <c r="Q613" t="str">
        <f t="shared" si="77"/>
        <v>L</v>
      </c>
      <c r="R613" s="8" t="str">
        <f t="shared" si="78"/>
        <v>2.5</v>
      </c>
      <c r="S613" s="9">
        <f>_xlfn.XLOOKUP(F613,products!$A$2:$A$49,products!$E$2:$E$49,,0,)</f>
        <v>34.154999999999994</v>
      </c>
      <c r="T613" s="10">
        <f t="shared" si="79"/>
        <v>68.309999999999988</v>
      </c>
      <c r="U613" t="str">
        <f>_xlfn.XLOOKUP(E613,customers!$A$2:$A$1001,customers!$I$2:$I$1001,,0,)</f>
        <v>No</v>
      </c>
    </row>
    <row r="614" spans="1:21" x14ac:dyDescent="0.2">
      <c r="A614" s="2" t="s">
        <v>3945</v>
      </c>
      <c r="B614" s="3">
        <v>43896</v>
      </c>
      <c r="C614" s="3" t="str">
        <f t="shared" si="72"/>
        <v>Mar</v>
      </c>
      <c r="D614" s="2">
        <f t="shared" si="73"/>
        <v>2020</v>
      </c>
      <c r="E614" s="2" t="s">
        <v>3946</v>
      </c>
      <c r="F614" t="s">
        <v>6152</v>
      </c>
      <c r="G614" s="2">
        <v>4</v>
      </c>
      <c r="H614" s="2" t="str">
        <f>VLOOKUP(E614,customers!$A$1:$I$1001,2,FALSE)</f>
        <v>Betti Lacasa</v>
      </c>
      <c r="I614" s="2" t="str">
        <f t="shared" si="74"/>
        <v>Betti</v>
      </c>
      <c r="J614" s="2" t="str">
        <f t="shared" si="75"/>
        <v>Lacasa</v>
      </c>
      <c r="K614" s="2" t="str">
        <f>IF(VLOOKUP(E614,customers!$A$1:$I$1001,3,FALSE)=0," ",VLOOKUP(E614,customers!$A$1:$I$1001,3,FALSE))</f>
        <v xml:space="preserve"> </v>
      </c>
      <c r="L614" s="2" t="str">
        <f>VLOOKUP(E614,customers!$A$1:$I$1001,6,FALSE)</f>
        <v>Beaumont</v>
      </c>
      <c r="M614" s="2" t="str">
        <f>VLOOKUP(E614,customers!$A$1:$I$1001,7,FALSE)</f>
        <v>Ireland</v>
      </c>
      <c r="N614" t="str">
        <f t="shared" si="76"/>
        <v>A</v>
      </c>
      <c r="O614" t="str" cm="1">
        <f t="array" ref="O614">_xlfn.IFS(N614="R","Rob",N614="E","Exc",N614="L","Lib",N614="A","Ara")</f>
        <v>Ara</v>
      </c>
      <c r="P614" t="str" cm="1">
        <f t="array" ref="P614">_xlfn.IFS(O614="Rob","Robusta",O614="Exc","Excelsa",O614="Ara","Arabica",O614="Lib","Liberica")</f>
        <v>Arabica</v>
      </c>
      <c r="Q614" t="str">
        <f t="shared" si="77"/>
        <v>M</v>
      </c>
      <c r="R614" s="8" t="str">
        <f t="shared" si="78"/>
        <v>0.2</v>
      </c>
      <c r="S614" s="9">
        <f>_xlfn.XLOOKUP(F614,products!$A$2:$A$49,products!$E$2:$E$49,,0,)</f>
        <v>3.375</v>
      </c>
      <c r="T614" s="10">
        <f t="shared" si="79"/>
        <v>13.5</v>
      </c>
      <c r="U614" t="str">
        <f>_xlfn.XLOOKUP(E614,customers!$A$2:$A$1001,customers!$I$2:$I$1001,,0,)</f>
        <v>No</v>
      </c>
    </row>
    <row r="615" spans="1:21" x14ac:dyDescent="0.2">
      <c r="A615" s="2" t="s">
        <v>3950</v>
      </c>
      <c r="B615" s="3">
        <v>43761</v>
      </c>
      <c r="C615" s="3" t="str">
        <f t="shared" si="72"/>
        <v>Oct</v>
      </c>
      <c r="D615" s="2">
        <f t="shared" si="73"/>
        <v>2019</v>
      </c>
      <c r="E615" s="2" t="s">
        <v>3951</v>
      </c>
      <c r="F615" t="s">
        <v>6146</v>
      </c>
      <c r="G615" s="2">
        <v>1</v>
      </c>
      <c r="H615" s="2" t="str">
        <f>VLOOKUP(E615,customers!$A$1:$I$1001,2,FALSE)</f>
        <v>Gunilla Lynch</v>
      </c>
      <c r="I615" s="2" t="str">
        <f t="shared" si="74"/>
        <v>Gunilla</v>
      </c>
      <c r="J615" s="2" t="str">
        <f t="shared" si="75"/>
        <v>Lynch</v>
      </c>
      <c r="K615" s="2" t="str">
        <f>IF(VLOOKUP(E615,customers!$A$1:$I$1001,3,FALSE)=0," ",VLOOKUP(E615,customers!$A$1:$I$1001,3,FALSE))</f>
        <v xml:space="preserve"> </v>
      </c>
      <c r="L615" s="2" t="str">
        <f>VLOOKUP(E615,customers!$A$1:$I$1001,6,FALSE)</f>
        <v>Sacramento</v>
      </c>
      <c r="M615" s="2" t="str">
        <f>VLOOKUP(E615,customers!$A$1:$I$1001,7,FALSE)</f>
        <v>United States</v>
      </c>
      <c r="N615" t="str">
        <f t="shared" si="76"/>
        <v>R</v>
      </c>
      <c r="O615" t="str" cm="1">
        <f t="array" ref="O615">_xlfn.IFS(N615="R","Rob",N615="E","Exc",N615="L","Lib",N615="A","Ara")</f>
        <v>Rob</v>
      </c>
      <c r="P615" t="str" cm="1">
        <f t="array" ref="P615">_xlfn.IFS(O615="Rob","Robusta",O615="Exc","Excelsa",O615="Ara","Arabica",O615="Lib","Liberica")</f>
        <v>Robusta</v>
      </c>
      <c r="Q615" t="str">
        <f t="shared" si="77"/>
        <v>M</v>
      </c>
      <c r="R615" s="8" t="str">
        <f t="shared" si="78"/>
        <v>0.5</v>
      </c>
      <c r="S615" s="9">
        <f>_xlfn.XLOOKUP(F615,products!$A$2:$A$49,products!$E$2:$E$49,,0,)</f>
        <v>5.97</v>
      </c>
      <c r="T615" s="10">
        <f t="shared" si="79"/>
        <v>5.97</v>
      </c>
      <c r="U615" t="str">
        <f>_xlfn.XLOOKUP(E615,customers!$A$2:$A$1001,customers!$I$2:$I$1001,,0,)</f>
        <v>No</v>
      </c>
    </row>
    <row r="616" spans="1:21" x14ac:dyDescent="0.2">
      <c r="A616" s="2" t="s">
        <v>3955</v>
      </c>
      <c r="B616" s="3">
        <v>43944</v>
      </c>
      <c r="C616" s="3" t="str">
        <f t="shared" si="72"/>
        <v>Apr</v>
      </c>
      <c r="D616" s="2">
        <f t="shared" si="73"/>
        <v>2020</v>
      </c>
      <c r="E616" s="2" t="s">
        <v>3840</v>
      </c>
      <c r="F616" t="s">
        <v>6146</v>
      </c>
      <c r="G616" s="2">
        <v>5</v>
      </c>
      <c r="H616" s="2" t="str">
        <f>VLOOKUP(E616,customers!$A$1:$I$1001,2,FALSE)</f>
        <v>Cody Verissimo</v>
      </c>
      <c r="I616" s="2" t="str">
        <f t="shared" si="74"/>
        <v>Cody</v>
      </c>
      <c r="J616" s="2" t="str">
        <f t="shared" si="75"/>
        <v>Verissimo</v>
      </c>
      <c r="K616" s="2" t="str">
        <f>IF(VLOOKUP(E616,customers!$A$1:$I$1001,3,FALSE)=0," ",VLOOKUP(E616,customers!$A$1:$I$1001,3,FALSE))</f>
        <v>cverissimogh@theglobeandmail.com</v>
      </c>
      <c r="L616" s="2" t="str">
        <f>VLOOKUP(E616,customers!$A$1:$I$1001,6,FALSE)</f>
        <v>Upton</v>
      </c>
      <c r="M616" s="2" t="str">
        <f>VLOOKUP(E616,customers!$A$1:$I$1001,7,FALSE)</f>
        <v>United Kingdom</v>
      </c>
      <c r="N616" t="str">
        <f t="shared" si="76"/>
        <v>R</v>
      </c>
      <c r="O616" t="str" cm="1">
        <f t="array" ref="O616">_xlfn.IFS(N616="R","Rob",N616="E","Exc",N616="L","Lib",N616="A","Ara")</f>
        <v>Rob</v>
      </c>
      <c r="P616" t="str" cm="1">
        <f t="array" ref="P616">_xlfn.IFS(O616="Rob","Robusta",O616="Exc","Excelsa",O616="Ara","Arabica",O616="Lib","Liberica")</f>
        <v>Robusta</v>
      </c>
      <c r="Q616" t="str">
        <f t="shared" si="77"/>
        <v>M</v>
      </c>
      <c r="R616" s="8" t="str">
        <f t="shared" si="78"/>
        <v>0.5</v>
      </c>
      <c r="S616" s="9">
        <f>_xlfn.XLOOKUP(F616,products!$A$2:$A$49,products!$E$2:$E$49,,0,)</f>
        <v>5.97</v>
      </c>
      <c r="T616" s="10">
        <f t="shared" si="79"/>
        <v>29.849999999999998</v>
      </c>
      <c r="U616" t="str">
        <f>_xlfn.XLOOKUP(E616,customers!$A$2:$A$1001,customers!$I$2:$I$1001,,0,)</f>
        <v>Yes</v>
      </c>
    </row>
    <row r="617" spans="1:21" x14ac:dyDescent="0.2">
      <c r="A617" s="2" t="s">
        <v>3960</v>
      </c>
      <c r="B617" s="3">
        <v>44006</v>
      </c>
      <c r="C617" s="3" t="str">
        <f t="shared" si="72"/>
        <v>Jun</v>
      </c>
      <c r="D617" s="2">
        <f t="shared" si="73"/>
        <v>2020</v>
      </c>
      <c r="E617" s="2" t="s">
        <v>3961</v>
      </c>
      <c r="F617" t="s">
        <v>6164</v>
      </c>
      <c r="G617" s="2">
        <v>2</v>
      </c>
      <c r="H617" s="2" t="str">
        <f>VLOOKUP(E617,customers!$A$1:$I$1001,2,FALSE)</f>
        <v>Shay Couronne</v>
      </c>
      <c r="I617" s="2" t="str">
        <f t="shared" si="74"/>
        <v>Shay</v>
      </c>
      <c r="J617" s="2" t="str">
        <f t="shared" si="75"/>
        <v>Couronne</v>
      </c>
      <c r="K617" s="2" t="str">
        <f>IF(VLOOKUP(E617,customers!$A$1:$I$1001,3,FALSE)=0," ",VLOOKUP(E617,customers!$A$1:$I$1001,3,FALSE))</f>
        <v>scouronneh3@mozilla.org</v>
      </c>
      <c r="L617" s="2" t="str">
        <f>VLOOKUP(E617,customers!$A$1:$I$1001,6,FALSE)</f>
        <v>Fargo</v>
      </c>
      <c r="M617" s="2" t="str">
        <f>VLOOKUP(E617,customers!$A$1:$I$1001,7,FALSE)</f>
        <v>United States</v>
      </c>
      <c r="N617" t="str">
        <f t="shared" si="76"/>
        <v>L</v>
      </c>
      <c r="O617" t="str" cm="1">
        <f t="array" ref="O617">_xlfn.IFS(N617="R","Rob",N617="E","Exc",N617="L","Lib",N617="A","Ara")</f>
        <v>Lib</v>
      </c>
      <c r="P617" t="str" cm="1">
        <f t="array" ref="P617">_xlfn.IFS(O617="Rob","Robusta",O617="Exc","Excelsa",O617="Ara","Arabica",O617="Lib","Liberica")</f>
        <v>Liberica</v>
      </c>
      <c r="Q617" t="str">
        <f t="shared" si="77"/>
        <v>L</v>
      </c>
      <c r="R617" s="8" t="str">
        <f t="shared" si="78"/>
        <v>2.5</v>
      </c>
      <c r="S617" s="9">
        <f>_xlfn.XLOOKUP(F617,products!$A$2:$A$49,products!$E$2:$E$49,,0,)</f>
        <v>36.454999999999998</v>
      </c>
      <c r="T617" s="10">
        <f t="shared" si="79"/>
        <v>72.91</v>
      </c>
      <c r="U617" t="str">
        <f>_xlfn.XLOOKUP(E617,customers!$A$2:$A$1001,customers!$I$2:$I$1001,,0,)</f>
        <v>Yes</v>
      </c>
    </row>
    <row r="618" spans="1:21" x14ac:dyDescent="0.2">
      <c r="A618" s="2" t="s">
        <v>3966</v>
      </c>
      <c r="B618" s="3">
        <v>44271</v>
      </c>
      <c r="C618" s="3" t="str">
        <f t="shared" si="72"/>
        <v>Mar</v>
      </c>
      <c r="D618" s="2">
        <f t="shared" si="73"/>
        <v>2021</v>
      </c>
      <c r="E618" s="2" t="s">
        <v>3967</v>
      </c>
      <c r="F618" t="s">
        <v>6166</v>
      </c>
      <c r="G618" s="2">
        <v>4</v>
      </c>
      <c r="H618" s="2" t="str">
        <f>VLOOKUP(E618,customers!$A$1:$I$1001,2,FALSE)</f>
        <v>Linus Flippelli</v>
      </c>
      <c r="I618" s="2" t="str">
        <f t="shared" si="74"/>
        <v>Linus</v>
      </c>
      <c r="J618" s="2" t="str">
        <f t="shared" si="75"/>
        <v>Flippelli</v>
      </c>
      <c r="K618" s="2" t="str">
        <f>IF(VLOOKUP(E618,customers!$A$1:$I$1001,3,FALSE)=0," ",VLOOKUP(E618,customers!$A$1:$I$1001,3,FALSE))</f>
        <v>lflippellih4@github.io</v>
      </c>
      <c r="L618" s="2" t="str">
        <f>VLOOKUP(E618,customers!$A$1:$I$1001,6,FALSE)</f>
        <v>Middleton</v>
      </c>
      <c r="M618" s="2" t="str">
        <f>VLOOKUP(E618,customers!$A$1:$I$1001,7,FALSE)</f>
        <v>United Kingdom</v>
      </c>
      <c r="N618" t="str">
        <f t="shared" si="76"/>
        <v>E</v>
      </c>
      <c r="O618" t="str" cm="1">
        <f t="array" ref="O618">_xlfn.IFS(N618="R","Rob",N618="E","Exc",N618="L","Lib",N618="A","Ara")</f>
        <v>Exc</v>
      </c>
      <c r="P618" t="str" cm="1">
        <f t="array" ref="P618">_xlfn.IFS(O618="Rob","Robusta",O618="Exc","Excelsa",O618="Ara","Arabica",O618="Lib","Liberica")</f>
        <v>Excelsa</v>
      </c>
      <c r="Q618" t="str">
        <f t="shared" si="77"/>
        <v>M</v>
      </c>
      <c r="R618" s="8" t="str">
        <f t="shared" si="78"/>
        <v>2.5</v>
      </c>
      <c r="S618" s="9">
        <f>_xlfn.XLOOKUP(F618,products!$A$2:$A$49,products!$E$2:$E$49,,0,)</f>
        <v>31.624999999999996</v>
      </c>
      <c r="T618" s="10">
        <f t="shared" si="79"/>
        <v>126.49999999999999</v>
      </c>
      <c r="U618" t="str">
        <f>_xlfn.XLOOKUP(E618,customers!$A$2:$A$1001,customers!$I$2:$I$1001,,0,)</f>
        <v>No</v>
      </c>
    </row>
    <row r="619" spans="1:21" x14ac:dyDescent="0.2">
      <c r="A619" s="2" t="s">
        <v>3972</v>
      </c>
      <c r="B619" s="3">
        <v>43928</v>
      </c>
      <c r="C619" s="3" t="str">
        <f t="shared" si="72"/>
        <v>Apr</v>
      </c>
      <c r="D619" s="2">
        <f t="shared" si="73"/>
        <v>2020</v>
      </c>
      <c r="E619" s="2" t="s">
        <v>3973</v>
      </c>
      <c r="F619" t="s">
        <v>6181</v>
      </c>
      <c r="G619" s="2">
        <v>1</v>
      </c>
      <c r="H619" s="2" t="str">
        <f>VLOOKUP(E619,customers!$A$1:$I$1001,2,FALSE)</f>
        <v>Rachelle Elizabeth</v>
      </c>
      <c r="I619" s="2" t="str">
        <f t="shared" si="74"/>
        <v>Rachelle</v>
      </c>
      <c r="J619" s="2" t="str">
        <f t="shared" si="75"/>
        <v>Elizabeth</v>
      </c>
      <c r="K619" s="2" t="str">
        <f>IF(VLOOKUP(E619,customers!$A$1:$I$1001,3,FALSE)=0," ",VLOOKUP(E619,customers!$A$1:$I$1001,3,FALSE))</f>
        <v>relizabethh5@live.com</v>
      </c>
      <c r="L619" s="2" t="str">
        <f>VLOOKUP(E619,customers!$A$1:$I$1001,6,FALSE)</f>
        <v>Tulsa</v>
      </c>
      <c r="M619" s="2" t="str">
        <f>VLOOKUP(E619,customers!$A$1:$I$1001,7,FALSE)</f>
        <v>United States</v>
      </c>
      <c r="N619" t="str">
        <f t="shared" si="76"/>
        <v>L</v>
      </c>
      <c r="O619" t="str" cm="1">
        <f t="array" ref="O619">_xlfn.IFS(N619="R","Rob",N619="E","Exc",N619="L","Lib",N619="A","Ara")</f>
        <v>Lib</v>
      </c>
      <c r="P619" t="str" cm="1">
        <f t="array" ref="P619">_xlfn.IFS(O619="Rob","Robusta",O619="Exc","Excelsa",O619="Ara","Arabica",O619="Lib","Liberica")</f>
        <v>Liberica</v>
      </c>
      <c r="Q619" t="str">
        <f t="shared" si="77"/>
        <v>M</v>
      </c>
      <c r="R619" s="8" t="str">
        <f t="shared" si="78"/>
        <v>2.5</v>
      </c>
      <c r="S619" s="9">
        <f>_xlfn.XLOOKUP(F619,products!$A$2:$A$49,products!$E$2:$E$49,,0,)</f>
        <v>33.464999999999996</v>
      </c>
      <c r="T619" s="10">
        <f t="shared" si="79"/>
        <v>33.464999999999996</v>
      </c>
      <c r="U619" t="str">
        <f>_xlfn.XLOOKUP(E619,customers!$A$2:$A$1001,customers!$I$2:$I$1001,,0,)</f>
        <v>No</v>
      </c>
    </row>
    <row r="620" spans="1:21" x14ac:dyDescent="0.2">
      <c r="A620" s="2" t="s">
        <v>3978</v>
      </c>
      <c r="B620" s="3">
        <v>44469</v>
      </c>
      <c r="C620" s="3" t="str">
        <f t="shared" si="72"/>
        <v>Sep</v>
      </c>
      <c r="D620" s="2">
        <f t="shared" si="73"/>
        <v>2021</v>
      </c>
      <c r="E620" s="2" t="s">
        <v>3979</v>
      </c>
      <c r="F620" t="s">
        <v>6183</v>
      </c>
      <c r="G620" s="2">
        <v>6</v>
      </c>
      <c r="H620" s="2" t="str">
        <f>VLOOKUP(E620,customers!$A$1:$I$1001,2,FALSE)</f>
        <v>Innis Renhard</v>
      </c>
      <c r="I620" s="2" t="str">
        <f t="shared" si="74"/>
        <v>Innis</v>
      </c>
      <c r="J620" s="2" t="str">
        <f t="shared" si="75"/>
        <v>Renhard</v>
      </c>
      <c r="K620" s="2" t="str">
        <f>IF(VLOOKUP(E620,customers!$A$1:$I$1001,3,FALSE)=0," ",VLOOKUP(E620,customers!$A$1:$I$1001,3,FALSE))</f>
        <v>irenhardh6@i2i.jp</v>
      </c>
      <c r="L620" s="2" t="str">
        <f>VLOOKUP(E620,customers!$A$1:$I$1001,6,FALSE)</f>
        <v>New York City</v>
      </c>
      <c r="M620" s="2" t="str">
        <f>VLOOKUP(E620,customers!$A$1:$I$1001,7,FALSE)</f>
        <v>United States</v>
      </c>
      <c r="N620" t="str">
        <f t="shared" si="76"/>
        <v>E</v>
      </c>
      <c r="O620" t="str" cm="1">
        <f t="array" ref="O620">_xlfn.IFS(N620="R","Rob",N620="E","Exc",N620="L","Lib",N620="A","Ara")</f>
        <v>Exc</v>
      </c>
      <c r="P620" t="str" cm="1">
        <f t="array" ref="P620">_xlfn.IFS(O620="Rob","Robusta",O620="Exc","Excelsa",O620="Ara","Arabica",O620="Lib","Liberica")</f>
        <v>Excelsa</v>
      </c>
      <c r="Q620" t="str">
        <f t="shared" si="77"/>
        <v>D</v>
      </c>
      <c r="R620" s="8" t="str">
        <f t="shared" si="78"/>
        <v>1</v>
      </c>
      <c r="S620" s="9">
        <f>_xlfn.XLOOKUP(F620,products!$A$2:$A$49,products!$E$2:$E$49,,0,)</f>
        <v>12.15</v>
      </c>
      <c r="T620" s="10">
        <f t="shared" si="79"/>
        <v>72.900000000000006</v>
      </c>
      <c r="U620" t="str">
        <f>_xlfn.XLOOKUP(E620,customers!$A$2:$A$1001,customers!$I$2:$I$1001,,0,)</f>
        <v>Yes</v>
      </c>
    </row>
    <row r="621" spans="1:21" x14ac:dyDescent="0.2">
      <c r="A621" s="2" t="s">
        <v>3984</v>
      </c>
      <c r="B621" s="3">
        <v>44682</v>
      </c>
      <c r="C621" s="3" t="str">
        <f t="shared" si="72"/>
        <v>May</v>
      </c>
      <c r="D621" s="2">
        <f t="shared" si="73"/>
        <v>2022</v>
      </c>
      <c r="E621" s="2" t="s">
        <v>3985</v>
      </c>
      <c r="F621" t="s">
        <v>6169</v>
      </c>
      <c r="G621" s="2">
        <v>2</v>
      </c>
      <c r="H621" s="2" t="str">
        <f>VLOOKUP(E621,customers!$A$1:$I$1001,2,FALSE)</f>
        <v>Winne Roche</v>
      </c>
      <c r="I621" s="2" t="str">
        <f t="shared" si="74"/>
        <v>Winne</v>
      </c>
      <c r="J621" s="2" t="str">
        <f t="shared" si="75"/>
        <v>Roche</v>
      </c>
      <c r="K621" s="2" t="str">
        <f>IF(VLOOKUP(E621,customers!$A$1:$I$1001,3,FALSE)=0," ",VLOOKUP(E621,customers!$A$1:$I$1001,3,FALSE))</f>
        <v>wrocheh7@xinhuanet.com</v>
      </c>
      <c r="L621" s="2" t="str">
        <f>VLOOKUP(E621,customers!$A$1:$I$1001,6,FALSE)</f>
        <v>Seminole</v>
      </c>
      <c r="M621" s="2" t="str">
        <f>VLOOKUP(E621,customers!$A$1:$I$1001,7,FALSE)</f>
        <v>United States</v>
      </c>
      <c r="N621" t="str">
        <f t="shared" si="76"/>
        <v>L</v>
      </c>
      <c r="O621" t="str" cm="1">
        <f t="array" ref="O621">_xlfn.IFS(N621="R","Rob",N621="E","Exc",N621="L","Lib",N621="A","Ara")</f>
        <v>Lib</v>
      </c>
      <c r="P621" t="str" cm="1">
        <f t="array" ref="P621">_xlfn.IFS(O621="Rob","Robusta",O621="Exc","Excelsa",O621="Ara","Arabica",O621="Lib","Liberica")</f>
        <v>Liberica</v>
      </c>
      <c r="Q621" t="str">
        <f t="shared" si="77"/>
        <v>D</v>
      </c>
      <c r="R621" s="8" t="str">
        <f t="shared" si="78"/>
        <v>0.5</v>
      </c>
      <c r="S621" s="9">
        <f>_xlfn.XLOOKUP(F621,products!$A$2:$A$49,products!$E$2:$E$49,,0,)</f>
        <v>7.77</v>
      </c>
      <c r="T621" s="10">
        <f t="shared" si="79"/>
        <v>15.54</v>
      </c>
      <c r="U621" t="str">
        <f>_xlfn.XLOOKUP(E621,customers!$A$2:$A$1001,customers!$I$2:$I$1001,,0,)</f>
        <v>Yes</v>
      </c>
    </row>
    <row r="622" spans="1:21" x14ac:dyDescent="0.2">
      <c r="A622" s="2" t="s">
        <v>3990</v>
      </c>
      <c r="B622" s="3">
        <v>44217</v>
      </c>
      <c r="C622" s="3" t="str">
        <f t="shared" si="72"/>
        <v>Jan</v>
      </c>
      <c r="D622" s="2">
        <f t="shared" si="73"/>
        <v>2021</v>
      </c>
      <c r="E622" s="2" t="s">
        <v>4042</v>
      </c>
      <c r="F622" t="s">
        <v>6152</v>
      </c>
      <c r="G622" s="2">
        <v>6</v>
      </c>
      <c r="H622" s="2" t="str">
        <f>VLOOKUP(E622,customers!$A$1:$I$1001,2,FALSE)</f>
        <v>Linn Alaway</v>
      </c>
      <c r="I622" s="2" t="str">
        <f t="shared" si="74"/>
        <v>Linn</v>
      </c>
      <c r="J622" s="2" t="str">
        <f t="shared" si="75"/>
        <v>Alaway</v>
      </c>
      <c r="K622" s="2" t="str">
        <f>IF(VLOOKUP(E622,customers!$A$1:$I$1001,3,FALSE)=0," ",VLOOKUP(E622,customers!$A$1:$I$1001,3,FALSE))</f>
        <v>lalawayhh@weather.com</v>
      </c>
      <c r="L622" s="2" t="str">
        <f>VLOOKUP(E622,customers!$A$1:$I$1001,6,FALSE)</f>
        <v>Fort Lauderdale</v>
      </c>
      <c r="M622" s="2" t="str">
        <f>VLOOKUP(E622,customers!$A$1:$I$1001,7,FALSE)</f>
        <v>United States</v>
      </c>
      <c r="N622" t="str">
        <f t="shared" si="76"/>
        <v>A</v>
      </c>
      <c r="O622" t="str" cm="1">
        <f t="array" ref="O622">_xlfn.IFS(N622="R","Rob",N622="E","Exc",N622="L","Lib",N622="A","Ara")</f>
        <v>Ara</v>
      </c>
      <c r="P622" t="str" cm="1">
        <f t="array" ref="P622">_xlfn.IFS(O622="Rob","Robusta",O622="Exc","Excelsa",O622="Ara","Arabica",O622="Lib","Liberica")</f>
        <v>Arabica</v>
      </c>
      <c r="Q622" t="str">
        <f t="shared" si="77"/>
        <v>M</v>
      </c>
      <c r="R622" s="8" t="str">
        <f t="shared" si="78"/>
        <v>0.2</v>
      </c>
      <c r="S622" s="9">
        <f>_xlfn.XLOOKUP(F622,products!$A$2:$A$49,products!$E$2:$E$49,,0,)</f>
        <v>3.375</v>
      </c>
      <c r="T622" s="10">
        <f t="shared" si="79"/>
        <v>20.25</v>
      </c>
      <c r="U622" t="str">
        <f>_xlfn.XLOOKUP(E622,customers!$A$2:$A$1001,customers!$I$2:$I$1001,,0,)</f>
        <v>No</v>
      </c>
    </row>
    <row r="623" spans="1:21" x14ac:dyDescent="0.2">
      <c r="A623" s="2" t="s">
        <v>3996</v>
      </c>
      <c r="B623" s="3">
        <v>44006</v>
      </c>
      <c r="C623" s="3" t="str">
        <f t="shared" si="72"/>
        <v>Jun</v>
      </c>
      <c r="D623" s="2">
        <f t="shared" si="73"/>
        <v>2020</v>
      </c>
      <c r="E623" s="2" t="s">
        <v>3997</v>
      </c>
      <c r="F623" t="s">
        <v>6140</v>
      </c>
      <c r="G623" s="2">
        <v>6</v>
      </c>
      <c r="H623" s="2" t="str">
        <f>VLOOKUP(E623,customers!$A$1:$I$1001,2,FALSE)</f>
        <v>Cordy Odgaard</v>
      </c>
      <c r="I623" s="2" t="str">
        <f t="shared" si="74"/>
        <v>Cordy</v>
      </c>
      <c r="J623" s="2" t="str">
        <f t="shared" si="75"/>
        <v>Odgaard</v>
      </c>
      <c r="K623" s="2" t="str">
        <f>IF(VLOOKUP(E623,customers!$A$1:$I$1001,3,FALSE)=0," ",VLOOKUP(E623,customers!$A$1:$I$1001,3,FALSE))</f>
        <v>codgaardh9@nsw.gov.au</v>
      </c>
      <c r="L623" s="2" t="str">
        <f>VLOOKUP(E623,customers!$A$1:$I$1001,6,FALSE)</f>
        <v>Portland</v>
      </c>
      <c r="M623" s="2" t="str">
        <f>VLOOKUP(E623,customers!$A$1:$I$1001,7,FALSE)</f>
        <v>United States</v>
      </c>
      <c r="N623" t="str">
        <f t="shared" si="76"/>
        <v>A</v>
      </c>
      <c r="O623" t="str" cm="1">
        <f t="array" ref="O623">_xlfn.IFS(N623="R","Rob",N623="E","Exc",N623="L","Lib",N623="A","Ara")</f>
        <v>Ara</v>
      </c>
      <c r="P623" t="str" cm="1">
        <f t="array" ref="P623">_xlfn.IFS(O623="Rob","Robusta",O623="Exc","Excelsa",O623="Ara","Arabica",O623="Lib","Liberica")</f>
        <v>Arabica</v>
      </c>
      <c r="Q623" t="str">
        <f t="shared" si="77"/>
        <v>L</v>
      </c>
      <c r="R623" s="8" t="str">
        <f t="shared" si="78"/>
        <v>1</v>
      </c>
      <c r="S623" s="9">
        <f>_xlfn.XLOOKUP(F623,products!$A$2:$A$49,products!$E$2:$E$49,,0,)</f>
        <v>12.95</v>
      </c>
      <c r="T623" s="10">
        <f t="shared" si="79"/>
        <v>77.699999999999989</v>
      </c>
      <c r="U623" t="str">
        <f>_xlfn.XLOOKUP(E623,customers!$A$2:$A$1001,customers!$I$2:$I$1001,,0,)</f>
        <v>No</v>
      </c>
    </row>
    <row r="624" spans="1:21" x14ac:dyDescent="0.2">
      <c r="A624" s="2" t="s">
        <v>4002</v>
      </c>
      <c r="B624" s="3">
        <v>43527</v>
      </c>
      <c r="C624" s="3" t="str">
        <f t="shared" si="72"/>
        <v>Mar</v>
      </c>
      <c r="D624" s="2">
        <f t="shared" si="73"/>
        <v>2019</v>
      </c>
      <c r="E624" s="2" t="s">
        <v>4003</v>
      </c>
      <c r="F624" t="s">
        <v>6181</v>
      </c>
      <c r="G624" s="2">
        <v>4</v>
      </c>
      <c r="H624" s="2" t="str">
        <f>VLOOKUP(E624,customers!$A$1:$I$1001,2,FALSE)</f>
        <v>Bertine Byrd</v>
      </c>
      <c r="I624" s="2" t="str">
        <f t="shared" si="74"/>
        <v>Bertine</v>
      </c>
      <c r="J624" s="2" t="str">
        <f t="shared" si="75"/>
        <v>Byrd</v>
      </c>
      <c r="K624" s="2" t="str">
        <f>IF(VLOOKUP(E624,customers!$A$1:$I$1001,3,FALSE)=0," ",VLOOKUP(E624,customers!$A$1:$I$1001,3,FALSE))</f>
        <v>bbyrdha@4shared.com</v>
      </c>
      <c r="L624" s="2" t="str">
        <f>VLOOKUP(E624,customers!$A$1:$I$1001,6,FALSE)</f>
        <v>Las Vegas</v>
      </c>
      <c r="M624" s="2" t="str">
        <f>VLOOKUP(E624,customers!$A$1:$I$1001,7,FALSE)</f>
        <v>United States</v>
      </c>
      <c r="N624" t="str">
        <f t="shared" si="76"/>
        <v>L</v>
      </c>
      <c r="O624" t="str" cm="1">
        <f t="array" ref="O624">_xlfn.IFS(N624="R","Rob",N624="E","Exc",N624="L","Lib",N624="A","Ara")</f>
        <v>Lib</v>
      </c>
      <c r="P624" t="str" cm="1">
        <f t="array" ref="P624">_xlfn.IFS(O624="Rob","Robusta",O624="Exc","Excelsa",O624="Ara","Arabica",O624="Lib","Liberica")</f>
        <v>Liberica</v>
      </c>
      <c r="Q624" t="str">
        <f t="shared" si="77"/>
        <v>M</v>
      </c>
      <c r="R624" s="8" t="str">
        <f t="shared" si="78"/>
        <v>2.5</v>
      </c>
      <c r="S624" s="9">
        <f>_xlfn.XLOOKUP(F624,products!$A$2:$A$49,products!$E$2:$E$49,,0,)</f>
        <v>33.464999999999996</v>
      </c>
      <c r="T624" s="10">
        <f t="shared" si="79"/>
        <v>133.85999999999999</v>
      </c>
      <c r="U624" t="str">
        <f>_xlfn.XLOOKUP(E624,customers!$A$2:$A$1001,customers!$I$2:$I$1001,,0,)</f>
        <v>No</v>
      </c>
    </row>
    <row r="625" spans="1:21" x14ac:dyDescent="0.2">
      <c r="A625" s="2" t="s">
        <v>4007</v>
      </c>
      <c r="B625" s="3">
        <v>44224</v>
      </c>
      <c r="C625" s="3" t="str">
        <f t="shared" si="72"/>
        <v>Jan</v>
      </c>
      <c r="D625" s="2">
        <f t="shared" si="73"/>
        <v>2021</v>
      </c>
      <c r="E625" s="2" t="s">
        <v>4008</v>
      </c>
      <c r="F625" t="s">
        <v>6183</v>
      </c>
      <c r="G625" s="2">
        <v>1</v>
      </c>
      <c r="H625" s="2" t="str">
        <f>VLOOKUP(E625,customers!$A$1:$I$1001,2,FALSE)</f>
        <v>Nelie Garnson</v>
      </c>
      <c r="I625" s="2" t="str">
        <f t="shared" si="74"/>
        <v>Nelie</v>
      </c>
      <c r="J625" s="2" t="str">
        <f t="shared" si="75"/>
        <v>Garnson</v>
      </c>
      <c r="K625" s="2" t="str">
        <f>IF(VLOOKUP(E625,customers!$A$1:$I$1001,3,FALSE)=0," ",VLOOKUP(E625,customers!$A$1:$I$1001,3,FALSE))</f>
        <v xml:space="preserve"> </v>
      </c>
      <c r="L625" s="2" t="str">
        <f>VLOOKUP(E625,customers!$A$1:$I$1001,6,FALSE)</f>
        <v>Merton</v>
      </c>
      <c r="M625" s="2" t="str">
        <f>VLOOKUP(E625,customers!$A$1:$I$1001,7,FALSE)</f>
        <v>United Kingdom</v>
      </c>
      <c r="N625" t="str">
        <f t="shared" si="76"/>
        <v>E</v>
      </c>
      <c r="O625" t="str" cm="1">
        <f t="array" ref="O625">_xlfn.IFS(N625="R","Rob",N625="E","Exc",N625="L","Lib",N625="A","Ara")</f>
        <v>Exc</v>
      </c>
      <c r="P625" t="str" cm="1">
        <f t="array" ref="P625">_xlfn.IFS(O625="Rob","Robusta",O625="Exc","Excelsa",O625="Ara","Arabica",O625="Lib","Liberica")</f>
        <v>Excelsa</v>
      </c>
      <c r="Q625" t="str">
        <f t="shared" si="77"/>
        <v>D</v>
      </c>
      <c r="R625" s="8" t="str">
        <f t="shared" si="78"/>
        <v>1</v>
      </c>
      <c r="S625" s="9">
        <f>_xlfn.XLOOKUP(F625,products!$A$2:$A$49,products!$E$2:$E$49,,0,)</f>
        <v>12.15</v>
      </c>
      <c r="T625" s="10">
        <f t="shared" si="79"/>
        <v>12.15</v>
      </c>
      <c r="U625" t="str">
        <f>_xlfn.XLOOKUP(E625,customers!$A$2:$A$1001,customers!$I$2:$I$1001,,0,)</f>
        <v>No</v>
      </c>
    </row>
    <row r="626" spans="1:21" x14ac:dyDescent="0.2">
      <c r="A626" s="2" t="s">
        <v>4012</v>
      </c>
      <c r="B626" s="3">
        <v>44010</v>
      </c>
      <c r="C626" s="3" t="str">
        <f t="shared" si="72"/>
        <v>Jun</v>
      </c>
      <c r="D626" s="2">
        <f t="shared" si="73"/>
        <v>2020</v>
      </c>
      <c r="E626" s="2" t="s">
        <v>4013</v>
      </c>
      <c r="F626" t="s">
        <v>6166</v>
      </c>
      <c r="G626" s="2">
        <v>2</v>
      </c>
      <c r="H626" s="2" t="str">
        <f>VLOOKUP(E626,customers!$A$1:$I$1001,2,FALSE)</f>
        <v>Dianne Chardin</v>
      </c>
      <c r="I626" s="2" t="str">
        <f t="shared" si="74"/>
        <v>Dianne</v>
      </c>
      <c r="J626" s="2" t="str">
        <f t="shared" si="75"/>
        <v>Chardin</v>
      </c>
      <c r="K626" s="2" t="str">
        <f>IF(VLOOKUP(E626,customers!$A$1:$I$1001,3,FALSE)=0," ",VLOOKUP(E626,customers!$A$1:$I$1001,3,FALSE))</f>
        <v>dchardinhc@nhs.uk</v>
      </c>
      <c r="L626" s="2" t="str">
        <f>VLOOKUP(E626,customers!$A$1:$I$1001,6,FALSE)</f>
        <v>Ballybofey</v>
      </c>
      <c r="M626" s="2" t="str">
        <f>VLOOKUP(E626,customers!$A$1:$I$1001,7,FALSE)</f>
        <v>Ireland</v>
      </c>
      <c r="N626" t="str">
        <f t="shared" si="76"/>
        <v>E</v>
      </c>
      <c r="O626" t="str" cm="1">
        <f t="array" ref="O626">_xlfn.IFS(N626="R","Rob",N626="E","Exc",N626="L","Lib",N626="A","Ara")</f>
        <v>Exc</v>
      </c>
      <c r="P626" t="str" cm="1">
        <f t="array" ref="P626">_xlfn.IFS(O626="Rob","Robusta",O626="Exc","Excelsa",O626="Ara","Arabica",O626="Lib","Liberica")</f>
        <v>Excelsa</v>
      </c>
      <c r="Q626" t="str">
        <f t="shared" si="77"/>
        <v>M</v>
      </c>
      <c r="R626" s="8" t="str">
        <f t="shared" si="78"/>
        <v>2.5</v>
      </c>
      <c r="S626" s="9">
        <f>_xlfn.XLOOKUP(F626,products!$A$2:$A$49,products!$E$2:$E$49,,0,)</f>
        <v>31.624999999999996</v>
      </c>
      <c r="T626" s="10">
        <f t="shared" si="79"/>
        <v>63.249999999999993</v>
      </c>
      <c r="U626" t="str">
        <f>_xlfn.XLOOKUP(E626,customers!$A$2:$A$1001,customers!$I$2:$I$1001,,0,)</f>
        <v>Yes</v>
      </c>
    </row>
    <row r="627" spans="1:21" x14ac:dyDescent="0.2">
      <c r="A627" s="2" t="s">
        <v>4017</v>
      </c>
      <c r="B627" s="3">
        <v>44017</v>
      </c>
      <c r="C627" s="3" t="str">
        <f t="shared" si="72"/>
        <v>Jul</v>
      </c>
      <c r="D627" s="2">
        <f t="shared" si="73"/>
        <v>2020</v>
      </c>
      <c r="E627" s="2" t="s">
        <v>4018</v>
      </c>
      <c r="F627" t="s">
        <v>6173</v>
      </c>
      <c r="G627" s="2">
        <v>5</v>
      </c>
      <c r="H627" s="2" t="str">
        <f>VLOOKUP(E627,customers!$A$1:$I$1001,2,FALSE)</f>
        <v>Hailee Radbone</v>
      </c>
      <c r="I627" s="2" t="str">
        <f t="shared" si="74"/>
        <v>Hailee</v>
      </c>
      <c r="J627" s="2" t="str">
        <f t="shared" si="75"/>
        <v>Radbone</v>
      </c>
      <c r="K627" s="2" t="str">
        <f>IF(VLOOKUP(E627,customers!$A$1:$I$1001,3,FALSE)=0," ",VLOOKUP(E627,customers!$A$1:$I$1001,3,FALSE))</f>
        <v>hradbonehd@newsvine.com</v>
      </c>
      <c r="L627" s="2" t="str">
        <f>VLOOKUP(E627,customers!$A$1:$I$1001,6,FALSE)</f>
        <v>San Francisco</v>
      </c>
      <c r="M627" s="2" t="str">
        <f>VLOOKUP(E627,customers!$A$1:$I$1001,7,FALSE)</f>
        <v>United States</v>
      </c>
      <c r="N627" t="str">
        <f t="shared" si="76"/>
        <v>R</v>
      </c>
      <c r="O627" t="str" cm="1">
        <f t="array" ref="O627">_xlfn.IFS(N627="R","Rob",N627="E","Exc",N627="L","Lib",N627="A","Ara")</f>
        <v>Rob</v>
      </c>
      <c r="P627" t="str" cm="1">
        <f t="array" ref="P627">_xlfn.IFS(O627="Rob","Robusta",O627="Exc","Excelsa",O627="Ara","Arabica",O627="Lib","Liberica")</f>
        <v>Robusta</v>
      </c>
      <c r="Q627" t="str">
        <f t="shared" si="77"/>
        <v>L</v>
      </c>
      <c r="R627" s="8" t="str">
        <f t="shared" si="78"/>
        <v>0.5</v>
      </c>
      <c r="S627" s="9">
        <f>_xlfn.XLOOKUP(F627,products!$A$2:$A$49,products!$E$2:$E$49,,0,)</f>
        <v>7.169999999999999</v>
      </c>
      <c r="T627" s="10">
        <f t="shared" si="79"/>
        <v>35.849999999999994</v>
      </c>
      <c r="U627" t="str">
        <f>_xlfn.XLOOKUP(E627,customers!$A$2:$A$1001,customers!$I$2:$I$1001,,0,)</f>
        <v>No</v>
      </c>
    </row>
    <row r="628" spans="1:21" x14ac:dyDescent="0.2">
      <c r="A628" s="2" t="s">
        <v>4023</v>
      </c>
      <c r="B628" s="3">
        <v>43526</v>
      </c>
      <c r="C628" s="3" t="str">
        <f t="shared" si="72"/>
        <v>Mar</v>
      </c>
      <c r="D628" s="2">
        <f t="shared" si="73"/>
        <v>2019</v>
      </c>
      <c r="E628" s="2" t="s">
        <v>4024</v>
      </c>
      <c r="F628" t="s">
        <v>6175</v>
      </c>
      <c r="G628" s="2">
        <v>3</v>
      </c>
      <c r="H628" s="2" t="str">
        <f>VLOOKUP(E628,customers!$A$1:$I$1001,2,FALSE)</f>
        <v>Wallis Bernth</v>
      </c>
      <c r="I628" s="2" t="str">
        <f t="shared" si="74"/>
        <v>Wallis</v>
      </c>
      <c r="J628" s="2" t="str">
        <f t="shared" si="75"/>
        <v>Bernth</v>
      </c>
      <c r="K628" s="2" t="str">
        <f>IF(VLOOKUP(E628,customers!$A$1:$I$1001,3,FALSE)=0," ",VLOOKUP(E628,customers!$A$1:$I$1001,3,FALSE))</f>
        <v>wbernthhe@miitbeian.gov.cn</v>
      </c>
      <c r="L628" s="2" t="str">
        <f>VLOOKUP(E628,customers!$A$1:$I$1001,6,FALSE)</f>
        <v>Pittsburgh</v>
      </c>
      <c r="M628" s="2" t="str">
        <f>VLOOKUP(E628,customers!$A$1:$I$1001,7,FALSE)</f>
        <v>United States</v>
      </c>
      <c r="N628" t="str">
        <f t="shared" si="76"/>
        <v>A</v>
      </c>
      <c r="O628" t="str" cm="1">
        <f t="array" ref="O628">_xlfn.IFS(N628="R","Rob",N628="E","Exc",N628="L","Lib",N628="A","Ara")</f>
        <v>Ara</v>
      </c>
      <c r="P628" t="str" cm="1">
        <f t="array" ref="P628">_xlfn.IFS(O628="Rob","Robusta",O628="Exc","Excelsa",O628="Ara","Arabica",O628="Lib","Liberica")</f>
        <v>Arabica</v>
      </c>
      <c r="Q628" t="str">
        <f t="shared" si="77"/>
        <v>M</v>
      </c>
      <c r="R628" s="8" t="str">
        <f t="shared" si="78"/>
        <v>2.5</v>
      </c>
      <c r="S628" s="9">
        <f>_xlfn.XLOOKUP(F628,products!$A$2:$A$49,products!$E$2:$E$49,,0,)</f>
        <v>25.874999999999996</v>
      </c>
      <c r="T628" s="10">
        <f t="shared" si="79"/>
        <v>77.624999999999986</v>
      </c>
      <c r="U628" t="str">
        <f>_xlfn.XLOOKUP(E628,customers!$A$2:$A$1001,customers!$I$2:$I$1001,,0,)</f>
        <v>No</v>
      </c>
    </row>
    <row r="629" spans="1:21" x14ac:dyDescent="0.2">
      <c r="A629" s="2" t="s">
        <v>4029</v>
      </c>
      <c r="B629" s="3">
        <v>44682</v>
      </c>
      <c r="C629" s="3" t="str">
        <f t="shared" si="72"/>
        <v>May</v>
      </c>
      <c r="D629" s="2">
        <f t="shared" si="73"/>
        <v>2022</v>
      </c>
      <c r="E629" s="2" t="s">
        <v>4030</v>
      </c>
      <c r="F629" t="s">
        <v>6166</v>
      </c>
      <c r="G629" s="2">
        <v>2</v>
      </c>
      <c r="H629" s="2" t="str">
        <f>VLOOKUP(E629,customers!$A$1:$I$1001,2,FALSE)</f>
        <v>Byron Acarson</v>
      </c>
      <c r="I629" s="2" t="str">
        <f t="shared" si="74"/>
        <v>Byron</v>
      </c>
      <c r="J629" s="2" t="str">
        <f t="shared" si="75"/>
        <v>Acarson</v>
      </c>
      <c r="K629" s="2" t="str">
        <f>IF(VLOOKUP(E629,customers!$A$1:$I$1001,3,FALSE)=0," ",VLOOKUP(E629,customers!$A$1:$I$1001,3,FALSE))</f>
        <v>bacarsonhf@cnn.com</v>
      </c>
      <c r="L629" s="2" t="str">
        <f>VLOOKUP(E629,customers!$A$1:$I$1001,6,FALSE)</f>
        <v>Houston</v>
      </c>
      <c r="M629" s="2" t="str">
        <f>VLOOKUP(E629,customers!$A$1:$I$1001,7,FALSE)</f>
        <v>United States</v>
      </c>
      <c r="N629" t="str">
        <f t="shared" si="76"/>
        <v>E</v>
      </c>
      <c r="O629" t="str" cm="1">
        <f t="array" ref="O629">_xlfn.IFS(N629="R","Rob",N629="E","Exc",N629="L","Lib",N629="A","Ara")</f>
        <v>Exc</v>
      </c>
      <c r="P629" t="str" cm="1">
        <f t="array" ref="P629">_xlfn.IFS(O629="Rob","Robusta",O629="Exc","Excelsa",O629="Ara","Arabica",O629="Lib","Liberica")</f>
        <v>Excelsa</v>
      </c>
      <c r="Q629" t="str">
        <f t="shared" si="77"/>
        <v>M</v>
      </c>
      <c r="R629" s="8" t="str">
        <f t="shared" si="78"/>
        <v>2.5</v>
      </c>
      <c r="S629" s="9">
        <f>_xlfn.XLOOKUP(F629,products!$A$2:$A$49,products!$E$2:$E$49,,0,)</f>
        <v>31.624999999999996</v>
      </c>
      <c r="T629" s="10">
        <f t="shared" si="79"/>
        <v>63.249999999999993</v>
      </c>
      <c r="U629" t="str">
        <f>_xlfn.XLOOKUP(E629,customers!$A$2:$A$1001,customers!$I$2:$I$1001,,0,)</f>
        <v>Yes</v>
      </c>
    </row>
    <row r="630" spans="1:21" x14ac:dyDescent="0.2">
      <c r="A630" s="2" t="s">
        <v>4035</v>
      </c>
      <c r="B630" s="3">
        <v>44680</v>
      </c>
      <c r="C630" s="3" t="str">
        <f t="shared" si="72"/>
        <v>Apr</v>
      </c>
      <c r="D630" s="2">
        <f t="shared" si="73"/>
        <v>2022</v>
      </c>
      <c r="E630" s="2" t="s">
        <v>4036</v>
      </c>
      <c r="F630" t="s">
        <v>6184</v>
      </c>
      <c r="G630" s="2">
        <v>6</v>
      </c>
      <c r="H630" s="2" t="str">
        <f>VLOOKUP(E630,customers!$A$1:$I$1001,2,FALSE)</f>
        <v>Faunie Brigham</v>
      </c>
      <c r="I630" s="2" t="str">
        <f t="shared" si="74"/>
        <v>Faunie</v>
      </c>
      <c r="J630" s="2" t="str">
        <f t="shared" si="75"/>
        <v>Brigham</v>
      </c>
      <c r="K630" s="2" t="str">
        <f>IF(VLOOKUP(E630,customers!$A$1:$I$1001,3,FALSE)=0," ",VLOOKUP(E630,customers!$A$1:$I$1001,3,FALSE))</f>
        <v>fbrighamhg@blog.com</v>
      </c>
      <c r="L630" s="2" t="str">
        <f>VLOOKUP(E630,customers!$A$1:$I$1001,6,FALSE)</f>
        <v>Castlerea</v>
      </c>
      <c r="M630" s="2" t="str">
        <f>VLOOKUP(E630,customers!$A$1:$I$1001,7,FALSE)</f>
        <v>Ireland</v>
      </c>
      <c r="N630" t="str">
        <f t="shared" si="76"/>
        <v>E</v>
      </c>
      <c r="O630" t="str" cm="1">
        <f t="array" ref="O630">_xlfn.IFS(N630="R","Rob",N630="E","Exc",N630="L","Lib",N630="A","Ara")</f>
        <v>Exc</v>
      </c>
      <c r="P630" t="str" cm="1">
        <f t="array" ref="P630">_xlfn.IFS(O630="Rob","Robusta",O630="Exc","Excelsa",O630="Ara","Arabica",O630="Lib","Liberica")</f>
        <v>Excelsa</v>
      </c>
      <c r="Q630" t="str">
        <f t="shared" si="77"/>
        <v>L</v>
      </c>
      <c r="R630" s="8" t="str">
        <f t="shared" si="78"/>
        <v>0.2</v>
      </c>
      <c r="S630" s="9">
        <f>_xlfn.XLOOKUP(F630,products!$A$2:$A$49,products!$E$2:$E$49,,0,)</f>
        <v>4.4550000000000001</v>
      </c>
      <c r="T630" s="10">
        <f t="shared" si="79"/>
        <v>26.73</v>
      </c>
      <c r="U630" t="str">
        <f>_xlfn.XLOOKUP(E630,customers!$A$2:$A$1001,customers!$I$2:$I$1001,,0,)</f>
        <v>Yes</v>
      </c>
    </row>
    <row r="631" spans="1:21" x14ac:dyDescent="0.2">
      <c r="A631" s="2" t="s">
        <v>4035</v>
      </c>
      <c r="B631" s="3">
        <v>44680</v>
      </c>
      <c r="C631" s="3" t="str">
        <f t="shared" si="72"/>
        <v>Apr</v>
      </c>
      <c r="D631" s="2">
        <f t="shared" si="73"/>
        <v>2022</v>
      </c>
      <c r="E631" s="2" t="s">
        <v>4036</v>
      </c>
      <c r="F631" t="s">
        <v>6169</v>
      </c>
      <c r="G631" s="2">
        <v>4</v>
      </c>
      <c r="H631" s="2" t="str">
        <f>VLOOKUP(E631,customers!$A$1:$I$1001,2,FALSE)</f>
        <v>Faunie Brigham</v>
      </c>
      <c r="I631" s="2" t="str">
        <f t="shared" si="74"/>
        <v>Faunie</v>
      </c>
      <c r="J631" s="2" t="str">
        <f t="shared" si="75"/>
        <v>Brigham</v>
      </c>
      <c r="K631" s="2" t="str">
        <f>IF(VLOOKUP(E631,customers!$A$1:$I$1001,3,FALSE)=0," ",VLOOKUP(E631,customers!$A$1:$I$1001,3,FALSE))</f>
        <v>fbrighamhg@blog.com</v>
      </c>
      <c r="L631" s="2" t="str">
        <f>VLOOKUP(E631,customers!$A$1:$I$1001,6,FALSE)</f>
        <v>Castlerea</v>
      </c>
      <c r="M631" s="2" t="str">
        <f>VLOOKUP(E631,customers!$A$1:$I$1001,7,FALSE)</f>
        <v>Ireland</v>
      </c>
      <c r="N631" t="str">
        <f t="shared" si="76"/>
        <v>L</v>
      </c>
      <c r="O631" t="str" cm="1">
        <f t="array" ref="O631">_xlfn.IFS(N631="R","Rob",N631="E","Exc",N631="L","Lib",N631="A","Ara")</f>
        <v>Lib</v>
      </c>
      <c r="P631" t="str" cm="1">
        <f t="array" ref="P631">_xlfn.IFS(O631="Rob","Robusta",O631="Exc","Excelsa",O631="Ara","Arabica",O631="Lib","Liberica")</f>
        <v>Liberica</v>
      </c>
      <c r="Q631" t="str">
        <f t="shared" si="77"/>
        <v>D</v>
      </c>
      <c r="R631" s="8" t="str">
        <f t="shared" si="78"/>
        <v>0.5</v>
      </c>
      <c r="S631" s="9">
        <f>_xlfn.XLOOKUP(F631,products!$A$2:$A$49,products!$E$2:$E$49,,0,)</f>
        <v>7.77</v>
      </c>
      <c r="T631" s="10">
        <f t="shared" si="79"/>
        <v>31.08</v>
      </c>
      <c r="U631" t="str">
        <f>_xlfn.XLOOKUP(E631,customers!$A$2:$A$1001,customers!$I$2:$I$1001,,0,)</f>
        <v>Yes</v>
      </c>
    </row>
    <row r="632" spans="1:21" x14ac:dyDescent="0.2">
      <c r="A632" s="2" t="s">
        <v>4035</v>
      </c>
      <c r="B632" s="3">
        <v>44680</v>
      </c>
      <c r="C632" s="3" t="str">
        <f t="shared" si="72"/>
        <v>Apr</v>
      </c>
      <c r="D632" s="2">
        <f t="shared" si="73"/>
        <v>2022</v>
      </c>
      <c r="E632" s="2" t="s">
        <v>4036</v>
      </c>
      <c r="F632" t="s">
        <v>6154</v>
      </c>
      <c r="G632" s="2">
        <v>1</v>
      </c>
      <c r="H632" s="2" t="str">
        <f>VLOOKUP(E632,customers!$A$1:$I$1001,2,FALSE)</f>
        <v>Faunie Brigham</v>
      </c>
      <c r="I632" s="2" t="str">
        <f t="shared" si="74"/>
        <v>Faunie</v>
      </c>
      <c r="J632" s="2" t="str">
        <f t="shared" si="75"/>
        <v>Brigham</v>
      </c>
      <c r="K632" s="2" t="str">
        <f>IF(VLOOKUP(E632,customers!$A$1:$I$1001,3,FALSE)=0," ",VLOOKUP(E632,customers!$A$1:$I$1001,3,FALSE))</f>
        <v>fbrighamhg@blog.com</v>
      </c>
      <c r="L632" s="2" t="str">
        <f>VLOOKUP(E632,customers!$A$1:$I$1001,6,FALSE)</f>
        <v>Castlerea</v>
      </c>
      <c r="M632" s="2" t="str">
        <f>VLOOKUP(E632,customers!$A$1:$I$1001,7,FALSE)</f>
        <v>Ireland</v>
      </c>
      <c r="N632" t="str">
        <f t="shared" si="76"/>
        <v>A</v>
      </c>
      <c r="O632" t="str" cm="1">
        <f t="array" ref="O632">_xlfn.IFS(N632="R","Rob",N632="E","Exc",N632="L","Lib",N632="A","Ara")</f>
        <v>Ara</v>
      </c>
      <c r="P632" t="str" cm="1">
        <f t="array" ref="P632">_xlfn.IFS(O632="Rob","Robusta",O632="Exc","Excelsa",O632="Ara","Arabica",O632="Lib","Liberica")</f>
        <v>Arabica</v>
      </c>
      <c r="Q632" t="str">
        <f t="shared" si="77"/>
        <v>D</v>
      </c>
      <c r="R632" s="8" t="str">
        <f t="shared" si="78"/>
        <v>0.2</v>
      </c>
      <c r="S632" s="9">
        <f>_xlfn.XLOOKUP(F632,products!$A$2:$A$49,products!$E$2:$E$49,,0,)</f>
        <v>2.9849999999999999</v>
      </c>
      <c r="T632" s="10">
        <f t="shared" si="79"/>
        <v>2.9849999999999999</v>
      </c>
      <c r="U632" t="str">
        <f>_xlfn.XLOOKUP(E632,customers!$A$2:$A$1001,customers!$I$2:$I$1001,,0,)</f>
        <v>Yes</v>
      </c>
    </row>
    <row r="633" spans="1:21" x14ac:dyDescent="0.2">
      <c r="A633" s="2" t="s">
        <v>4035</v>
      </c>
      <c r="B633" s="3">
        <v>44680</v>
      </c>
      <c r="C633" s="3" t="str">
        <f t="shared" si="72"/>
        <v>Apr</v>
      </c>
      <c r="D633" s="2">
        <f t="shared" si="73"/>
        <v>2022</v>
      </c>
      <c r="E633" s="2" t="s">
        <v>4036</v>
      </c>
      <c r="F633" t="s">
        <v>6149</v>
      </c>
      <c r="G633" s="2">
        <v>5</v>
      </c>
      <c r="H633" s="2" t="str">
        <f>VLOOKUP(E633,customers!$A$1:$I$1001,2,FALSE)</f>
        <v>Faunie Brigham</v>
      </c>
      <c r="I633" s="2" t="str">
        <f t="shared" si="74"/>
        <v>Faunie</v>
      </c>
      <c r="J633" s="2" t="str">
        <f t="shared" si="75"/>
        <v>Brigham</v>
      </c>
      <c r="K633" s="2" t="str">
        <f>IF(VLOOKUP(E633,customers!$A$1:$I$1001,3,FALSE)=0," ",VLOOKUP(E633,customers!$A$1:$I$1001,3,FALSE))</f>
        <v>fbrighamhg@blog.com</v>
      </c>
      <c r="L633" s="2" t="str">
        <f>VLOOKUP(E633,customers!$A$1:$I$1001,6,FALSE)</f>
        <v>Castlerea</v>
      </c>
      <c r="M633" s="2" t="str">
        <f>VLOOKUP(E633,customers!$A$1:$I$1001,7,FALSE)</f>
        <v>Ireland</v>
      </c>
      <c r="N633" t="str">
        <f t="shared" si="76"/>
        <v>R</v>
      </c>
      <c r="O633" t="str" cm="1">
        <f t="array" ref="O633">_xlfn.IFS(N633="R","Rob",N633="E","Exc",N633="L","Lib",N633="A","Ara")</f>
        <v>Rob</v>
      </c>
      <c r="P633" t="str" cm="1">
        <f t="array" ref="P633">_xlfn.IFS(O633="Rob","Robusta",O633="Exc","Excelsa",O633="Ara","Arabica",O633="Lib","Liberica")</f>
        <v>Robusta</v>
      </c>
      <c r="Q633" t="str">
        <f t="shared" si="77"/>
        <v>D</v>
      </c>
      <c r="R633" s="8" t="str">
        <f t="shared" si="78"/>
        <v>2.5</v>
      </c>
      <c r="S633" s="9">
        <f>_xlfn.XLOOKUP(F633,products!$A$2:$A$49,products!$E$2:$E$49,,0,)</f>
        <v>20.584999999999997</v>
      </c>
      <c r="T633" s="10">
        <f t="shared" si="79"/>
        <v>102.92499999999998</v>
      </c>
      <c r="U633" t="str">
        <f>_xlfn.XLOOKUP(E633,customers!$A$2:$A$1001,customers!$I$2:$I$1001,,0,)</f>
        <v>Yes</v>
      </c>
    </row>
    <row r="634" spans="1:21" x14ac:dyDescent="0.2">
      <c r="A634" s="2" t="s">
        <v>4056</v>
      </c>
      <c r="B634" s="3">
        <v>44049</v>
      </c>
      <c r="C634" s="3" t="str">
        <f t="shared" si="72"/>
        <v>Aug</v>
      </c>
      <c r="D634" s="2">
        <f t="shared" si="73"/>
        <v>2020</v>
      </c>
      <c r="E634" s="2" t="s">
        <v>4057</v>
      </c>
      <c r="F634" t="s">
        <v>6176</v>
      </c>
      <c r="G634" s="2">
        <v>4</v>
      </c>
      <c r="H634" s="2" t="str">
        <f>VLOOKUP(E634,customers!$A$1:$I$1001,2,FALSE)</f>
        <v>Marjorie Yoxen</v>
      </c>
      <c r="I634" s="2" t="str">
        <f t="shared" si="74"/>
        <v>Marjorie</v>
      </c>
      <c r="J634" s="2" t="str">
        <f t="shared" si="75"/>
        <v>Yoxen</v>
      </c>
      <c r="K634" s="2" t="str">
        <f>IF(VLOOKUP(E634,customers!$A$1:$I$1001,3,FALSE)=0," ",VLOOKUP(E634,customers!$A$1:$I$1001,3,FALSE))</f>
        <v>myoxenhk@google.com</v>
      </c>
      <c r="L634" s="2" t="str">
        <f>VLOOKUP(E634,customers!$A$1:$I$1001,6,FALSE)</f>
        <v>Los Angeles</v>
      </c>
      <c r="M634" s="2" t="str">
        <f>VLOOKUP(E634,customers!$A$1:$I$1001,7,FALSE)</f>
        <v>United States</v>
      </c>
      <c r="N634" t="str">
        <f t="shared" si="76"/>
        <v>E</v>
      </c>
      <c r="O634" t="str" cm="1">
        <f t="array" ref="O634">_xlfn.IFS(N634="R","Rob",N634="E","Exc",N634="L","Lib",N634="A","Ara")</f>
        <v>Exc</v>
      </c>
      <c r="P634" t="str" cm="1">
        <f t="array" ref="P634">_xlfn.IFS(O634="Rob","Robusta",O634="Exc","Excelsa",O634="Ara","Arabica",O634="Lib","Liberica")</f>
        <v>Excelsa</v>
      </c>
      <c r="Q634" t="str">
        <f t="shared" si="77"/>
        <v>L</v>
      </c>
      <c r="R634" s="8" t="str">
        <f t="shared" si="78"/>
        <v>0.5</v>
      </c>
      <c r="S634" s="9">
        <f>_xlfn.XLOOKUP(F634,products!$A$2:$A$49,products!$E$2:$E$49,,0,)</f>
        <v>8.91</v>
      </c>
      <c r="T634" s="10">
        <f t="shared" si="79"/>
        <v>35.64</v>
      </c>
      <c r="U634" t="str">
        <f>_xlfn.XLOOKUP(E634,customers!$A$2:$A$1001,customers!$I$2:$I$1001,,0,)</f>
        <v>No</v>
      </c>
    </row>
    <row r="635" spans="1:21" x14ac:dyDescent="0.2">
      <c r="A635" s="2" t="s">
        <v>4062</v>
      </c>
      <c r="B635" s="3">
        <v>43820</v>
      </c>
      <c r="C635" s="3" t="str">
        <f t="shared" si="72"/>
        <v>Dec</v>
      </c>
      <c r="D635" s="2">
        <f t="shared" si="73"/>
        <v>2019</v>
      </c>
      <c r="E635" s="2" t="s">
        <v>4063</v>
      </c>
      <c r="F635" t="s">
        <v>6179</v>
      </c>
      <c r="G635" s="2">
        <v>4</v>
      </c>
      <c r="H635" s="2" t="str">
        <f>VLOOKUP(E635,customers!$A$1:$I$1001,2,FALSE)</f>
        <v>Gaspar McGavin</v>
      </c>
      <c r="I635" s="2" t="str">
        <f t="shared" si="74"/>
        <v>Gaspar</v>
      </c>
      <c r="J635" s="2" t="str">
        <f t="shared" si="75"/>
        <v>McGavin</v>
      </c>
      <c r="K635" s="2" t="str">
        <f>IF(VLOOKUP(E635,customers!$A$1:$I$1001,3,FALSE)=0," ",VLOOKUP(E635,customers!$A$1:$I$1001,3,FALSE))</f>
        <v>gmcgavinhl@histats.com</v>
      </c>
      <c r="L635" s="2" t="str">
        <f>VLOOKUP(E635,customers!$A$1:$I$1001,6,FALSE)</f>
        <v>Wilkes Barre</v>
      </c>
      <c r="M635" s="2" t="str">
        <f>VLOOKUP(E635,customers!$A$1:$I$1001,7,FALSE)</f>
        <v>United States</v>
      </c>
      <c r="N635" t="str">
        <f t="shared" si="76"/>
        <v>R</v>
      </c>
      <c r="O635" t="str" cm="1">
        <f t="array" ref="O635">_xlfn.IFS(N635="R","Rob",N635="E","Exc",N635="L","Lib",N635="A","Ara")</f>
        <v>Rob</v>
      </c>
      <c r="P635" t="str" cm="1">
        <f t="array" ref="P635">_xlfn.IFS(O635="Rob","Robusta",O635="Exc","Excelsa",O635="Ara","Arabica",O635="Lib","Liberica")</f>
        <v>Robusta</v>
      </c>
      <c r="Q635" t="str">
        <f t="shared" si="77"/>
        <v>L</v>
      </c>
      <c r="R635" s="8" t="str">
        <f t="shared" si="78"/>
        <v>1</v>
      </c>
      <c r="S635" s="9">
        <f>_xlfn.XLOOKUP(F635,products!$A$2:$A$49,products!$E$2:$E$49,,0,)</f>
        <v>11.95</v>
      </c>
      <c r="T635" s="10">
        <f t="shared" si="79"/>
        <v>47.8</v>
      </c>
      <c r="U635" t="str">
        <f>_xlfn.XLOOKUP(E635,customers!$A$2:$A$1001,customers!$I$2:$I$1001,,0,)</f>
        <v>No</v>
      </c>
    </row>
    <row r="636" spans="1:21" x14ac:dyDescent="0.2">
      <c r="A636" s="2" t="s">
        <v>4068</v>
      </c>
      <c r="B636" s="3">
        <v>43940</v>
      </c>
      <c r="C636" s="3" t="str">
        <f t="shared" si="72"/>
        <v>Apr</v>
      </c>
      <c r="D636" s="2">
        <f t="shared" si="73"/>
        <v>2020</v>
      </c>
      <c r="E636" s="2" t="s">
        <v>4069</v>
      </c>
      <c r="F636" t="s">
        <v>6162</v>
      </c>
      <c r="G636" s="2">
        <v>3</v>
      </c>
      <c r="H636" s="2" t="str">
        <f>VLOOKUP(E636,customers!$A$1:$I$1001,2,FALSE)</f>
        <v>Lindy Uttermare</v>
      </c>
      <c r="I636" s="2" t="str">
        <f t="shared" si="74"/>
        <v>Lindy</v>
      </c>
      <c r="J636" s="2" t="str">
        <f t="shared" si="75"/>
        <v>Uttermare</v>
      </c>
      <c r="K636" s="2" t="str">
        <f>IF(VLOOKUP(E636,customers!$A$1:$I$1001,3,FALSE)=0," ",VLOOKUP(E636,customers!$A$1:$I$1001,3,FALSE))</f>
        <v>luttermarehm@engadget.com</v>
      </c>
      <c r="L636" s="2" t="str">
        <f>VLOOKUP(E636,customers!$A$1:$I$1001,6,FALSE)</f>
        <v>Denton</v>
      </c>
      <c r="M636" s="2" t="str">
        <f>VLOOKUP(E636,customers!$A$1:$I$1001,7,FALSE)</f>
        <v>United States</v>
      </c>
      <c r="N636" t="str">
        <f t="shared" si="76"/>
        <v>L</v>
      </c>
      <c r="O636" t="str" cm="1">
        <f t="array" ref="O636">_xlfn.IFS(N636="R","Rob",N636="E","Exc",N636="L","Lib",N636="A","Ara")</f>
        <v>Lib</v>
      </c>
      <c r="P636" t="str" cm="1">
        <f t="array" ref="P636">_xlfn.IFS(O636="Rob","Robusta",O636="Exc","Excelsa",O636="Ara","Arabica",O636="Lib","Liberica")</f>
        <v>Liberica</v>
      </c>
      <c r="Q636" t="str">
        <f t="shared" si="77"/>
        <v>M</v>
      </c>
      <c r="R636" s="8" t="str">
        <f t="shared" si="78"/>
        <v>1</v>
      </c>
      <c r="S636" s="9">
        <f>_xlfn.XLOOKUP(F636,products!$A$2:$A$49,products!$E$2:$E$49,,0,)</f>
        <v>14.55</v>
      </c>
      <c r="T636" s="10">
        <f t="shared" si="79"/>
        <v>43.650000000000006</v>
      </c>
      <c r="U636" t="str">
        <f>_xlfn.XLOOKUP(E636,customers!$A$2:$A$1001,customers!$I$2:$I$1001,,0,)</f>
        <v>No</v>
      </c>
    </row>
    <row r="637" spans="1:21" x14ac:dyDescent="0.2">
      <c r="A637" s="2" t="s">
        <v>4074</v>
      </c>
      <c r="B637" s="3">
        <v>44578</v>
      </c>
      <c r="C637" s="3" t="str">
        <f t="shared" si="72"/>
        <v>Jan</v>
      </c>
      <c r="D637" s="2">
        <f t="shared" si="73"/>
        <v>2022</v>
      </c>
      <c r="E637" s="2" t="s">
        <v>4075</v>
      </c>
      <c r="F637" t="s">
        <v>6176</v>
      </c>
      <c r="G637" s="2">
        <v>4</v>
      </c>
      <c r="H637" s="2" t="str">
        <f>VLOOKUP(E637,customers!$A$1:$I$1001,2,FALSE)</f>
        <v>Eal D'Ambrogio</v>
      </c>
      <c r="I637" s="2" t="str">
        <f t="shared" si="74"/>
        <v>Eal</v>
      </c>
      <c r="J637" s="2" t="str">
        <f t="shared" si="75"/>
        <v>D'Ambrogio</v>
      </c>
      <c r="K637" s="2" t="str">
        <f>IF(VLOOKUP(E637,customers!$A$1:$I$1001,3,FALSE)=0," ",VLOOKUP(E637,customers!$A$1:$I$1001,3,FALSE))</f>
        <v>edambrogiohn@techcrunch.com</v>
      </c>
      <c r="L637" s="2" t="str">
        <f>VLOOKUP(E637,customers!$A$1:$I$1001,6,FALSE)</f>
        <v>Lees Summit</v>
      </c>
      <c r="M637" s="2" t="str">
        <f>VLOOKUP(E637,customers!$A$1:$I$1001,7,FALSE)</f>
        <v>United States</v>
      </c>
      <c r="N637" t="str">
        <f t="shared" si="76"/>
        <v>E</v>
      </c>
      <c r="O637" t="str" cm="1">
        <f t="array" ref="O637">_xlfn.IFS(N637="R","Rob",N637="E","Exc",N637="L","Lib",N637="A","Ara")</f>
        <v>Exc</v>
      </c>
      <c r="P637" t="str" cm="1">
        <f t="array" ref="P637">_xlfn.IFS(O637="Rob","Robusta",O637="Exc","Excelsa",O637="Ara","Arabica",O637="Lib","Liberica")</f>
        <v>Excelsa</v>
      </c>
      <c r="Q637" t="str">
        <f t="shared" si="77"/>
        <v>L</v>
      </c>
      <c r="R637" s="8" t="str">
        <f t="shared" si="78"/>
        <v>0.5</v>
      </c>
      <c r="S637" s="9">
        <f>_xlfn.XLOOKUP(F637,products!$A$2:$A$49,products!$E$2:$E$49,,0,)</f>
        <v>8.91</v>
      </c>
      <c r="T637" s="10">
        <f t="shared" si="79"/>
        <v>35.64</v>
      </c>
      <c r="U637" t="str">
        <f>_xlfn.XLOOKUP(E637,customers!$A$2:$A$1001,customers!$I$2:$I$1001,,0,)</f>
        <v>Yes</v>
      </c>
    </row>
    <row r="638" spans="1:21" x14ac:dyDescent="0.2">
      <c r="A638" s="2" t="s">
        <v>4080</v>
      </c>
      <c r="B638" s="3">
        <v>43487</v>
      </c>
      <c r="C638" s="3" t="str">
        <f t="shared" si="72"/>
        <v>Jan</v>
      </c>
      <c r="D638" s="2">
        <f t="shared" si="73"/>
        <v>2019</v>
      </c>
      <c r="E638" s="2" t="s">
        <v>4081</v>
      </c>
      <c r="F638" t="s">
        <v>6170</v>
      </c>
      <c r="G638" s="2">
        <v>6</v>
      </c>
      <c r="H638" s="2" t="str">
        <f>VLOOKUP(E638,customers!$A$1:$I$1001,2,FALSE)</f>
        <v>Carolee Winchcombe</v>
      </c>
      <c r="I638" s="2" t="str">
        <f t="shared" si="74"/>
        <v>Carolee</v>
      </c>
      <c r="J638" s="2" t="str">
        <f t="shared" si="75"/>
        <v>Winchcombe</v>
      </c>
      <c r="K638" s="2" t="str">
        <f>IF(VLOOKUP(E638,customers!$A$1:$I$1001,3,FALSE)=0," ",VLOOKUP(E638,customers!$A$1:$I$1001,3,FALSE))</f>
        <v>cwinchcombeho@jiathis.com</v>
      </c>
      <c r="L638" s="2" t="str">
        <f>VLOOKUP(E638,customers!$A$1:$I$1001,6,FALSE)</f>
        <v>Little Rock</v>
      </c>
      <c r="M638" s="2" t="str">
        <f>VLOOKUP(E638,customers!$A$1:$I$1001,7,FALSE)</f>
        <v>United States</v>
      </c>
      <c r="N638" t="str">
        <f t="shared" si="76"/>
        <v>L</v>
      </c>
      <c r="O638" t="str" cm="1">
        <f t="array" ref="O638">_xlfn.IFS(N638="R","Rob",N638="E","Exc",N638="L","Lib",N638="A","Ara")</f>
        <v>Lib</v>
      </c>
      <c r="P638" t="str" cm="1">
        <f t="array" ref="P638">_xlfn.IFS(O638="Rob","Robusta",O638="Exc","Excelsa",O638="Ara","Arabica",O638="Lib","Liberica")</f>
        <v>Liberica</v>
      </c>
      <c r="Q638" t="str">
        <f t="shared" si="77"/>
        <v>L</v>
      </c>
      <c r="R638" s="8" t="str">
        <f t="shared" si="78"/>
        <v>1</v>
      </c>
      <c r="S638" s="9">
        <f>_xlfn.XLOOKUP(F638,products!$A$2:$A$49,products!$E$2:$E$49,,0,)</f>
        <v>15.85</v>
      </c>
      <c r="T638" s="10">
        <f t="shared" si="79"/>
        <v>95.1</v>
      </c>
      <c r="U638" t="str">
        <f>_xlfn.XLOOKUP(E638,customers!$A$2:$A$1001,customers!$I$2:$I$1001,,0,)</f>
        <v>Yes</v>
      </c>
    </row>
    <row r="639" spans="1:21" x14ac:dyDescent="0.2">
      <c r="A639" s="2" t="s">
        <v>4086</v>
      </c>
      <c r="B639" s="3">
        <v>43889</v>
      </c>
      <c r="C639" s="3" t="str">
        <f t="shared" si="72"/>
        <v>Feb</v>
      </c>
      <c r="D639" s="2">
        <f t="shared" si="73"/>
        <v>2020</v>
      </c>
      <c r="E639" s="2" t="s">
        <v>4087</v>
      </c>
      <c r="F639" t="s">
        <v>6166</v>
      </c>
      <c r="G639" s="2">
        <v>1</v>
      </c>
      <c r="H639" s="2" t="str">
        <f>VLOOKUP(E639,customers!$A$1:$I$1001,2,FALSE)</f>
        <v>Benedikta Paumier</v>
      </c>
      <c r="I639" s="2" t="str">
        <f t="shared" si="74"/>
        <v>Benedikta</v>
      </c>
      <c r="J639" s="2" t="str">
        <f t="shared" si="75"/>
        <v>Paumier</v>
      </c>
      <c r="K639" s="2" t="str">
        <f>IF(VLOOKUP(E639,customers!$A$1:$I$1001,3,FALSE)=0," ",VLOOKUP(E639,customers!$A$1:$I$1001,3,FALSE))</f>
        <v>bpaumierhp@umn.edu</v>
      </c>
      <c r="L639" s="2" t="str">
        <f>VLOOKUP(E639,customers!$A$1:$I$1001,6,FALSE)</f>
        <v>Ballisodare</v>
      </c>
      <c r="M639" s="2" t="str">
        <f>VLOOKUP(E639,customers!$A$1:$I$1001,7,FALSE)</f>
        <v>Ireland</v>
      </c>
      <c r="N639" t="str">
        <f t="shared" si="76"/>
        <v>E</v>
      </c>
      <c r="O639" t="str" cm="1">
        <f t="array" ref="O639">_xlfn.IFS(N639="R","Rob",N639="E","Exc",N639="L","Lib",N639="A","Ara")</f>
        <v>Exc</v>
      </c>
      <c r="P639" t="str" cm="1">
        <f t="array" ref="P639">_xlfn.IFS(O639="Rob","Robusta",O639="Exc","Excelsa",O639="Ara","Arabica",O639="Lib","Liberica")</f>
        <v>Excelsa</v>
      </c>
      <c r="Q639" t="str">
        <f t="shared" si="77"/>
        <v>M</v>
      </c>
      <c r="R639" s="8" t="str">
        <f t="shared" si="78"/>
        <v>2.5</v>
      </c>
      <c r="S639" s="9">
        <f>_xlfn.XLOOKUP(F639,products!$A$2:$A$49,products!$E$2:$E$49,,0,)</f>
        <v>31.624999999999996</v>
      </c>
      <c r="T639" s="10">
        <f t="shared" si="79"/>
        <v>31.624999999999996</v>
      </c>
      <c r="U639" t="str">
        <f>_xlfn.XLOOKUP(E639,customers!$A$2:$A$1001,customers!$I$2:$I$1001,,0,)</f>
        <v>Yes</v>
      </c>
    </row>
    <row r="640" spans="1:21" x14ac:dyDescent="0.2">
      <c r="A640" s="2" t="s">
        <v>4093</v>
      </c>
      <c r="B640" s="3">
        <v>43684</v>
      </c>
      <c r="C640" s="3" t="str">
        <f t="shared" si="72"/>
        <v>Aug</v>
      </c>
      <c r="D640" s="2">
        <f t="shared" si="73"/>
        <v>2019</v>
      </c>
      <c r="E640" s="2" t="s">
        <v>4094</v>
      </c>
      <c r="F640" t="s">
        <v>6175</v>
      </c>
      <c r="G640" s="2">
        <v>3</v>
      </c>
      <c r="H640" s="2" t="str">
        <f>VLOOKUP(E640,customers!$A$1:$I$1001,2,FALSE)</f>
        <v>Neville Piatto</v>
      </c>
      <c r="I640" s="2" t="str">
        <f t="shared" si="74"/>
        <v>Neville</v>
      </c>
      <c r="J640" s="2" t="str">
        <f t="shared" si="75"/>
        <v>Piatto</v>
      </c>
      <c r="K640" s="2" t="str">
        <f>IF(VLOOKUP(E640,customers!$A$1:$I$1001,3,FALSE)=0," ",VLOOKUP(E640,customers!$A$1:$I$1001,3,FALSE))</f>
        <v xml:space="preserve"> </v>
      </c>
      <c r="L640" s="2" t="str">
        <f>VLOOKUP(E640,customers!$A$1:$I$1001,6,FALSE)</f>
        <v>Daingean</v>
      </c>
      <c r="M640" s="2" t="str">
        <f>VLOOKUP(E640,customers!$A$1:$I$1001,7,FALSE)</f>
        <v>Ireland</v>
      </c>
      <c r="N640" t="str">
        <f t="shared" si="76"/>
        <v>A</v>
      </c>
      <c r="O640" t="str" cm="1">
        <f t="array" ref="O640">_xlfn.IFS(N640="R","Rob",N640="E","Exc",N640="L","Lib",N640="A","Ara")</f>
        <v>Ara</v>
      </c>
      <c r="P640" t="str" cm="1">
        <f t="array" ref="P640">_xlfn.IFS(O640="Rob","Robusta",O640="Exc","Excelsa",O640="Ara","Arabica",O640="Lib","Liberica")</f>
        <v>Arabica</v>
      </c>
      <c r="Q640" t="str">
        <f t="shared" si="77"/>
        <v>M</v>
      </c>
      <c r="R640" s="8" t="str">
        <f t="shared" si="78"/>
        <v>2.5</v>
      </c>
      <c r="S640" s="9">
        <f>_xlfn.XLOOKUP(F640,products!$A$2:$A$49,products!$E$2:$E$49,,0,)</f>
        <v>25.874999999999996</v>
      </c>
      <c r="T640" s="10">
        <f t="shared" si="79"/>
        <v>77.624999999999986</v>
      </c>
      <c r="U640" t="str">
        <f>_xlfn.XLOOKUP(E640,customers!$A$2:$A$1001,customers!$I$2:$I$1001,,0,)</f>
        <v>Yes</v>
      </c>
    </row>
    <row r="641" spans="1:21" x14ac:dyDescent="0.2">
      <c r="A641" s="2" t="s">
        <v>4098</v>
      </c>
      <c r="B641" s="3">
        <v>44331</v>
      </c>
      <c r="C641" s="3" t="str">
        <f t="shared" si="72"/>
        <v>May</v>
      </c>
      <c r="D641" s="2">
        <f t="shared" si="73"/>
        <v>2021</v>
      </c>
      <c r="E641" s="2" t="s">
        <v>4099</v>
      </c>
      <c r="F641" t="s">
        <v>6150</v>
      </c>
      <c r="G641" s="2">
        <v>1</v>
      </c>
      <c r="H641" s="2" t="str">
        <f>VLOOKUP(E641,customers!$A$1:$I$1001,2,FALSE)</f>
        <v>Jeno Capey</v>
      </c>
      <c r="I641" s="2" t="str">
        <f t="shared" si="74"/>
        <v>Jeno</v>
      </c>
      <c r="J641" s="2" t="str">
        <f t="shared" si="75"/>
        <v>Capey</v>
      </c>
      <c r="K641" s="2" t="str">
        <f>IF(VLOOKUP(E641,customers!$A$1:$I$1001,3,FALSE)=0," ",VLOOKUP(E641,customers!$A$1:$I$1001,3,FALSE))</f>
        <v>jcapeyhr@bravesites.com</v>
      </c>
      <c r="L641" s="2" t="str">
        <f>VLOOKUP(E641,customers!$A$1:$I$1001,6,FALSE)</f>
        <v>Erie</v>
      </c>
      <c r="M641" s="2" t="str">
        <f>VLOOKUP(E641,customers!$A$1:$I$1001,7,FALSE)</f>
        <v>United States</v>
      </c>
      <c r="N641" t="str">
        <f t="shared" si="76"/>
        <v>L</v>
      </c>
      <c r="O641" t="str" cm="1">
        <f t="array" ref="O641">_xlfn.IFS(N641="R","Rob",N641="E","Exc",N641="L","Lib",N641="A","Ara")</f>
        <v>Lib</v>
      </c>
      <c r="P641" t="str" cm="1">
        <f t="array" ref="P641">_xlfn.IFS(O641="Rob","Robusta",O641="Exc","Excelsa",O641="Ara","Arabica",O641="Lib","Liberica")</f>
        <v>Liberica</v>
      </c>
      <c r="Q641" t="str">
        <f t="shared" si="77"/>
        <v>D</v>
      </c>
      <c r="R641" s="8" t="str">
        <f t="shared" si="78"/>
        <v>0.2</v>
      </c>
      <c r="S641" s="9">
        <f>_xlfn.XLOOKUP(F641,products!$A$2:$A$49,products!$E$2:$E$49,,0,)</f>
        <v>3.8849999999999998</v>
      </c>
      <c r="T641" s="10">
        <f t="shared" si="79"/>
        <v>3.8849999999999998</v>
      </c>
      <c r="U641" t="str">
        <f>_xlfn.XLOOKUP(E641,customers!$A$2:$A$1001,customers!$I$2:$I$1001,,0,)</f>
        <v>Yes</v>
      </c>
    </row>
    <row r="642" spans="1:21" x14ac:dyDescent="0.2">
      <c r="A642" s="2" t="s">
        <v>4104</v>
      </c>
      <c r="B642" s="3">
        <v>44547</v>
      </c>
      <c r="C642" s="3" t="str">
        <f t="shared" si="72"/>
        <v>Dec</v>
      </c>
      <c r="D642" s="2">
        <f t="shared" si="73"/>
        <v>2021</v>
      </c>
      <c r="E642" s="2" t="s">
        <v>4152</v>
      </c>
      <c r="F642" t="s">
        <v>6142</v>
      </c>
      <c r="G642" s="2">
        <v>5</v>
      </c>
      <c r="H642" s="2" t="str">
        <f>VLOOKUP(E642,customers!$A$1:$I$1001,2,FALSE)</f>
        <v>Tuckie Mathonnet</v>
      </c>
      <c r="I642" s="2" t="str">
        <f t="shared" si="74"/>
        <v>Tuckie</v>
      </c>
      <c r="J642" s="2" t="str">
        <f t="shared" si="75"/>
        <v>Mathonnet</v>
      </c>
      <c r="K642" s="2" t="str">
        <f>IF(VLOOKUP(E642,customers!$A$1:$I$1001,3,FALSE)=0," ",VLOOKUP(E642,customers!$A$1:$I$1001,3,FALSE))</f>
        <v>tmathonneti0@google.co.jp</v>
      </c>
      <c r="L642" s="2" t="str">
        <f>VLOOKUP(E642,customers!$A$1:$I$1001,6,FALSE)</f>
        <v>Columbus</v>
      </c>
      <c r="M642" s="2" t="str">
        <f>VLOOKUP(E642,customers!$A$1:$I$1001,7,FALSE)</f>
        <v>United States</v>
      </c>
      <c r="N642" t="str">
        <f t="shared" si="76"/>
        <v>R</v>
      </c>
      <c r="O642" t="str" cm="1">
        <f t="array" ref="O642">_xlfn.IFS(N642="R","Rob",N642="E","Exc",N642="L","Lib",N642="A","Ara")</f>
        <v>Rob</v>
      </c>
      <c r="P642" t="str" cm="1">
        <f t="array" ref="P642">_xlfn.IFS(O642="Rob","Robusta",O642="Exc","Excelsa",O642="Ara","Arabica",O642="Lib","Liberica")</f>
        <v>Robusta</v>
      </c>
      <c r="Q642" t="str">
        <f t="shared" si="77"/>
        <v>L</v>
      </c>
      <c r="R642" s="8" t="str">
        <f t="shared" si="78"/>
        <v>2.5</v>
      </c>
      <c r="S642" s="9">
        <f>_xlfn.XLOOKUP(F642,products!$A$2:$A$49,products!$E$2:$E$49,,0,)</f>
        <v>27.484999999999996</v>
      </c>
      <c r="T642" s="10">
        <f t="shared" si="79"/>
        <v>137.42499999999998</v>
      </c>
      <c r="U642" t="str">
        <f>_xlfn.XLOOKUP(E642,customers!$A$2:$A$1001,customers!$I$2:$I$1001,,0,)</f>
        <v>No</v>
      </c>
    </row>
    <row r="643" spans="1:21" x14ac:dyDescent="0.2">
      <c r="A643" s="2" t="s">
        <v>4109</v>
      </c>
      <c r="B643" s="3">
        <v>44448</v>
      </c>
      <c r="C643" s="3" t="str">
        <f t="shared" ref="C643:C706" si="80">TEXT(B643,"mmm")</f>
        <v>Sep</v>
      </c>
      <c r="D643" s="2">
        <f t="shared" ref="D643:D706" si="81">YEAR(B643)</f>
        <v>2021</v>
      </c>
      <c r="E643" s="2" t="s">
        <v>4110</v>
      </c>
      <c r="F643" t="s">
        <v>6179</v>
      </c>
      <c r="G643" s="2">
        <v>3</v>
      </c>
      <c r="H643" s="2" t="str">
        <f>VLOOKUP(E643,customers!$A$1:$I$1001,2,FALSE)</f>
        <v>Yardley Basill</v>
      </c>
      <c r="I643" s="2" t="str">
        <f t="shared" ref="I643:I706" si="82">LEFT(H643,FIND(" ",H643,1)-1)</f>
        <v>Yardley</v>
      </c>
      <c r="J643" s="2" t="str">
        <f t="shared" ref="J643:J706" si="83">RIGHT(H643,LEN(H643)-FIND(" ",H643,1))</f>
        <v>Basill</v>
      </c>
      <c r="K643" s="2" t="str">
        <f>IF(VLOOKUP(E643,customers!$A$1:$I$1001,3,FALSE)=0," ",VLOOKUP(E643,customers!$A$1:$I$1001,3,FALSE))</f>
        <v>ybasillht@theguardian.com</v>
      </c>
      <c r="L643" s="2" t="str">
        <f>VLOOKUP(E643,customers!$A$1:$I$1001,6,FALSE)</f>
        <v>Pittsburgh</v>
      </c>
      <c r="M643" s="2" t="str">
        <f>VLOOKUP(E643,customers!$A$1:$I$1001,7,FALSE)</f>
        <v>United States</v>
      </c>
      <c r="N643" t="str">
        <f t="shared" ref="N643:N706" si="84">LEFT(F643,FIND("-",F643,1)-1)</f>
        <v>R</v>
      </c>
      <c r="O643" t="str" cm="1">
        <f t="array" ref="O643">_xlfn.IFS(N643="R","Rob",N643="E","Exc",N643="L","Lib",N643="A","Ara")</f>
        <v>Rob</v>
      </c>
      <c r="P643" t="str" cm="1">
        <f t="array" ref="P643">_xlfn.IFS(O643="Rob","Robusta",O643="Exc","Excelsa",O643="Ara","Arabica",O643="Lib","Liberica")</f>
        <v>Robusta</v>
      </c>
      <c r="Q643" t="str">
        <f t="shared" ref="Q643:Q706" si="85">MID(F643,FIND("-",F643,1)+1,1)</f>
        <v>L</v>
      </c>
      <c r="R643" s="8" t="str">
        <f t="shared" ref="R643:R706" si="86">MID(F643,FIND("-",F643,FIND("-",F643,1)+1)+1,LEN(F643)-FIND("-",F643,FIND("-",F643,1)+1))</f>
        <v>1</v>
      </c>
      <c r="S643" s="9">
        <f>_xlfn.XLOOKUP(F643,products!$A$2:$A$49,products!$E$2:$E$49,,0,)</f>
        <v>11.95</v>
      </c>
      <c r="T643" s="10">
        <f t="shared" ref="T643:T706" si="87">S643*G643</f>
        <v>35.849999999999994</v>
      </c>
      <c r="U643" t="str">
        <f>_xlfn.XLOOKUP(E643,customers!$A$2:$A$1001,customers!$I$2:$I$1001,,0,)</f>
        <v>Yes</v>
      </c>
    </row>
    <row r="644" spans="1:21" x14ac:dyDescent="0.2">
      <c r="A644" s="2" t="s">
        <v>4115</v>
      </c>
      <c r="B644" s="3">
        <v>43880</v>
      </c>
      <c r="C644" s="3" t="str">
        <f t="shared" si="80"/>
        <v>Feb</v>
      </c>
      <c r="D644" s="2">
        <f t="shared" si="81"/>
        <v>2020</v>
      </c>
      <c r="E644" s="2" t="s">
        <v>4116</v>
      </c>
      <c r="F644" t="s">
        <v>6156</v>
      </c>
      <c r="G644" s="2">
        <v>2</v>
      </c>
      <c r="H644" s="2" t="str">
        <f>VLOOKUP(E644,customers!$A$1:$I$1001,2,FALSE)</f>
        <v>Maggy Baistow</v>
      </c>
      <c r="I644" s="2" t="str">
        <f t="shared" si="82"/>
        <v>Maggy</v>
      </c>
      <c r="J644" s="2" t="str">
        <f t="shared" si="83"/>
        <v>Baistow</v>
      </c>
      <c r="K644" s="2" t="str">
        <f>IF(VLOOKUP(E644,customers!$A$1:$I$1001,3,FALSE)=0," ",VLOOKUP(E644,customers!$A$1:$I$1001,3,FALSE))</f>
        <v>mbaistowhu@i2i.jp</v>
      </c>
      <c r="L644" s="2" t="str">
        <f>VLOOKUP(E644,customers!$A$1:$I$1001,6,FALSE)</f>
        <v>Ford</v>
      </c>
      <c r="M644" s="2" t="str">
        <f>VLOOKUP(E644,customers!$A$1:$I$1001,7,FALSE)</f>
        <v>United Kingdom</v>
      </c>
      <c r="N644" t="str">
        <f t="shared" si="84"/>
        <v>E</v>
      </c>
      <c r="O644" t="str" cm="1">
        <f t="array" ref="O644">_xlfn.IFS(N644="R","Rob",N644="E","Exc",N644="L","Lib",N644="A","Ara")</f>
        <v>Exc</v>
      </c>
      <c r="P644" t="str" cm="1">
        <f t="array" ref="P644">_xlfn.IFS(O644="Rob","Robusta",O644="Exc","Excelsa",O644="Ara","Arabica",O644="Lib","Liberica")</f>
        <v>Excelsa</v>
      </c>
      <c r="Q644" t="str">
        <f t="shared" si="85"/>
        <v>M</v>
      </c>
      <c r="R644" s="8" t="str">
        <f t="shared" si="86"/>
        <v>0.2</v>
      </c>
      <c r="S644" s="9">
        <f>_xlfn.XLOOKUP(F644,products!$A$2:$A$49,products!$E$2:$E$49,,0,)</f>
        <v>4.125</v>
      </c>
      <c r="T644" s="10">
        <f t="shared" si="87"/>
        <v>8.25</v>
      </c>
      <c r="U644" t="str">
        <f>_xlfn.XLOOKUP(E644,customers!$A$2:$A$1001,customers!$I$2:$I$1001,,0,)</f>
        <v>Yes</v>
      </c>
    </row>
    <row r="645" spans="1:21" x14ac:dyDescent="0.2">
      <c r="A645" s="2" t="s">
        <v>4123</v>
      </c>
      <c r="B645" s="3">
        <v>44011</v>
      </c>
      <c r="C645" s="3" t="str">
        <f t="shared" si="80"/>
        <v>Jun</v>
      </c>
      <c r="D645" s="2">
        <f t="shared" si="81"/>
        <v>2020</v>
      </c>
      <c r="E645" s="2" t="s">
        <v>4124</v>
      </c>
      <c r="F645" t="s">
        <v>6148</v>
      </c>
      <c r="G645" s="2">
        <v>3</v>
      </c>
      <c r="H645" s="2" t="str">
        <f>VLOOKUP(E645,customers!$A$1:$I$1001,2,FALSE)</f>
        <v>Courtney Pallant</v>
      </c>
      <c r="I645" s="2" t="str">
        <f t="shared" si="82"/>
        <v>Courtney</v>
      </c>
      <c r="J645" s="2" t="str">
        <f t="shared" si="83"/>
        <v>Pallant</v>
      </c>
      <c r="K645" s="2" t="str">
        <f>IF(VLOOKUP(E645,customers!$A$1:$I$1001,3,FALSE)=0," ",VLOOKUP(E645,customers!$A$1:$I$1001,3,FALSE))</f>
        <v>cpallanthv@typepad.com</v>
      </c>
      <c r="L645" s="2" t="str">
        <f>VLOOKUP(E645,customers!$A$1:$I$1001,6,FALSE)</f>
        <v>Dallas</v>
      </c>
      <c r="M645" s="2" t="str">
        <f>VLOOKUP(E645,customers!$A$1:$I$1001,7,FALSE)</f>
        <v>United States</v>
      </c>
      <c r="N645" t="str">
        <f t="shared" si="84"/>
        <v>E</v>
      </c>
      <c r="O645" t="str" cm="1">
        <f t="array" ref="O645">_xlfn.IFS(N645="R","Rob",N645="E","Exc",N645="L","Lib",N645="A","Ara")</f>
        <v>Exc</v>
      </c>
      <c r="P645" t="str" cm="1">
        <f t="array" ref="P645">_xlfn.IFS(O645="Rob","Robusta",O645="Exc","Excelsa",O645="Ara","Arabica",O645="Lib","Liberica")</f>
        <v>Excelsa</v>
      </c>
      <c r="Q645" t="str">
        <f t="shared" si="85"/>
        <v>L</v>
      </c>
      <c r="R645" s="8" t="str">
        <f t="shared" si="86"/>
        <v>2.5</v>
      </c>
      <c r="S645" s="9">
        <f>_xlfn.XLOOKUP(F645,products!$A$2:$A$49,products!$E$2:$E$49,,0,)</f>
        <v>34.154999999999994</v>
      </c>
      <c r="T645" s="10">
        <f t="shared" si="87"/>
        <v>102.46499999999997</v>
      </c>
      <c r="U645" t="str">
        <f>_xlfn.XLOOKUP(E645,customers!$A$2:$A$1001,customers!$I$2:$I$1001,,0,)</f>
        <v>Yes</v>
      </c>
    </row>
    <row r="646" spans="1:21" x14ac:dyDescent="0.2">
      <c r="A646" s="2" t="s">
        <v>4128</v>
      </c>
      <c r="B646" s="3">
        <v>44694</v>
      </c>
      <c r="C646" s="3" t="str">
        <f t="shared" si="80"/>
        <v>May</v>
      </c>
      <c r="D646" s="2">
        <f t="shared" si="81"/>
        <v>2022</v>
      </c>
      <c r="E646" s="2" t="s">
        <v>4129</v>
      </c>
      <c r="F646" t="s">
        <v>6149</v>
      </c>
      <c r="G646" s="2">
        <v>2</v>
      </c>
      <c r="H646" s="2" t="str">
        <f>VLOOKUP(E646,customers!$A$1:$I$1001,2,FALSE)</f>
        <v>Marne Mingey</v>
      </c>
      <c r="I646" s="2" t="str">
        <f t="shared" si="82"/>
        <v>Marne</v>
      </c>
      <c r="J646" s="2" t="str">
        <f t="shared" si="83"/>
        <v>Mingey</v>
      </c>
      <c r="K646" s="2" t="str">
        <f>IF(VLOOKUP(E646,customers!$A$1:$I$1001,3,FALSE)=0," ",VLOOKUP(E646,customers!$A$1:$I$1001,3,FALSE))</f>
        <v xml:space="preserve"> </v>
      </c>
      <c r="L646" s="2" t="str">
        <f>VLOOKUP(E646,customers!$A$1:$I$1001,6,FALSE)</f>
        <v>Miami</v>
      </c>
      <c r="M646" s="2" t="str">
        <f>VLOOKUP(E646,customers!$A$1:$I$1001,7,FALSE)</f>
        <v>United States</v>
      </c>
      <c r="N646" t="str">
        <f t="shared" si="84"/>
        <v>R</v>
      </c>
      <c r="O646" t="str" cm="1">
        <f t="array" ref="O646">_xlfn.IFS(N646="R","Rob",N646="E","Exc",N646="L","Lib",N646="A","Ara")</f>
        <v>Rob</v>
      </c>
      <c r="P646" t="str" cm="1">
        <f t="array" ref="P646">_xlfn.IFS(O646="Rob","Robusta",O646="Exc","Excelsa",O646="Ara","Arabica",O646="Lib","Liberica")</f>
        <v>Robusta</v>
      </c>
      <c r="Q646" t="str">
        <f t="shared" si="85"/>
        <v>D</v>
      </c>
      <c r="R646" s="8" t="str">
        <f t="shared" si="86"/>
        <v>2.5</v>
      </c>
      <c r="S646" s="9">
        <f>_xlfn.XLOOKUP(F646,products!$A$2:$A$49,products!$E$2:$E$49,,0,)</f>
        <v>20.584999999999997</v>
      </c>
      <c r="T646" s="10">
        <f t="shared" si="87"/>
        <v>41.169999999999995</v>
      </c>
      <c r="U646" t="str">
        <f>_xlfn.XLOOKUP(E646,customers!$A$2:$A$1001,customers!$I$2:$I$1001,,0,)</f>
        <v>No</v>
      </c>
    </row>
    <row r="647" spans="1:21" x14ac:dyDescent="0.2">
      <c r="A647" s="2" t="s">
        <v>4133</v>
      </c>
      <c r="B647" s="3">
        <v>44106</v>
      </c>
      <c r="C647" s="3" t="str">
        <f t="shared" si="80"/>
        <v>Oct</v>
      </c>
      <c r="D647" s="2">
        <f t="shared" si="81"/>
        <v>2020</v>
      </c>
      <c r="E647" s="2" t="s">
        <v>4134</v>
      </c>
      <c r="F647" t="s">
        <v>6168</v>
      </c>
      <c r="G647" s="2">
        <v>3</v>
      </c>
      <c r="H647" s="2" t="str">
        <f>VLOOKUP(E647,customers!$A$1:$I$1001,2,FALSE)</f>
        <v>Denny O' Ronan</v>
      </c>
      <c r="I647" s="2" t="str">
        <f t="shared" si="82"/>
        <v>Denny</v>
      </c>
      <c r="J647" s="2" t="str">
        <f t="shared" si="83"/>
        <v>O' Ronan</v>
      </c>
      <c r="K647" s="2" t="str">
        <f>IF(VLOOKUP(E647,customers!$A$1:$I$1001,3,FALSE)=0," ",VLOOKUP(E647,customers!$A$1:$I$1001,3,FALSE))</f>
        <v>dohx@redcross.org</v>
      </c>
      <c r="L647" s="2" t="str">
        <f>VLOOKUP(E647,customers!$A$1:$I$1001,6,FALSE)</f>
        <v>San Angelo</v>
      </c>
      <c r="M647" s="2" t="str">
        <f>VLOOKUP(E647,customers!$A$1:$I$1001,7,FALSE)</f>
        <v>United States</v>
      </c>
      <c r="N647" t="str">
        <f t="shared" si="84"/>
        <v>A</v>
      </c>
      <c r="O647" t="str" cm="1">
        <f t="array" ref="O647">_xlfn.IFS(N647="R","Rob",N647="E","Exc",N647="L","Lib",N647="A","Ara")</f>
        <v>Ara</v>
      </c>
      <c r="P647" t="str" cm="1">
        <f t="array" ref="P647">_xlfn.IFS(O647="Rob","Robusta",O647="Exc","Excelsa",O647="Ara","Arabica",O647="Lib","Liberica")</f>
        <v>Arabica</v>
      </c>
      <c r="Q647" t="str">
        <f t="shared" si="85"/>
        <v>D</v>
      </c>
      <c r="R647" s="8" t="str">
        <f t="shared" si="86"/>
        <v>2.5</v>
      </c>
      <c r="S647" s="9">
        <f>_xlfn.XLOOKUP(F647,products!$A$2:$A$49,products!$E$2:$E$49,,0,)</f>
        <v>22.884999999999998</v>
      </c>
      <c r="T647" s="10">
        <f t="shared" si="87"/>
        <v>68.655000000000001</v>
      </c>
      <c r="U647" t="str">
        <f>_xlfn.XLOOKUP(E647,customers!$A$2:$A$1001,customers!$I$2:$I$1001,,0,)</f>
        <v>Yes</v>
      </c>
    </row>
    <row r="648" spans="1:21" x14ac:dyDescent="0.2">
      <c r="A648" s="2" t="s">
        <v>4139</v>
      </c>
      <c r="B648" s="3">
        <v>44532</v>
      </c>
      <c r="C648" s="3" t="str">
        <f t="shared" si="80"/>
        <v>Dec</v>
      </c>
      <c r="D648" s="2">
        <f t="shared" si="81"/>
        <v>2021</v>
      </c>
      <c r="E648" s="2" t="s">
        <v>4140</v>
      </c>
      <c r="F648" t="s">
        <v>6147</v>
      </c>
      <c r="G648" s="2">
        <v>1</v>
      </c>
      <c r="H648" s="2" t="str">
        <f>VLOOKUP(E648,customers!$A$1:$I$1001,2,FALSE)</f>
        <v>Dottie Rallin</v>
      </c>
      <c r="I648" s="2" t="str">
        <f t="shared" si="82"/>
        <v>Dottie</v>
      </c>
      <c r="J648" s="2" t="str">
        <f t="shared" si="83"/>
        <v>Rallin</v>
      </c>
      <c r="K648" s="2" t="str">
        <f>IF(VLOOKUP(E648,customers!$A$1:$I$1001,3,FALSE)=0," ",VLOOKUP(E648,customers!$A$1:$I$1001,3,FALSE))</f>
        <v>drallinhy@howstuffworks.com</v>
      </c>
      <c r="L648" s="2" t="str">
        <f>VLOOKUP(E648,customers!$A$1:$I$1001,6,FALSE)</f>
        <v>Albany</v>
      </c>
      <c r="M648" s="2" t="str">
        <f>VLOOKUP(E648,customers!$A$1:$I$1001,7,FALSE)</f>
        <v>United States</v>
      </c>
      <c r="N648" t="str">
        <f t="shared" si="84"/>
        <v>A</v>
      </c>
      <c r="O648" t="str" cm="1">
        <f t="array" ref="O648">_xlfn.IFS(N648="R","Rob",N648="E","Exc",N648="L","Lib",N648="A","Ara")</f>
        <v>Ara</v>
      </c>
      <c r="P648" t="str" cm="1">
        <f t="array" ref="P648">_xlfn.IFS(O648="Rob","Robusta",O648="Exc","Excelsa",O648="Ara","Arabica",O648="Lib","Liberica")</f>
        <v>Arabica</v>
      </c>
      <c r="Q648" t="str">
        <f t="shared" si="85"/>
        <v>D</v>
      </c>
      <c r="R648" s="8" t="str">
        <f t="shared" si="86"/>
        <v>1</v>
      </c>
      <c r="S648" s="9">
        <f>_xlfn.XLOOKUP(F648,products!$A$2:$A$49,products!$E$2:$E$49,,0,)</f>
        <v>9.9499999999999993</v>
      </c>
      <c r="T648" s="10">
        <f t="shared" si="87"/>
        <v>9.9499999999999993</v>
      </c>
      <c r="U648" t="str">
        <f>_xlfn.XLOOKUP(E648,customers!$A$2:$A$1001,customers!$I$2:$I$1001,,0,)</f>
        <v>Yes</v>
      </c>
    </row>
    <row r="649" spans="1:21" x14ac:dyDescent="0.2">
      <c r="A649" s="2" t="s">
        <v>4145</v>
      </c>
      <c r="B649" s="3">
        <v>44502</v>
      </c>
      <c r="C649" s="3" t="str">
        <f t="shared" si="80"/>
        <v>Nov</v>
      </c>
      <c r="D649" s="2">
        <f t="shared" si="81"/>
        <v>2021</v>
      </c>
      <c r="E649" s="2" t="s">
        <v>4146</v>
      </c>
      <c r="F649" t="s">
        <v>6161</v>
      </c>
      <c r="G649" s="2">
        <v>3</v>
      </c>
      <c r="H649" s="2" t="str">
        <f>VLOOKUP(E649,customers!$A$1:$I$1001,2,FALSE)</f>
        <v>Ardith Chill</v>
      </c>
      <c r="I649" s="2" t="str">
        <f t="shared" si="82"/>
        <v>Ardith</v>
      </c>
      <c r="J649" s="2" t="str">
        <f t="shared" si="83"/>
        <v>Chill</v>
      </c>
      <c r="K649" s="2" t="str">
        <f>IF(VLOOKUP(E649,customers!$A$1:$I$1001,3,FALSE)=0," ",VLOOKUP(E649,customers!$A$1:$I$1001,3,FALSE))</f>
        <v>achillhz@epa.gov</v>
      </c>
      <c r="L649" s="2" t="str">
        <f>VLOOKUP(E649,customers!$A$1:$I$1001,6,FALSE)</f>
        <v>Thorpe</v>
      </c>
      <c r="M649" s="2" t="str">
        <f>VLOOKUP(E649,customers!$A$1:$I$1001,7,FALSE)</f>
        <v>United Kingdom</v>
      </c>
      <c r="N649" t="str">
        <f t="shared" si="84"/>
        <v>L</v>
      </c>
      <c r="O649" t="str" cm="1">
        <f t="array" ref="O649">_xlfn.IFS(N649="R","Rob",N649="E","Exc",N649="L","Lib",N649="A","Ara")</f>
        <v>Lib</v>
      </c>
      <c r="P649" t="str" cm="1">
        <f t="array" ref="P649">_xlfn.IFS(O649="Rob","Robusta",O649="Exc","Excelsa",O649="Ara","Arabica",O649="Lib","Liberica")</f>
        <v>Liberica</v>
      </c>
      <c r="Q649" t="str">
        <f t="shared" si="85"/>
        <v>L</v>
      </c>
      <c r="R649" s="8" t="str">
        <f t="shared" si="86"/>
        <v>0.5</v>
      </c>
      <c r="S649" s="9">
        <f>_xlfn.XLOOKUP(F649,products!$A$2:$A$49,products!$E$2:$E$49,,0,)</f>
        <v>9.51</v>
      </c>
      <c r="T649" s="10">
        <f t="shared" si="87"/>
        <v>28.53</v>
      </c>
      <c r="U649" t="str">
        <f>_xlfn.XLOOKUP(E649,customers!$A$2:$A$1001,customers!$I$2:$I$1001,,0,)</f>
        <v>Yes</v>
      </c>
    </row>
    <row r="650" spans="1:21" x14ac:dyDescent="0.2">
      <c r="A650" s="2" t="s">
        <v>4151</v>
      </c>
      <c r="B650" s="3">
        <v>43884</v>
      </c>
      <c r="C650" s="3" t="str">
        <f t="shared" si="80"/>
        <v>Feb</v>
      </c>
      <c r="D650" s="2">
        <f t="shared" si="81"/>
        <v>2020</v>
      </c>
      <c r="E650" s="2" t="s">
        <v>4152</v>
      </c>
      <c r="F650" t="s">
        <v>6163</v>
      </c>
      <c r="G650" s="2">
        <v>6</v>
      </c>
      <c r="H650" s="2" t="str">
        <f>VLOOKUP(E650,customers!$A$1:$I$1001,2,FALSE)</f>
        <v>Tuckie Mathonnet</v>
      </c>
      <c r="I650" s="2" t="str">
        <f t="shared" si="82"/>
        <v>Tuckie</v>
      </c>
      <c r="J650" s="2" t="str">
        <f t="shared" si="83"/>
        <v>Mathonnet</v>
      </c>
      <c r="K650" s="2" t="str">
        <f>IF(VLOOKUP(E650,customers!$A$1:$I$1001,3,FALSE)=0," ",VLOOKUP(E650,customers!$A$1:$I$1001,3,FALSE))</f>
        <v>tmathonneti0@google.co.jp</v>
      </c>
      <c r="L650" s="2" t="str">
        <f>VLOOKUP(E650,customers!$A$1:$I$1001,6,FALSE)</f>
        <v>Columbus</v>
      </c>
      <c r="M650" s="2" t="str">
        <f>VLOOKUP(E650,customers!$A$1:$I$1001,7,FALSE)</f>
        <v>United States</v>
      </c>
      <c r="N650" t="str">
        <f t="shared" si="84"/>
        <v>R</v>
      </c>
      <c r="O650" t="str" cm="1">
        <f t="array" ref="O650">_xlfn.IFS(N650="R","Rob",N650="E","Exc",N650="L","Lib",N650="A","Ara")</f>
        <v>Rob</v>
      </c>
      <c r="P650" t="str" cm="1">
        <f t="array" ref="P650">_xlfn.IFS(O650="Rob","Robusta",O650="Exc","Excelsa",O650="Ara","Arabica",O650="Lib","Liberica")</f>
        <v>Robusta</v>
      </c>
      <c r="Q650" t="str">
        <f t="shared" si="85"/>
        <v>D</v>
      </c>
      <c r="R650" s="8" t="str">
        <f t="shared" si="86"/>
        <v>0.2</v>
      </c>
      <c r="S650" s="9">
        <f>_xlfn.XLOOKUP(F650,products!$A$2:$A$49,products!$E$2:$E$49,,0,)</f>
        <v>2.6849999999999996</v>
      </c>
      <c r="T650" s="10">
        <f t="shared" si="87"/>
        <v>16.11</v>
      </c>
      <c r="U650" t="str">
        <f>_xlfn.XLOOKUP(E650,customers!$A$2:$A$1001,customers!$I$2:$I$1001,,0,)</f>
        <v>No</v>
      </c>
    </row>
    <row r="651" spans="1:21" x14ac:dyDescent="0.2">
      <c r="A651" s="2" t="s">
        <v>4157</v>
      </c>
      <c r="B651" s="3">
        <v>44015</v>
      </c>
      <c r="C651" s="3" t="str">
        <f t="shared" si="80"/>
        <v>Jul</v>
      </c>
      <c r="D651" s="2">
        <f t="shared" si="81"/>
        <v>2020</v>
      </c>
      <c r="E651" s="2" t="s">
        <v>4158</v>
      </c>
      <c r="F651" t="s">
        <v>6170</v>
      </c>
      <c r="G651" s="2">
        <v>6</v>
      </c>
      <c r="H651" s="2" t="str">
        <f>VLOOKUP(E651,customers!$A$1:$I$1001,2,FALSE)</f>
        <v>Charmane Denys</v>
      </c>
      <c r="I651" s="2" t="str">
        <f t="shared" si="82"/>
        <v>Charmane</v>
      </c>
      <c r="J651" s="2" t="str">
        <f t="shared" si="83"/>
        <v>Denys</v>
      </c>
      <c r="K651" s="2" t="str">
        <f>IF(VLOOKUP(E651,customers!$A$1:$I$1001,3,FALSE)=0," ",VLOOKUP(E651,customers!$A$1:$I$1001,3,FALSE))</f>
        <v>cdenysi1@is.gd</v>
      </c>
      <c r="L651" s="2" t="str">
        <f>VLOOKUP(E651,customers!$A$1:$I$1001,6,FALSE)</f>
        <v>Carlton</v>
      </c>
      <c r="M651" s="2" t="str">
        <f>VLOOKUP(E651,customers!$A$1:$I$1001,7,FALSE)</f>
        <v>United Kingdom</v>
      </c>
      <c r="N651" t="str">
        <f t="shared" si="84"/>
        <v>L</v>
      </c>
      <c r="O651" t="str" cm="1">
        <f t="array" ref="O651">_xlfn.IFS(N651="R","Rob",N651="E","Exc",N651="L","Lib",N651="A","Ara")</f>
        <v>Lib</v>
      </c>
      <c r="P651" t="str" cm="1">
        <f t="array" ref="P651">_xlfn.IFS(O651="Rob","Robusta",O651="Exc","Excelsa",O651="Ara","Arabica",O651="Lib","Liberica")</f>
        <v>Liberica</v>
      </c>
      <c r="Q651" t="str">
        <f t="shared" si="85"/>
        <v>L</v>
      </c>
      <c r="R651" s="8" t="str">
        <f t="shared" si="86"/>
        <v>1</v>
      </c>
      <c r="S651" s="9">
        <f>_xlfn.XLOOKUP(F651,products!$A$2:$A$49,products!$E$2:$E$49,,0,)</f>
        <v>15.85</v>
      </c>
      <c r="T651" s="10">
        <f t="shared" si="87"/>
        <v>95.1</v>
      </c>
      <c r="U651" t="str">
        <f>_xlfn.XLOOKUP(E651,customers!$A$2:$A$1001,customers!$I$2:$I$1001,,0,)</f>
        <v>No</v>
      </c>
    </row>
    <row r="652" spans="1:21" x14ac:dyDescent="0.2">
      <c r="A652" s="2" t="s">
        <v>4163</v>
      </c>
      <c r="B652" s="3">
        <v>43507</v>
      </c>
      <c r="C652" s="3" t="str">
        <f t="shared" si="80"/>
        <v>Feb</v>
      </c>
      <c r="D652" s="2">
        <f t="shared" si="81"/>
        <v>2019</v>
      </c>
      <c r="E652" s="2" t="s">
        <v>4164</v>
      </c>
      <c r="F652" t="s">
        <v>6172</v>
      </c>
      <c r="G652" s="2">
        <v>1</v>
      </c>
      <c r="H652" s="2" t="str">
        <f>VLOOKUP(E652,customers!$A$1:$I$1001,2,FALSE)</f>
        <v>Cecily Stebbings</v>
      </c>
      <c r="I652" s="2" t="str">
        <f t="shared" si="82"/>
        <v>Cecily</v>
      </c>
      <c r="J652" s="2" t="str">
        <f t="shared" si="83"/>
        <v>Stebbings</v>
      </c>
      <c r="K652" s="2" t="str">
        <f>IF(VLOOKUP(E652,customers!$A$1:$I$1001,3,FALSE)=0," ",VLOOKUP(E652,customers!$A$1:$I$1001,3,FALSE))</f>
        <v>cstebbingsi2@drupal.org</v>
      </c>
      <c r="L652" s="2" t="str">
        <f>VLOOKUP(E652,customers!$A$1:$I$1001,6,FALSE)</f>
        <v>Corona</v>
      </c>
      <c r="M652" s="2" t="str">
        <f>VLOOKUP(E652,customers!$A$1:$I$1001,7,FALSE)</f>
        <v>United States</v>
      </c>
      <c r="N652" t="str">
        <f t="shared" si="84"/>
        <v>R</v>
      </c>
      <c r="O652" t="str" cm="1">
        <f t="array" ref="O652">_xlfn.IFS(N652="R","Rob",N652="E","Exc",N652="L","Lib",N652="A","Ara")</f>
        <v>Rob</v>
      </c>
      <c r="P652" t="str" cm="1">
        <f t="array" ref="P652">_xlfn.IFS(O652="Rob","Robusta",O652="Exc","Excelsa",O652="Ara","Arabica",O652="Lib","Liberica")</f>
        <v>Robusta</v>
      </c>
      <c r="Q652" t="str">
        <f t="shared" si="85"/>
        <v>D</v>
      </c>
      <c r="R652" s="8" t="str">
        <f t="shared" si="86"/>
        <v>0.5</v>
      </c>
      <c r="S652" s="9">
        <f>_xlfn.XLOOKUP(F652,products!$A$2:$A$49,products!$E$2:$E$49,,0,)</f>
        <v>5.3699999999999992</v>
      </c>
      <c r="T652" s="10">
        <f t="shared" si="87"/>
        <v>5.3699999999999992</v>
      </c>
      <c r="U652" t="str">
        <f>_xlfn.XLOOKUP(E652,customers!$A$2:$A$1001,customers!$I$2:$I$1001,,0,)</f>
        <v>Yes</v>
      </c>
    </row>
    <row r="653" spans="1:21" x14ac:dyDescent="0.2">
      <c r="A653" s="2" t="s">
        <v>4169</v>
      </c>
      <c r="B653" s="3">
        <v>44084</v>
      </c>
      <c r="C653" s="3" t="str">
        <f t="shared" si="80"/>
        <v>Sep</v>
      </c>
      <c r="D653" s="2">
        <f t="shared" si="81"/>
        <v>2020</v>
      </c>
      <c r="E653" s="2" t="s">
        <v>4170</v>
      </c>
      <c r="F653" t="s">
        <v>6179</v>
      </c>
      <c r="G653" s="2">
        <v>4</v>
      </c>
      <c r="H653" s="2" t="str">
        <f>VLOOKUP(E653,customers!$A$1:$I$1001,2,FALSE)</f>
        <v>Giana Tonnesen</v>
      </c>
      <c r="I653" s="2" t="str">
        <f t="shared" si="82"/>
        <v>Giana</v>
      </c>
      <c r="J653" s="2" t="str">
        <f t="shared" si="83"/>
        <v>Tonnesen</v>
      </c>
      <c r="K653" s="2" t="str">
        <f>IF(VLOOKUP(E653,customers!$A$1:$I$1001,3,FALSE)=0," ",VLOOKUP(E653,customers!$A$1:$I$1001,3,FALSE))</f>
        <v xml:space="preserve"> </v>
      </c>
      <c r="L653" s="2" t="str">
        <f>VLOOKUP(E653,customers!$A$1:$I$1001,6,FALSE)</f>
        <v>Washington</v>
      </c>
      <c r="M653" s="2" t="str">
        <f>VLOOKUP(E653,customers!$A$1:$I$1001,7,FALSE)</f>
        <v>United States</v>
      </c>
      <c r="N653" t="str">
        <f t="shared" si="84"/>
        <v>R</v>
      </c>
      <c r="O653" t="str" cm="1">
        <f t="array" ref="O653">_xlfn.IFS(N653="R","Rob",N653="E","Exc",N653="L","Lib",N653="A","Ara")</f>
        <v>Rob</v>
      </c>
      <c r="P653" t="str" cm="1">
        <f t="array" ref="P653">_xlfn.IFS(O653="Rob","Robusta",O653="Exc","Excelsa",O653="Ara","Arabica",O653="Lib","Liberica")</f>
        <v>Robusta</v>
      </c>
      <c r="Q653" t="str">
        <f t="shared" si="85"/>
        <v>L</v>
      </c>
      <c r="R653" s="8" t="str">
        <f t="shared" si="86"/>
        <v>1</v>
      </c>
      <c r="S653" s="9">
        <f>_xlfn.XLOOKUP(F653,products!$A$2:$A$49,products!$E$2:$E$49,,0,)</f>
        <v>11.95</v>
      </c>
      <c r="T653" s="10">
        <f t="shared" si="87"/>
        <v>47.8</v>
      </c>
      <c r="U653" t="str">
        <f>_xlfn.XLOOKUP(E653,customers!$A$2:$A$1001,customers!$I$2:$I$1001,,0,)</f>
        <v>No</v>
      </c>
    </row>
    <row r="654" spans="1:21" x14ac:dyDescent="0.2">
      <c r="A654" s="2" t="s">
        <v>4174</v>
      </c>
      <c r="B654" s="3">
        <v>43892</v>
      </c>
      <c r="C654" s="3" t="str">
        <f t="shared" si="80"/>
        <v>Mar</v>
      </c>
      <c r="D654" s="2">
        <f t="shared" si="81"/>
        <v>2020</v>
      </c>
      <c r="E654" s="2" t="s">
        <v>4175</v>
      </c>
      <c r="F654" t="s">
        <v>6170</v>
      </c>
      <c r="G654" s="2">
        <v>4</v>
      </c>
      <c r="H654" s="2" t="str">
        <f>VLOOKUP(E654,customers!$A$1:$I$1001,2,FALSE)</f>
        <v>Rhetta Zywicki</v>
      </c>
      <c r="I654" s="2" t="str">
        <f t="shared" si="82"/>
        <v>Rhetta</v>
      </c>
      <c r="J654" s="2" t="str">
        <f t="shared" si="83"/>
        <v>Zywicki</v>
      </c>
      <c r="K654" s="2" t="str">
        <f>IF(VLOOKUP(E654,customers!$A$1:$I$1001,3,FALSE)=0," ",VLOOKUP(E654,customers!$A$1:$I$1001,3,FALSE))</f>
        <v>rzywickii4@ifeng.com</v>
      </c>
      <c r="L654" s="2" t="str">
        <f>VLOOKUP(E654,customers!$A$1:$I$1001,6,FALSE)</f>
        <v>Ballinteer</v>
      </c>
      <c r="M654" s="2" t="str">
        <f>VLOOKUP(E654,customers!$A$1:$I$1001,7,FALSE)</f>
        <v>Ireland</v>
      </c>
      <c r="N654" t="str">
        <f t="shared" si="84"/>
        <v>L</v>
      </c>
      <c r="O654" t="str" cm="1">
        <f t="array" ref="O654">_xlfn.IFS(N654="R","Rob",N654="E","Exc",N654="L","Lib",N654="A","Ara")</f>
        <v>Lib</v>
      </c>
      <c r="P654" t="str" cm="1">
        <f t="array" ref="P654">_xlfn.IFS(O654="Rob","Robusta",O654="Exc","Excelsa",O654="Ara","Arabica",O654="Lib","Liberica")</f>
        <v>Liberica</v>
      </c>
      <c r="Q654" t="str">
        <f t="shared" si="85"/>
        <v>L</v>
      </c>
      <c r="R654" s="8" t="str">
        <f t="shared" si="86"/>
        <v>1</v>
      </c>
      <c r="S654" s="9">
        <f>_xlfn.XLOOKUP(F654,products!$A$2:$A$49,products!$E$2:$E$49,,0,)</f>
        <v>15.85</v>
      </c>
      <c r="T654" s="10">
        <f t="shared" si="87"/>
        <v>63.4</v>
      </c>
      <c r="U654" t="str">
        <f>_xlfn.XLOOKUP(E654,customers!$A$2:$A$1001,customers!$I$2:$I$1001,,0,)</f>
        <v>No</v>
      </c>
    </row>
    <row r="655" spans="1:21" x14ac:dyDescent="0.2">
      <c r="A655" s="2" t="s">
        <v>4179</v>
      </c>
      <c r="B655" s="3">
        <v>44375</v>
      </c>
      <c r="C655" s="3" t="str">
        <f t="shared" si="80"/>
        <v>Jun</v>
      </c>
      <c r="D655" s="2">
        <f t="shared" si="81"/>
        <v>2021</v>
      </c>
      <c r="E655" s="2" t="s">
        <v>4180</v>
      </c>
      <c r="F655" t="s">
        <v>6175</v>
      </c>
      <c r="G655" s="2">
        <v>4</v>
      </c>
      <c r="H655" s="2" t="str">
        <f>VLOOKUP(E655,customers!$A$1:$I$1001,2,FALSE)</f>
        <v>Almeria Burgett</v>
      </c>
      <c r="I655" s="2" t="str">
        <f t="shared" si="82"/>
        <v>Almeria</v>
      </c>
      <c r="J655" s="2" t="str">
        <f t="shared" si="83"/>
        <v>Burgett</v>
      </c>
      <c r="K655" s="2" t="str">
        <f>IF(VLOOKUP(E655,customers!$A$1:$I$1001,3,FALSE)=0," ",VLOOKUP(E655,customers!$A$1:$I$1001,3,FALSE))</f>
        <v>aburgetti5@moonfruit.com</v>
      </c>
      <c r="L655" s="2" t="str">
        <f>VLOOKUP(E655,customers!$A$1:$I$1001,6,FALSE)</f>
        <v>Toledo</v>
      </c>
      <c r="M655" s="2" t="str">
        <f>VLOOKUP(E655,customers!$A$1:$I$1001,7,FALSE)</f>
        <v>United States</v>
      </c>
      <c r="N655" t="str">
        <f t="shared" si="84"/>
        <v>A</v>
      </c>
      <c r="O655" t="str" cm="1">
        <f t="array" ref="O655">_xlfn.IFS(N655="R","Rob",N655="E","Exc",N655="L","Lib",N655="A","Ara")</f>
        <v>Ara</v>
      </c>
      <c r="P655" t="str" cm="1">
        <f t="array" ref="P655">_xlfn.IFS(O655="Rob","Robusta",O655="Exc","Excelsa",O655="Ara","Arabica",O655="Lib","Liberica")</f>
        <v>Arabica</v>
      </c>
      <c r="Q655" t="str">
        <f t="shared" si="85"/>
        <v>M</v>
      </c>
      <c r="R655" s="8" t="str">
        <f t="shared" si="86"/>
        <v>2.5</v>
      </c>
      <c r="S655" s="9">
        <f>_xlfn.XLOOKUP(F655,products!$A$2:$A$49,products!$E$2:$E$49,,0,)</f>
        <v>25.874999999999996</v>
      </c>
      <c r="T655" s="10">
        <f t="shared" si="87"/>
        <v>103.49999999999999</v>
      </c>
      <c r="U655" t="str">
        <f>_xlfn.XLOOKUP(E655,customers!$A$2:$A$1001,customers!$I$2:$I$1001,,0,)</f>
        <v>No</v>
      </c>
    </row>
    <row r="656" spans="1:21" x14ac:dyDescent="0.2">
      <c r="A656" s="2" t="s">
        <v>4185</v>
      </c>
      <c r="B656" s="3">
        <v>43476</v>
      </c>
      <c r="C656" s="3" t="str">
        <f t="shared" si="80"/>
        <v>Jan</v>
      </c>
      <c r="D656" s="2">
        <f t="shared" si="81"/>
        <v>2019</v>
      </c>
      <c r="E656" s="2" t="s">
        <v>4186</v>
      </c>
      <c r="F656" t="s">
        <v>6168</v>
      </c>
      <c r="G656" s="2">
        <v>3</v>
      </c>
      <c r="H656" s="2" t="str">
        <f>VLOOKUP(E656,customers!$A$1:$I$1001,2,FALSE)</f>
        <v>Marvin Malloy</v>
      </c>
      <c r="I656" s="2" t="str">
        <f t="shared" si="82"/>
        <v>Marvin</v>
      </c>
      <c r="J656" s="2" t="str">
        <f t="shared" si="83"/>
        <v>Malloy</v>
      </c>
      <c r="K656" s="2" t="str">
        <f>IF(VLOOKUP(E656,customers!$A$1:$I$1001,3,FALSE)=0," ",VLOOKUP(E656,customers!$A$1:$I$1001,3,FALSE))</f>
        <v>mmalloyi6@seattletimes.com</v>
      </c>
      <c r="L656" s="2" t="str">
        <f>VLOOKUP(E656,customers!$A$1:$I$1001,6,FALSE)</f>
        <v>Washington</v>
      </c>
      <c r="M656" s="2" t="str">
        <f>VLOOKUP(E656,customers!$A$1:$I$1001,7,FALSE)</f>
        <v>United States</v>
      </c>
      <c r="N656" t="str">
        <f t="shared" si="84"/>
        <v>A</v>
      </c>
      <c r="O656" t="str" cm="1">
        <f t="array" ref="O656">_xlfn.IFS(N656="R","Rob",N656="E","Exc",N656="L","Lib",N656="A","Ara")</f>
        <v>Ara</v>
      </c>
      <c r="P656" t="str" cm="1">
        <f t="array" ref="P656">_xlfn.IFS(O656="Rob","Robusta",O656="Exc","Excelsa",O656="Ara","Arabica",O656="Lib","Liberica")</f>
        <v>Arabica</v>
      </c>
      <c r="Q656" t="str">
        <f t="shared" si="85"/>
        <v>D</v>
      </c>
      <c r="R656" s="8" t="str">
        <f t="shared" si="86"/>
        <v>2.5</v>
      </c>
      <c r="S656" s="9">
        <f>_xlfn.XLOOKUP(F656,products!$A$2:$A$49,products!$E$2:$E$49,,0,)</f>
        <v>22.884999999999998</v>
      </c>
      <c r="T656" s="10">
        <f t="shared" si="87"/>
        <v>68.655000000000001</v>
      </c>
      <c r="U656" t="str">
        <f>_xlfn.XLOOKUP(E656,customers!$A$2:$A$1001,customers!$I$2:$I$1001,,0,)</f>
        <v>No</v>
      </c>
    </row>
    <row r="657" spans="1:21" x14ac:dyDescent="0.2">
      <c r="A657" s="2" t="s">
        <v>4191</v>
      </c>
      <c r="B657" s="3">
        <v>43728</v>
      </c>
      <c r="C657" s="3" t="str">
        <f t="shared" si="80"/>
        <v>Sep</v>
      </c>
      <c r="D657" s="2">
        <f t="shared" si="81"/>
        <v>2019</v>
      </c>
      <c r="E657" s="2" t="s">
        <v>4192</v>
      </c>
      <c r="F657" t="s">
        <v>6151</v>
      </c>
      <c r="G657" s="2">
        <v>2</v>
      </c>
      <c r="H657" s="2" t="str">
        <f>VLOOKUP(E657,customers!$A$1:$I$1001,2,FALSE)</f>
        <v>Maxim McParland</v>
      </c>
      <c r="I657" s="2" t="str">
        <f t="shared" si="82"/>
        <v>Maxim</v>
      </c>
      <c r="J657" s="2" t="str">
        <f t="shared" si="83"/>
        <v>McParland</v>
      </c>
      <c r="K657" s="2" t="str">
        <f>IF(VLOOKUP(E657,customers!$A$1:$I$1001,3,FALSE)=0," ",VLOOKUP(E657,customers!$A$1:$I$1001,3,FALSE))</f>
        <v>mmcparlandi7@w3.org</v>
      </c>
      <c r="L657" s="2" t="str">
        <f>VLOOKUP(E657,customers!$A$1:$I$1001,6,FALSE)</f>
        <v>Cedar Rapids</v>
      </c>
      <c r="M657" s="2" t="str">
        <f>VLOOKUP(E657,customers!$A$1:$I$1001,7,FALSE)</f>
        <v>United States</v>
      </c>
      <c r="N657" t="str">
        <f t="shared" si="84"/>
        <v>R</v>
      </c>
      <c r="O657" t="str" cm="1">
        <f t="array" ref="O657">_xlfn.IFS(N657="R","Rob",N657="E","Exc",N657="L","Lib",N657="A","Ara")</f>
        <v>Rob</v>
      </c>
      <c r="P657" t="str" cm="1">
        <f t="array" ref="P657">_xlfn.IFS(O657="Rob","Robusta",O657="Exc","Excelsa",O657="Ara","Arabica",O657="Lib","Liberica")</f>
        <v>Robusta</v>
      </c>
      <c r="Q657" t="str">
        <f t="shared" si="85"/>
        <v>M</v>
      </c>
      <c r="R657" s="8" t="str">
        <f t="shared" si="86"/>
        <v>2.5</v>
      </c>
      <c r="S657" s="9">
        <f>_xlfn.XLOOKUP(F657,products!$A$2:$A$49,products!$E$2:$E$49,,0,)</f>
        <v>22.884999999999998</v>
      </c>
      <c r="T657" s="10">
        <f t="shared" si="87"/>
        <v>45.769999999999996</v>
      </c>
      <c r="U657" t="str">
        <f>_xlfn.XLOOKUP(E657,customers!$A$2:$A$1001,customers!$I$2:$I$1001,,0,)</f>
        <v>Yes</v>
      </c>
    </row>
    <row r="658" spans="1:21" x14ac:dyDescent="0.2">
      <c r="A658" s="2" t="s">
        <v>4196</v>
      </c>
      <c r="B658" s="3">
        <v>44485</v>
      </c>
      <c r="C658" s="3" t="str">
        <f t="shared" si="80"/>
        <v>Oct</v>
      </c>
      <c r="D658" s="2">
        <f t="shared" si="81"/>
        <v>2021</v>
      </c>
      <c r="E658" s="2" t="s">
        <v>4197</v>
      </c>
      <c r="F658" t="s">
        <v>6143</v>
      </c>
      <c r="G658" s="2">
        <v>4</v>
      </c>
      <c r="H658" s="2" t="str">
        <f>VLOOKUP(E658,customers!$A$1:$I$1001,2,FALSE)</f>
        <v>Sylas Jennaroy</v>
      </c>
      <c r="I658" s="2" t="str">
        <f t="shared" si="82"/>
        <v>Sylas</v>
      </c>
      <c r="J658" s="2" t="str">
        <f t="shared" si="83"/>
        <v>Jennaroy</v>
      </c>
      <c r="K658" s="2" t="str">
        <f>IF(VLOOKUP(E658,customers!$A$1:$I$1001,3,FALSE)=0," ",VLOOKUP(E658,customers!$A$1:$I$1001,3,FALSE))</f>
        <v>sjennaroyi8@purevolume.com</v>
      </c>
      <c r="L658" s="2" t="str">
        <f>VLOOKUP(E658,customers!$A$1:$I$1001,6,FALSE)</f>
        <v>Aurora</v>
      </c>
      <c r="M658" s="2" t="str">
        <f>VLOOKUP(E658,customers!$A$1:$I$1001,7,FALSE)</f>
        <v>United States</v>
      </c>
      <c r="N658" t="str">
        <f t="shared" si="84"/>
        <v>L</v>
      </c>
      <c r="O658" t="str" cm="1">
        <f t="array" ref="O658">_xlfn.IFS(N658="R","Rob",N658="E","Exc",N658="L","Lib",N658="A","Ara")</f>
        <v>Lib</v>
      </c>
      <c r="P658" t="str" cm="1">
        <f t="array" ref="P658">_xlfn.IFS(O658="Rob","Robusta",O658="Exc","Excelsa",O658="Ara","Arabica",O658="Lib","Liberica")</f>
        <v>Liberica</v>
      </c>
      <c r="Q658" t="str">
        <f t="shared" si="85"/>
        <v>D</v>
      </c>
      <c r="R658" s="8" t="str">
        <f t="shared" si="86"/>
        <v>1</v>
      </c>
      <c r="S658" s="9">
        <f>_xlfn.XLOOKUP(F658,products!$A$2:$A$49,products!$E$2:$E$49,,0,)</f>
        <v>12.95</v>
      </c>
      <c r="T658" s="10">
        <f t="shared" si="87"/>
        <v>51.8</v>
      </c>
      <c r="U658" t="str">
        <f>_xlfn.XLOOKUP(E658,customers!$A$2:$A$1001,customers!$I$2:$I$1001,,0,)</f>
        <v>No</v>
      </c>
    </row>
    <row r="659" spans="1:21" x14ac:dyDescent="0.2">
      <c r="A659" s="2" t="s">
        <v>4201</v>
      </c>
      <c r="B659" s="3">
        <v>43831</v>
      </c>
      <c r="C659" s="3" t="str">
        <f t="shared" si="80"/>
        <v>Jan</v>
      </c>
      <c r="D659" s="2">
        <f t="shared" si="81"/>
        <v>2020</v>
      </c>
      <c r="E659" s="2" t="s">
        <v>4202</v>
      </c>
      <c r="F659" t="s">
        <v>6157</v>
      </c>
      <c r="G659" s="2">
        <v>2</v>
      </c>
      <c r="H659" s="2" t="str">
        <f>VLOOKUP(E659,customers!$A$1:$I$1001,2,FALSE)</f>
        <v>Wren Place</v>
      </c>
      <c r="I659" s="2" t="str">
        <f t="shared" si="82"/>
        <v>Wren</v>
      </c>
      <c r="J659" s="2" t="str">
        <f t="shared" si="83"/>
        <v>Place</v>
      </c>
      <c r="K659" s="2" t="str">
        <f>IF(VLOOKUP(E659,customers!$A$1:$I$1001,3,FALSE)=0," ",VLOOKUP(E659,customers!$A$1:$I$1001,3,FALSE))</f>
        <v>wplacei9@wsj.com</v>
      </c>
      <c r="L659" s="2" t="str">
        <f>VLOOKUP(E659,customers!$A$1:$I$1001,6,FALSE)</f>
        <v>Sunnyvale</v>
      </c>
      <c r="M659" s="2" t="str">
        <f>VLOOKUP(E659,customers!$A$1:$I$1001,7,FALSE)</f>
        <v>United States</v>
      </c>
      <c r="N659" t="str">
        <f t="shared" si="84"/>
        <v>A</v>
      </c>
      <c r="O659" t="str" cm="1">
        <f t="array" ref="O659">_xlfn.IFS(N659="R","Rob",N659="E","Exc",N659="L","Lib",N659="A","Ara")</f>
        <v>Ara</v>
      </c>
      <c r="P659" t="str" cm="1">
        <f t="array" ref="P659">_xlfn.IFS(O659="Rob","Robusta",O659="Exc","Excelsa",O659="Ara","Arabica",O659="Lib","Liberica")</f>
        <v>Arabica</v>
      </c>
      <c r="Q659" t="str">
        <f t="shared" si="85"/>
        <v>M</v>
      </c>
      <c r="R659" s="8" t="str">
        <f t="shared" si="86"/>
        <v>0.5</v>
      </c>
      <c r="S659" s="9">
        <f>_xlfn.XLOOKUP(F659,products!$A$2:$A$49,products!$E$2:$E$49,,0,)</f>
        <v>6.75</v>
      </c>
      <c r="T659" s="10">
        <f t="shared" si="87"/>
        <v>13.5</v>
      </c>
      <c r="U659" t="str">
        <f>_xlfn.XLOOKUP(E659,customers!$A$2:$A$1001,customers!$I$2:$I$1001,,0,)</f>
        <v>Yes</v>
      </c>
    </row>
    <row r="660" spans="1:21" x14ac:dyDescent="0.2">
      <c r="A660" s="2" t="s">
        <v>4207</v>
      </c>
      <c r="B660" s="3">
        <v>44630</v>
      </c>
      <c r="C660" s="3" t="str">
        <f t="shared" si="80"/>
        <v>Mar</v>
      </c>
      <c r="D660" s="2">
        <f t="shared" si="81"/>
        <v>2022</v>
      </c>
      <c r="E660" s="2" t="s">
        <v>4263</v>
      </c>
      <c r="F660" t="s">
        <v>6139</v>
      </c>
      <c r="G660" s="2">
        <v>3</v>
      </c>
      <c r="H660" s="2" t="str">
        <f>VLOOKUP(E660,customers!$A$1:$I$1001,2,FALSE)</f>
        <v>Janella Millett</v>
      </c>
      <c r="I660" s="2" t="str">
        <f t="shared" si="82"/>
        <v>Janella</v>
      </c>
      <c r="J660" s="2" t="str">
        <f t="shared" si="83"/>
        <v>Millett</v>
      </c>
      <c r="K660" s="2" t="str">
        <f>IF(VLOOKUP(E660,customers!$A$1:$I$1001,3,FALSE)=0," ",VLOOKUP(E660,customers!$A$1:$I$1001,3,FALSE))</f>
        <v>jmillettik@addtoany.com</v>
      </c>
      <c r="L660" s="2" t="str">
        <f>VLOOKUP(E660,customers!$A$1:$I$1001,6,FALSE)</f>
        <v>Durham</v>
      </c>
      <c r="M660" s="2" t="str">
        <f>VLOOKUP(E660,customers!$A$1:$I$1001,7,FALSE)</f>
        <v>United States</v>
      </c>
      <c r="N660" t="str">
        <f t="shared" si="84"/>
        <v>E</v>
      </c>
      <c r="O660" t="str" cm="1">
        <f t="array" ref="O660">_xlfn.IFS(N660="R","Rob",N660="E","Exc",N660="L","Lib",N660="A","Ara")</f>
        <v>Exc</v>
      </c>
      <c r="P660" t="str" cm="1">
        <f t="array" ref="P660">_xlfn.IFS(O660="Rob","Robusta",O660="Exc","Excelsa",O660="Ara","Arabica",O660="Lib","Liberica")</f>
        <v>Excelsa</v>
      </c>
      <c r="Q660" t="str">
        <f t="shared" si="85"/>
        <v>M</v>
      </c>
      <c r="R660" s="8" t="str">
        <f t="shared" si="86"/>
        <v>0.5</v>
      </c>
      <c r="S660" s="9">
        <f>_xlfn.XLOOKUP(F660,products!$A$2:$A$49,products!$E$2:$E$49,,0,)</f>
        <v>8.25</v>
      </c>
      <c r="T660" s="10">
        <f t="shared" si="87"/>
        <v>24.75</v>
      </c>
      <c r="U660" t="str">
        <f>_xlfn.XLOOKUP(E660,customers!$A$2:$A$1001,customers!$I$2:$I$1001,,0,)</f>
        <v>Yes</v>
      </c>
    </row>
    <row r="661" spans="1:21" x14ac:dyDescent="0.2">
      <c r="A661" s="2" t="s">
        <v>4211</v>
      </c>
      <c r="B661" s="3">
        <v>44693</v>
      </c>
      <c r="C661" s="3" t="str">
        <f t="shared" si="80"/>
        <v>May</v>
      </c>
      <c r="D661" s="2">
        <f t="shared" si="81"/>
        <v>2022</v>
      </c>
      <c r="E661" s="2" t="s">
        <v>4212</v>
      </c>
      <c r="F661" t="s">
        <v>6168</v>
      </c>
      <c r="G661" s="2">
        <v>2</v>
      </c>
      <c r="H661" s="2" t="str">
        <f>VLOOKUP(E661,customers!$A$1:$I$1001,2,FALSE)</f>
        <v>Dollie Gadsden</v>
      </c>
      <c r="I661" s="2" t="str">
        <f t="shared" si="82"/>
        <v>Dollie</v>
      </c>
      <c r="J661" s="2" t="str">
        <f t="shared" si="83"/>
        <v>Gadsden</v>
      </c>
      <c r="K661" s="2" t="str">
        <f>IF(VLOOKUP(E661,customers!$A$1:$I$1001,3,FALSE)=0," ",VLOOKUP(E661,customers!$A$1:$I$1001,3,FALSE))</f>
        <v>dgadsdenib@google.com.hk</v>
      </c>
      <c r="L661" s="2" t="str">
        <f>VLOOKUP(E661,customers!$A$1:$I$1001,6,FALSE)</f>
        <v>Cluain Meala</v>
      </c>
      <c r="M661" s="2" t="str">
        <f>VLOOKUP(E661,customers!$A$1:$I$1001,7,FALSE)</f>
        <v>Ireland</v>
      </c>
      <c r="N661" t="str">
        <f t="shared" si="84"/>
        <v>A</v>
      </c>
      <c r="O661" t="str" cm="1">
        <f t="array" ref="O661">_xlfn.IFS(N661="R","Rob",N661="E","Exc",N661="L","Lib",N661="A","Ara")</f>
        <v>Ara</v>
      </c>
      <c r="P661" t="str" cm="1">
        <f t="array" ref="P661">_xlfn.IFS(O661="Rob","Robusta",O661="Exc","Excelsa",O661="Ara","Arabica",O661="Lib","Liberica")</f>
        <v>Arabica</v>
      </c>
      <c r="Q661" t="str">
        <f t="shared" si="85"/>
        <v>D</v>
      </c>
      <c r="R661" s="8" t="str">
        <f t="shared" si="86"/>
        <v>2.5</v>
      </c>
      <c r="S661" s="9">
        <f>_xlfn.XLOOKUP(F661,products!$A$2:$A$49,products!$E$2:$E$49,,0,)</f>
        <v>22.884999999999998</v>
      </c>
      <c r="T661" s="10">
        <f t="shared" si="87"/>
        <v>45.769999999999996</v>
      </c>
      <c r="U661" t="str">
        <f>_xlfn.XLOOKUP(E661,customers!$A$2:$A$1001,customers!$I$2:$I$1001,,0,)</f>
        <v>Yes</v>
      </c>
    </row>
    <row r="662" spans="1:21" x14ac:dyDescent="0.2">
      <c r="A662" s="2" t="s">
        <v>4217</v>
      </c>
      <c r="B662" s="3">
        <v>44084</v>
      </c>
      <c r="C662" s="3" t="str">
        <f t="shared" si="80"/>
        <v>Sep</v>
      </c>
      <c r="D662" s="2">
        <f t="shared" si="81"/>
        <v>2020</v>
      </c>
      <c r="E662" s="2" t="s">
        <v>4218</v>
      </c>
      <c r="F662" t="s">
        <v>6176</v>
      </c>
      <c r="G662" s="2">
        <v>6</v>
      </c>
      <c r="H662" s="2" t="str">
        <f>VLOOKUP(E662,customers!$A$1:$I$1001,2,FALSE)</f>
        <v>Val Wakelin</v>
      </c>
      <c r="I662" s="2" t="str">
        <f t="shared" si="82"/>
        <v>Val</v>
      </c>
      <c r="J662" s="2" t="str">
        <f t="shared" si="83"/>
        <v>Wakelin</v>
      </c>
      <c r="K662" s="2" t="str">
        <f>IF(VLOOKUP(E662,customers!$A$1:$I$1001,3,FALSE)=0," ",VLOOKUP(E662,customers!$A$1:$I$1001,3,FALSE))</f>
        <v>vwakelinic@unesco.org</v>
      </c>
      <c r="L662" s="2" t="str">
        <f>VLOOKUP(E662,customers!$A$1:$I$1001,6,FALSE)</f>
        <v>Lansing</v>
      </c>
      <c r="M662" s="2" t="str">
        <f>VLOOKUP(E662,customers!$A$1:$I$1001,7,FALSE)</f>
        <v>United States</v>
      </c>
      <c r="N662" t="str">
        <f t="shared" si="84"/>
        <v>E</v>
      </c>
      <c r="O662" t="str" cm="1">
        <f t="array" ref="O662">_xlfn.IFS(N662="R","Rob",N662="E","Exc",N662="L","Lib",N662="A","Ara")</f>
        <v>Exc</v>
      </c>
      <c r="P662" t="str" cm="1">
        <f t="array" ref="P662">_xlfn.IFS(O662="Rob","Robusta",O662="Exc","Excelsa",O662="Ara","Arabica",O662="Lib","Liberica")</f>
        <v>Excelsa</v>
      </c>
      <c r="Q662" t="str">
        <f t="shared" si="85"/>
        <v>L</v>
      </c>
      <c r="R662" s="8" t="str">
        <f t="shared" si="86"/>
        <v>0.5</v>
      </c>
      <c r="S662" s="9">
        <f>_xlfn.XLOOKUP(F662,products!$A$2:$A$49,products!$E$2:$E$49,,0,)</f>
        <v>8.91</v>
      </c>
      <c r="T662" s="10">
        <f t="shared" si="87"/>
        <v>53.46</v>
      </c>
      <c r="U662" t="str">
        <f>_xlfn.XLOOKUP(E662,customers!$A$2:$A$1001,customers!$I$2:$I$1001,,0,)</f>
        <v>No</v>
      </c>
    </row>
    <row r="663" spans="1:21" x14ac:dyDescent="0.2">
      <c r="A663" s="2" t="s">
        <v>4223</v>
      </c>
      <c r="B663" s="3">
        <v>44485</v>
      </c>
      <c r="C663" s="3" t="str">
        <f t="shared" si="80"/>
        <v>Oct</v>
      </c>
      <c r="D663" s="2">
        <f t="shared" si="81"/>
        <v>2021</v>
      </c>
      <c r="E663" s="2" t="s">
        <v>4224</v>
      </c>
      <c r="F663" t="s">
        <v>6152</v>
      </c>
      <c r="G663" s="2">
        <v>6</v>
      </c>
      <c r="H663" s="2" t="str">
        <f>VLOOKUP(E663,customers!$A$1:$I$1001,2,FALSE)</f>
        <v>Annie Campsall</v>
      </c>
      <c r="I663" s="2" t="str">
        <f t="shared" si="82"/>
        <v>Annie</v>
      </c>
      <c r="J663" s="2" t="str">
        <f t="shared" si="83"/>
        <v>Campsall</v>
      </c>
      <c r="K663" s="2" t="str">
        <f>IF(VLOOKUP(E663,customers!$A$1:$I$1001,3,FALSE)=0," ",VLOOKUP(E663,customers!$A$1:$I$1001,3,FALSE))</f>
        <v>acampsallid@zimbio.com</v>
      </c>
      <c r="L663" s="2" t="str">
        <f>VLOOKUP(E663,customers!$A$1:$I$1001,6,FALSE)</f>
        <v>Houston</v>
      </c>
      <c r="M663" s="2" t="str">
        <f>VLOOKUP(E663,customers!$A$1:$I$1001,7,FALSE)</f>
        <v>United States</v>
      </c>
      <c r="N663" t="str">
        <f t="shared" si="84"/>
        <v>A</v>
      </c>
      <c r="O663" t="str" cm="1">
        <f t="array" ref="O663">_xlfn.IFS(N663="R","Rob",N663="E","Exc",N663="L","Lib",N663="A","Ara")</f>
        <v>Ara</v>
      </c>
      <c r="P663" t="str" cm="1">
        <f t="array" ref="P663">_xlfn.IFS(O663="Rob","Robusta",O663="Exc","Excelsa",O663="Ara","Arabica",O663="Lib","Liberica")</f>
        <v>Arabica</v>
      </c>
      <c r="Q663" t="str">
        <f t="shared" si="85"/>
        <v>M</v>
      </c>
      <c r="R663" s="8" t="str">
        <f t="shared" si="86"/>
        <v>0.2</v>
      </c>
      <c r="S663" s="9">
        <f>_xlfn.XLOOKUP(F663,products!$A$2:$A$49,products!$E$2:$E$49,,0,)</f>
        <v>3.375</v>
      </c>
      <c r="T663" s="10">
        <f t="shared" si="87"/>
        <v>20.25</v>
      </c>
      <c r="U663" t="str">
        <f>_xlfn.XLOOKUP(E663,customers!$A$2:$A$1001,customers!$I$2:$I$1001,,0,)</f>
        <v>Yes</v>
      </c>
    </row>
    <row r="664" spans="1:21" x14ac:dyDescent="0.2">
      <c r="A664" s="2" t="s">
        <v>4229</v>
      </c>
      <c r="B664" s="3">
        <v>44364</v>
      </c>
      <c r="C664" s="3" t="str">
        <f t="shared" si="80"/>
        <v>Jun</v>
      </c>
      <c r="D664" s="2">
        <f t="shared" si="81"/>
        <v>2021</v>
      </c>
      <c r="E664" s="2" t="s">
        <v>4230</v>
      </c>
      <c r="F664" t="s">
        <v>6165</v>
      </c>
      <c r="G664" s="2">
        <v>5</v>
      </c>
      <c r="H664" s="2" t="str">
        <f>VLOOKUP(E664,customers!$A$1:$I$1001,2,FALSE)</f>
        <v>Shermy Moseby</v>
      </c>
      <c r="I664" s="2" t="str">
        <f t="shared" si="82"/>
        <v>Shermy</v>
      </c>
      <c r="J664" s="2" t="str">
        <f t="shared" si="83"/>
        <v>Moseby</v>
      </c>
      <c r="K664" s="2" t="str">
        <f>IF(VLOOKUP(E664,customers!$A$1:$I$1001,3,FALSE)=0," ",VLOOKUP(E664,customers!$A$1:$I$1001,3,FALSE))</f>
        <v>smosebyie@stanford.edu</v>
      </c>
      <c r="L664" s="2" t="str">
        <f>VLOOKUP(E664,customers!$A$1:$I$1001,6,FALSE)</f>
        <v>Murfreesboro</v>
      </c>
      <c r="M664" s="2" t="str">
        <f>VLOOKUP(E664,customers!$A$1:$I$1001,7,FALSE)</f>
        <v>United States</v>
      </c>
      <c r="N664" t="str">
        <f t="shared" si="84"/>
        <v>L</v>
      </c>
      <c r="O664" t="str" cm="1">
        <f t="array" ref="O664">_xlfn.IFS(N664="R","Rob",N664="E","Exc",N664="L","Lib",N664="A","Ara")</f>
        <v>Lib</v>
      </c>
      <c r="P664" t="str" cm="1">
        <f t="array" ref="P664">_xlfn.IFS(O664="Rob","Robusta",O664="Exc","Excelsa",O664="Ara","Arabica",O664="Lib","Liberica")</f>
        <v>Liberica</v>
      </c>
      <c r="Q664" t="str">
        <f t="shared" si="85"/>
        <v>D</v>
      </c>
      <c r="R664" s="8" t="str">
        <f t="shared" si="86"/>
        <v>2.5</v>
      </c>
      <c r="S664" s="9">
        <f>_xlfn.XLOOKUP(F664,products!$A$2:$A$49,products!$E$2:$E$49,,0,)</f>
        <v>29.784999999999997</v>
      </c>
      <c r="T664" s="10">
        <f t="shared" si="87"/>
        <v>148.92499999999998</v>
      </c>
      <c r="U664" t="str">
        <f>_xlfn.XLOOKUP(E664,customers!$A$2:$A$1001,customers!$I$2:$I$1001,,0,)</f>
        <v>No</v>
      </c>
    </row>
    <row r="665" spans="1:21" x14ac:dyDescent="0.2">
      <c r="A665" s="2" t="s">
        <v>4234</v>
      </c>
      <c r="B665" s="3">
        <v>43554</v>
      </c>
      <c r="C665" s="3" t="str">
        <f t="shared" si="80"/>
        <v>Mar</v>
      </c>
      <c r="D665" s="2">
        <f t="shared" si="81"/>
        <v>2019</v>
      </c>
      <c r="E665" s="2" t="s">
        <v>4235</v>
      </c>
      <c r="F665" t="s">
        <v>6155</v>
      </c>
      <c r="G665" s="2">
        <v>6</v>
      </c>
      <c r="H665" s="2" t="str">
        <f>VLOOKUP(E665,customers!$A$1:$I$1001,2,FALSE)</f>
        <v>Corrie Wass</v>
      </c>
      <c r="I665" s="2" t="str">
        <f t="shared" si="82"/>
        <v>Corrie</v>
      </c>
      <c r="J665" s="2" t="str">
        <f t="shared" si="83"/>
        <v>Wass</v>
      </c>
      <c r="K665" s="2" t="str">
        <f>IF(VLOOKUP(E665,customers!$A$1:$I$1001,3,FALSE)=0," ",VLOOKUP(E665,customers!$A$1:$I$1001,3,FALSE))</f>
        <v>cwassif@prweb.com</v>
      </c>
      <c r="L665" s="2" t="str">
        <f>VLOOKUP(E665,customers!$A$1:$I$1001,6,FALSE)</f>
        <v>Charleston</v>
      </c>
      <c r="M665" s="2" t="str">
        <f>VLOOKUP(E665,customers!$A$1:$I$1001,7,FALSE)</f>
        <v>United States</v>
      </c>
      <c r="N665" t="str">
        <f t="shared" si="84"/>
        <v>A</v>
      </c>
      <c r="O665" t="str" cm="1">
        <f t="array" ref="O665">_xlfn.IFS(N665="R","Rob",N665="E","Exc",N665="L","Lib",N665="A","Ara")</f>
        <v>Ara</v>
      </c>
      <c r="P665" t="str" cm="1">
        <f t="array" ref="P665">_xlfn.IFS(O665="Rob","Robusta",O665="Exc","Excelsa",O665="Ara","Arabica",O665="Lib","Liberica")</f>
        <v>Arabica</v>
      </c>
      <c r="Q665" t="str">
        <f t="shared" si="85"/>
        <v>M</v>
      </c>
      <c r="R665" s="8" t="str">
        <f t="shared" si="86"/>
        <v>1</v>
      </c>
      <c r="S665" s="9">
        <f>_xlfn.XLOOKUP(F665,products!$A$2:$A$49,products!$E$2:$E$49,,0,)</f>
        <v>11.25</v>
      </c>
      <c r="T665" s="10">
        <f t="shared" si="87"/>
        <v>67.5</v>
      </c>
      <c r="U665" t="str">
        <f>_xlfn.XLOOKUP(E665,customers!$A$2:$A$1001,customers!$I$2:$I$1001,,0,)</f>
        <v>No</v>
      </c>
    </row>
    <row r="666" spans="1:21" x14ac:dyDescent="0.2">
      <c r="A666" s="2" t="s">
        <v>4239</v>
      </c>
      <c r="B666" s="3">
        <v>44549</v>
      </c>
      <c r="C666" s="3" t="str">
        <f t="shared" si="80"/>
        <v>Dec</v>
      </c>
      <c r="D666" s="2">
        <f t="shared" si="81"/>
        <v>2021</v>
      </c>
      <c r="E666" s="2" t="s">
        <v>4240</v>
      </c>
      <c r="F666" t="s">
        <v>6183</v>
      </c>
      <c r="G666" s="2">
        <v>6</v>
      </c>
      <c r="H666" s="2" t="str">
        <f>VLOOKUP(E666,customers!$A$1:$I$1001,2,FALSE)</f>
        <v>Ira Sjostrom</v>
      </c>
      <c r="I666" s="2" t="str">
        <f t="shared" si="82"/>
        <v>Ira</v>
      </c>
      <c r="J666" s="2" t="str">
        <f t="shared" si="83"/>
        <v>Sjostrom</v>
      </c>
      <c r="K666" s="2" t="str">
        <f>IF(VLOOKUP(E666,customers!$A$1:$I$1001,3,FALSE)=0," ",VLOOKUP(E666,customers!$A$1:$I$1001,3,FALSE))</f>
        <v>isjostromig@pbs.org</v>
      </c>
      <c r="L666" s="2" t="str">
        <f>VLOOKUP(E666,customers!$A$1:$I$1001,6,FALSE)</f>
        <v>Erie</v>
      </c>
      <c r="M666" s="2" t="str">
        <f>VLOOKUP(E666,customers!$A$1:$I$1001,7,FALSE)</f>
        <v>United States</v>
      </c>
      <c r="N666" t="str">
        <f t="shared" si="84"/>
        <v>E</v>
      </c>
      <c r="O666" t="str" cm="1">
        <f t="array" ref="O666">_xlfn.IFS(N666="R","Rob",N666="E","Exc",N666="L","Lib",N666="A","Ara")</f>
        <v>Exc</v>
      </c>
      <c r="P666" t="str" cm="1">
        <f t="array" ref="P666">_xlfn.IFS(O666="Rob","Robusta",O666="Exc","Excelsa",O666="Ara","Arabica",O666="Lib","Liberica")</f>
        <v>Excelsa</v>
      </c>
      <c r="Q666" t="str">
        <f t="shared" si="85"/>
        <v>D</v>
      </c>
      <c r="R666" s="8" t="str">
        <f t="shared" si="86"/>
        <v>1</v>
      </c>
      <c r="S666" s="9">
        <f>_xlfn.XLOOKUP(F666,products!$A$2:$A$49,products!$E$2:$E$49,,0,)</f>
        <v>12.15</v>
      </c>
      <c r="T666" s="10">
        <f t="shared" si="87"/>
        <v>72.900000000000006</v>
      </c>
      <c r="U666" t="str">
        <f>_xlfn.XLOOKUP(E666,customers!$A$2:$A$1001,customers!$I$2:$I$1001,,0,)</f>
        <v>No</v>
      </c>
    </row>
    <row r="667" spans="1:21" x14ac:dyDescent="0.2">
      <c r="A667" s="2" t="s">
        <v>4239</v>
      </c>
      <c r="B667" s="3">
        <v>44549</v>
      </c>
      <c r="C667" s="3" t="str">
        <f t="shared" si="80"/>
        <v>Dec</v>
      </c>
      <c r="D667" s="2">
        <f t="shared" si="81"/>
        <v>2021</v>
      </c>
      <c r="E667" s="2" t="s">
        <v>4240</v>
      </c>
      <c r="F667" t="s">
        <v>6150</v>
      </c>
      <c r="G667" s="2">
        <v>2</v>
      </c>
      <c r="H667" s="2" t="str">
        <f>VLOOKUP(E667,customers!$A$1:$I$1001,2,FALSE)</f>
        <v>Ira Sjostrom</v>
      </c>
      <c r="I667" s="2" t="str">
        <f t="shared" si="82"/>
        <v>Ira</v>
      </c>
      <c r="J667" s="2" t="str">
        <f t="shared" si="83"/>
        <v>Sjostrom</v>
      </c>
      <c r="K667" s="2" t="str">
        <f>IF(VLOOKUP(E667,customers!$A$1:$I$1001,3,FALSE)=0," ",VLOOKUP(E667,customers!$A$1:$I$1001,3,FALSE))</f>
        <v>isjostromig@pbs.org</v>
      </c>
      <c r="L667" s="2" t="str">
        <f>VLOOKUP(E667,customers!$A$1:$I$1001,6,FALSE)</f>
        <v>Erie</v>
      </c>
      <c r="M667" s="2" t="str">
        <f>VLOOKUP(E667,customers!$A$1:$I$1001,7,FALSE)</f>
        <v>United States</v>
      </c>
      <c r="N667" t="str">
        <f t="shared" si="84"/>
        <v>L</v>
      </c>
      <c r="O667" t="str" cm="1">
        <f t="array" ref="O667">_xlfn.IFS(N667="R","Rob",N667="E","Exc",N667="L","Lib",N667="A","Ara")</f>
        <v>Lib</v>
      </c>
      <c r="P667" t="str" cm="1">
        <f t="array" ref="P667">_xlfn.IFS(O667="Rob","Robusta",O667="Exc","Excelsa",O667="Ara","Arabica",O667="Lib","Liberica")</f>
        <v>Liberica</v>
      </c>
      <c r="Q667" t="str">
        <f t="shared" si="85"/>
        <v>D</v>
      </c>
      <c r="R667" s="8" t="str">
        <f t="shared" si="86"/>
        <v>0.2</v>
      </c>
      <c r="S667" s="9">
        <f>_xlfn.XLOOKUP(F667,products!$A$2:$A$49,products!$E$2:$E$49,,0,)</f>
        <v>3.8849999999999998</v>
      </c>
      <c r="T667" s="10">
        <f t="shared" si="87"/>
        <v>7.77</v>
      </c>
      <c r="U667" t="str">
        <f>_xlfn.XLOOKUP(E667,customers!$A$2:$A$1001,customers!$I$2:$I$1001,,0,)</f>
        <v>No</v>
      </c>
    </row>
    <row r="668" spans="1:21" x14ac:dyDescent="0.2">
      <c r="A668" s="2" t="s">
        <v>4250</v>
      </c>
      <c r="B668" s="3">
        <v>43987</v>
      </c>
      <c r="C668" s="3" t="str">
        <f t="shared" si="80"/>
        <v>Jun</v>
      </c>
      <c r="D668" s="2">
        <f t="shared" si="81"/>
        <v>2020</v>
      </c>
      <c r="E668" s="2" t="s">
        <v>4251</v>
      </c>
      <c r="F668" t="s">
        <v>6168</v>
      </c>
      <c r="G668" s="2">
        <v>4</v>
      </c>
      <c r="H668" s="2" t="str">
        <f>VLOOKUP(E668,customers!$A$1:$I$1001,2,FALSE)</f>
        <v>Jermaine Branchett</v>
      </c>
      <c r="I668" s="2" t="str">
        <f t="shared" si="82"/>
        <v>Jermaine</v>
      </c>
      <c r="J668" s="2" t="str">
        <f t="shared" si="83"/>
        <v>Branchett</v>
      </c>
      <c r="K668" s="2" t="str">
        <f>IF(VLOOKUP(E668,customers!$A$1:$I$1001,3,FALSE)=0," ",VLOOKUP(E668,customers!$A$1:$I$1001,3,FALSE))</f>
        <v>jbranchettii@bravesites.com</v>
      </c>
      <c r="L668" s="2" t="str">
        <f>VLOOKUP(E668,customers!$A$1:$I$1001,6,FALSE)</f>
        <v>Lubbock</v>
      </c>
      <c r="M668" s="2" t="str">
        <f>VLOOKUP(E668,customers!$A$1:$I$1001,7,FALSE)</f>
        <v>United States</v>
      </c>
      <c r="N668" t="str">
        <f t="shared" si="84"/>
        <v>A</v>
      </c>
      <c r="O668" t="str" cm="1">
        <f t="array" ref="O668">_xlfn.IFS(N668="R","Rob",N668="E","Exc",N668="L","Lib",N668="A","Ara")</f>
        <v>Ara</v>
      </c>
      <c r="P668" t="str" cm="1">
        <f t="array" ref="P668">_xlfn.IFS(O668="Rob","Robusta",O668="Exc","Excelsa",O668="Ara","Arabica",O668="Lib","Liberica")</f>
        <v>Arabica</v>
      </c>
      <c r="Q668" t="str">
        <f t="shared" si="85"/>
        <v>D</v>
      </c>
      <c r="R668" s="8" t="str">
        <f t="shared" si="86"/>
        <v>2.5</v>
      </c>
      <c r="S668" s="9">
        <f>_xlfn.XLOOKUP(F668,products!$A$2:$A$49,products!$E$2:$E$49,,0,)</f>
        <v>22.884999999999998</v>
      </c>
      <c r="T668" s="10">
        <f t="shared" si="87"/>
        <v>91.539999999999992</v>
      </c>
      <c r="U668" t="str">
        <f>_xlfn.XLOOKUP(E668,customers!$A$2:$A$1001,customers!$I$2:$I$1001,,0,)</f>
        <v>No</v>
      </c>
    </row>
    <row r="669" spans="1:21" x14ac:dyDescent="0.2">
      <c r="A669" s="2" t="s">
        <v>4256</v>
      </c>
      <c r="B669" s="3">
        <v>44451</v>
      </c>
      <c r="C669" s="3" t="str">
        <f t="shared" si="80"/>
        <v>Sep</v>
      </c>
      <c r="D669" s="2">
        <f t="shared" si="81"/>
        <v>2021</v>
      </c>
      <c r="E669" s="2" t="s">
        <v>4257</v>
      </c>
      <c r="F669" t="s">
        <v>6147</v>
      </c>
      <c r="G669" s="2">
        <v>6</v>
      </c>
      <c r="H669" s="2" t="str">
        <f>VLOOKUP(E669,customers!$A$1:$I$1001,2,FALSE)</f>
        <v>Nissie Rudland</v>
      </c>
      <c r="I669" s="2" t="str">
        <f t="shared" si="82"/>
        <v>Nissie</v>
      </c>
      <c r="J669" s="2" t="str">
        <f t="shared" si="83"/>
        <v>Rudland</v>
      </c>
      <c r="K669" s="2" t="str">
        <f>IF(VLOOKUP(E669,customers!$A$1:$I$1001,3,FALSE)=0," ",VLOOKUP(E669,customers!$A$1:$I$1001,3,FALSE))</f>
        <v>nrudlandij@blogs.com</v>
      </c>
      <c r="L669" s="2" t="str">
        <f>VLOOKUP(E669,customers!$A$1:$I$1001,6,FALSE)</f>
        <v>Gorey</v>
      </c>
      <c r="M669" s="2" t="str">
        <f>VLOOKUP(E669,customers!$A$1:$I$1001,7,FALSE)</f>
        <v>Ireland</v>
      </c>
      <c r="N669" t="str">
        <f t="shared" si="84"/>
        <v>A</v>
      </c>
      <c r="O669" t="str" cm="1">
        <f t="array" ref="O669">_xlfn.IFS(N669="R","Rob",N669="E","Exc",N669="L","Lib",N669="A","Ara")</f>
        <v>Ara</v>
      </c>
      <c r="P669" t="str" cm="1">
        <f t="array" ref="P669">_xlfn.IFS(O669="Rob","Robusta",O669="Exc","Excelsa",O669="Ara","Arabica",O669="Lib","Liberica")</f>
        <v>Arabica</v>
      </c>
      <c r="Q669" t="str">
        <f t="shared" si="85"/>
        <v>D</v>
      </c>
      <c r="R669" s="8" t="str">
        <f t="shared" si="86"/>
        <v>1</v>
      </c>
      <c r="S669" s="9">
        <f>_xlfn.XLOOKUP(F669,products!$A$2:$A$49,products!$E$2:$E$49,,0,)</f>
        <v>9.9499999999999993</v>
      </c>
      <c r="T669" s="10">
        <f t="shared" si="87"/>
        <v>59.699999999999996</v>
      </c>
      <c r="U669" t="str">
        <f>_xlfn.XLOOKUP(E669,customers!$A$2:$A$1001,customers!$I$2:$I$1001,,0,)</f>
        <v>No</v>
      </c>
    </row>
    <row r="670" spans="1:21" x14ac:dyDescent="0.2">
      <c r="A670" s="2" t="s">
        <v>4262</v>
      </c>
      <c r="B670" s="3">
        <v>44636</v>
      </c>
      <c r="C670" s="3" t="str">
        <f t="shared" si="80"/>
        <v>Mar</v>
      </c>
      <c r="D670" s="2">
        <f t="shared" si="81"/>
        <v>2022</v>
      </c>
      <c r="E670" s="2" t="s">
        <v>4263</v>
      </c>
      <c r="F670" t="s">
        <v>6142</v>
      </c>
      <c r="G670" s="2">
        <v>5</v>
      </c>
      <c r="H670" s="2" t="str">
        <f>VLOOKUP(E670,customers!$A$1:$I$1001,2,FALSE)</f>
        <v>Janella Millett</v>
      </c>
      <c r="I670" s="2" t="str">
        <f t="shared" si="82"/>
        <v>Janella</v>
      </c>
      <c r="J670" s="2" t="str">
        <f t="shared" si="83"/>
        <v>Millett</v>
      </c>
      <c r="K670" s="2" t="str">
        <f>IF(VLOOKUP(E670,customers!$A$1:$I$1001,3,FALSE)=0," ",VLOOKUP(E670,customers!$A$1:$I$1001,3,FALSE))</f>
        <v>jmillettik@addtoany.com</v>
      </c>
      <c r="L670" s="2" t="str">
        <f>VLOOKUP(E670,customers!$A$1:$I$1001,6,FALSE)</f>
        <v>Durham</v>
      </c>
      <c r="M670" s="2" t="str">
        <f>VLOOKUP(E670,customers!$A$1:$I$1001,7,FALSE)</f>
        <v>United States</v>
      </c>
      <c r="N670" t="str">
        <f t="shared" si="84"/>
        <v>R</v>
      </c>
      <c r="O670" t="str" cm="1">
        <f t="array" ref="O670">_xlfn.IFS(N670="R","Rob",N670="E","Exc",N670="L","Lib",N670="A","Ara")</f>
        <v>Rob</v>
      </c>
      <c r="P670" t="str" cm="1">
        <f t="array" ref="P670">_xlfn.IFS(O670="Rob","Robusta",O670="Exc","Excelsa",O670="Ara","Arabica",O670="Lib","Liberica")</f>
        <v>Robusta</v>
      </c>
      <c r="Q670" t="str">
        <f t="shared" si="85"/>
        <v>L</v>
      </c>
      <c r="R670" s="8" t="str">
        <f t="shared" si="86"/>
        <v>2.5</v>
      </c>
      <c r="S670" s="9">
        <f>_xlfn.XLOOKUP(F670,products!$A$2:$A$49,products!$E$2:$E$49,,0,)</f>
        <v>27.484999999999996</v>
      </c>
      <c r="T670" s="10">
        <f t="shared" si="87"/>
        <v>137.42499999999998</v>
      </c>
      <c r="U670" t="str">
        <f>_xlfn.XLOOKUP(E670,customers!$A$2:$A$1001,customers!$I$2:$I$1001,,0,)</f>
        <v>Yes</v>
      </c>
    </row>
    <row r="671" spans="1:21" x14ac:dyDescent="0.2">
      <c r="A671" s="2" t="s">
        <v>4268</v>
      </c>
      <c r="B671" s="3">
        <v>44551</v>
      </c>
      <c r="C671" s="3" t="str">
        <f t="shared" si="80"/>
        <v>Dec</v>
      </c>
      <c r="D671" s="2">
        <f t="shared" si="81"/>
        <v>2021</v>
      </c>
      <c r="E671" s="2" t="s">
        <v>4269</v>
      </c>
      <c r="F671" t="s">
        <v>6181</v>
      </c>
      <c r="G671" s="2">
        <v>2</v>
      </c>
      <c r="H671" s="2" t="str">
        <f>VLOOKUP(E671,customers!$A$1:$I$1001,2,FALSE)</f>
        <v>Ferdie Tourry</v>
      </c>
      <c r="I671" s="2" t="str">
        <f t="shared" si="82"/>
        <v>Ferdie</v>
      </c>
      <c r="J671" s="2" t="str">
        <f t="shared" si="83"/>
        <v>Tourry</v>
      </c>
      <c r="K671" s="2" t="str">
        <f>IF(VLOOKUP(E671,customers!$A$1:$I$1001,3,FALSE)=0," ",VLOOKUP(E671,customers!$A$1:$I$1001,3,FALSE))</f>
        <v>ftourryil@google.de</v>
      </c>
      <c r="L671" s="2" t="str">
        <f>VLOOKUP(E671,customers!$A$1:$I$1001,6,FALSE)</f>
        <v>Florence</v>
      </c>
      <c r="M671" s="2" t="str">
        <f>VLOOKUP(E671,customers!$A$1:$I$1001,7,FALSE)</f>
        <v>United States</v>
      </c>
      <c r="N671" t="str">
        <f t="shared" si="84"/>
        <v>L</v>
      </c>
      <c r="O671" t="str" cm="1">
        <f t="array" ref="O671">_xlfn.IFS(N671="R","Rob",N671="E","Exc",N671="L","Lib",N671="A","Ara")</f>
        <v>Lib</v>
      </c>
      <c r="P671" t="str" cm="1">
        <f t="array" ref="P671">_xlfn.IFS(O671="Rob","Robusta",O671="Exc","Excelsa",O671="Ara","Arabica",O671="Lib","Liberica")</f>
        <v>Liberica</v>
      </c>
      <c r="Q671" t="str">
        <f t="shared" si="85"/>
        <v>M</v>
      </c>
      <c r="R671" s="8" t="str">
        <f t="shared" si="86"/>
        <v>2.5</v>
      </c>
      <c r="S671" s="9">
        <f>_xlfn.XLOOKUP(F671,products!$A$2:$A$49,products!$E$2:$E$49,,0,)</f>
        <v>33.464999999999996</v>
      </c>
      <c r="T671" s="10">
        <f t="shared" si="87"/>
        <v>66.929999999999993</v>
      </c>
      <c r="U671" t="str">
        <f>_xlfn.XLOOKUP(E671,customers!$A$2:$A$1001,customers!$I$2:$I$1001,,0,)</f>
        <v>No</v>
      </c>
    </row>
    <row r="672" spans="1:21" x14ac:dyDescent="0.2">
      <c r="A672" s="2" t="s">
        <v>4274</v>
      </c>
      <c r="B672" s="3">
        <v>43606</v>
      </c>
      <c r="C672" s="3" t="str">
        <f t="shared" si="80"/>
        <v>May</v>
      </c>
      <c r="D672" s="2">
        <f t="shared" si="81"/>
        <v>2019</v>
      </c>
      <c r="E672" s="2" t="s">
        <v>4275</v>
      </c>
      <c r="F672" t="s">
        <v>6159</v>
      </c>
      <c r="G672" s="2">
        <v>3</v>
      </c>
      <c r="H672" s="2" t="str">
        <f>VLOOKUP(E672,customers!$A$1:$I$1001,2,FALSE)</f>
        <v>Cecil Weatherall</v>
      </c>
      <c r="I672" s="2" t="str">
        <f t="shared" si="82"/>
        <v>Cecil</v>
      </c>
      <c r="J672" s="2" t="str">
        <f t="shared" si="83"/>
        <v>Weatherall</v>
      </c>
      <c r="K672" s="2" t="str">
        <f>IF(VLOOKUP(E672,customers!$A$1:$I$1001,3,FALSE)=0," ",VLOOKUP(E672,customers!$A$1:$I$1001,3,FALSE))</f>
        <v>cweatherallim@toplist.cz</v>
      </c>
      <c r="L672" s="2" t="str">
        <f>VLOOKUP(E672,customers!$A$1:$I$1001,6,FALSE)</f>
        <v>Syracuse</v>
      </c>
      <c r="M672" s="2" t="str">
        <f>VLOOKUP(E672,customers!$A$1:$I$1001,7,FALSE)</f>
        <v>United States</v>
      </c>
      <c r="N672" t="str">
        <f t="shared" si="84"/>
        <v>L</v>
      </c>
      <c r="O672" t="str" cm="1">
        <f t="array" ref="O672">_xlfn.IFS(N672="R","Rob",N672="E","Exc",N672="L","Lib",N672="A","Ara")</f>
        <v>Lib</v>
      </c>
      <c r="P672" t="str" cm="1">
        <f t="array" ref="P672">_xlfn.IFS(O672="Rob","Robusta",O672="Exc","Excelsa",O672="Ara","Arabica",O672="Lib","Liberica")</f>
        <v>Liberica</v>
      </c>
      <c r="Q672" t="str">
        <f t="shared" si="85"/>
        <v>M</v>
      </c>
      <c r="R672" s="8" t="str">
        <f t="shared" si="86"/>
        <v>0.2</v>
      </c>
      <c r="S672" s="9">
        <f>_xlfn.XLOOKUP(F672,products!$A$2:$A$49,products!$E$2:$E$49,,0,)</f>
        <v>4.3650000000000002</v>
      </c>
      <c r="T672" s="10">
        <f t="shared" si="87"/>
        <v>13.095000000000001</v>
      </c>
      <c r="U672" t="str">
        <f>_xlfn.XLOOKUP(E672,customers!$A$2:$A$1001,customers!$I$2:$I$1001,,0,)</f>
        <v>Yes</v>
      </c>
    </row>
    <row r="673" spans="1:21" x14ac:dyDescent="0.2">
      <c r="A673" s="2" t="s">
        <v>4280</v>
      </c>
      <c r="B673" s="3">
        <v>44495</v>
      </c>
      <c r="C673" s="3" t="str">
        <f t="shared" si="80"/>
        <v>Oct</v>
      </c>
      <c r="D673" s="2">
        <f t="shared" si="81"/>
        <v>2021</v>
      </c>
      <c r="E673" s="2" t="s">
        <v>4281</v>
      </c>
      <c r="F673" t="s">
        <v>6179</v>
      </c>
      <c r="G673" s="2">
        <v>5</v>
      </c>
      <c r="H673" s="2" t="str">
        <f>VLOOKUP(E673,customers!$A$1:$I$1001,2,FALSE)</f>
        <v>Gale Heindrick</v>
      </c>
      <c r="I673" s="2" t="str">
        <f t="shared" si="82"/>
        <v>Gale</v>
      </c>
      <c r="J673" s="2" t="str">
        <f t="shared" si="83"/>
        <v>Heindrick</v>
      </c>
      <c r="K673" s="2" t="str">
        <f>IF(VLOOKUP(E673,customers!$A$1:$I$1001,3,FALSE)=0," ",VLOOKUP(E673,customers!$A$1:$I$1001,3,FALSE))</f>
        <v>gheindrickin@usda.gov</v>
      </c>
      <c r="L673" s="2" t="str">
        <f>VLOOKUP(E673,customers!$A$1:$I$1001,6,FALSE)</f>
        <v>Lawrenceville</v>
      </c>
      <c r="M673" s="2" t="str">
        <f>VLOOKUP(E673,customers!$A$1:$I$1001,7,FALSE)</f>
        <v>United States</v>
      </c>
      <c r="N673" t="str">
        <f t="shared" si="84"/>
        <v>R</v>
      </c>
      <c r="O673" t="str" cm="1">
        <f t="array" ref="O673">_xlfn.IFS(N673="R","Rob",N673="E","Exc",N673="L","Lib",N673="A","Ara")</f>
        <v>Rob</v>
      </c>
      <c r="P673" t="str" cm="1">
        <f t="array" ref="P673">_xlfn.IFS(O673="Rob","Robusta",O673="Exc","Excelsa",O673="Ara","Arabica",O673="Lib","Liberica")</f>
        <v>Robusta</v>
      </c>
      <c r="Q673" t="str">
        <f t="shared" si="85"/>
        <v>L</v>
      </c>
      <c r="R673" s="8" t="str">
        <f t="shared" si="86"/>
        <v>1</v>
      </c>
      <c r="S673" s="9">
        <f>_xlfn.XLOOKUP(F673,products!$A$2:$A$49,products!$E$2:$E$49,,0,)</f>
        <v>11.95</v>
      </c>
      <c r="T673" s="10">
        <f t="shared" si="87"/>
        <v>59.75</v>
      </c>
      <c r="U673" t="str">
        <f>_xlfn.XLOOKUP(E673,customers!$A$2:$A$1001,customers!$I$2:$I$1001,,0,)</f>
        <v>No</v>
      </c>
    </row>
    <row r="674" spans="1:21" x14ac:dyDescent="0.2">
      <c r="A674" s="2" t="s">
        <v>4286</v>
      </c>
      <c r="B674" s="3">
        <v>43916</v>
      </c>
      <c r="C674" s="3" t="str">
        <f t="shared" si="80"/>
        <v>Mar</v>
      </c>
      <c r="D674" s="2">
        <f t="shared" si="81"/>
        <v>2020</v>
      </c>
      <c r="E674" s="2" t="s">
        <v>4287</v>
      </c>
      <c r="F674" t="s">
        <v>6160</v>
      </c>
      <c r="G674" s="2">
        <v>5</v>
      </c>
      <c r="H674" s="2" t="str">
        <f>VLOOKUP(E674,customers!$A$1:$I$1001,2,FALSE)</f>
        <v>Layne Imason</v>
      </c>
      <c r="I674" s="2" t="str">
        <f t="shared" si="82"/>
        <v>Layne</v>
      </c>
      <c r="J674" s="2" t="str">
        <f t="shared" si="83"/>
        <v>Imason</v>
      </c>
      <c r="K674" s="2" t="str">
        <f>IF(VLOOKUP(E674,customers!$A$1:$I$1001,3,FALSE)=0," ",VLOOKUP(E674,customers!$A$1:$I$1001,3,FALSE))</f>
        <v>limasonio@discuz.net</v>
      </c>
      <c r="L674" s="2" t="str">
        <f>VLOOKUP(E674,customers!$A$1:$I$1001,6,FALSE)</f>
        <v>Houston</v>
      </c>
      <c r="M674" s="2" t="str">
        <f>VLOOKUP(E674,customers!$A$1:$I$1001,7,FALSE)</f>
        <v>United States</v>
      </c>
      <c r="N674" t="str">
        <f t="shared" si="84"/>
        <v>L</v>
      </c>
      <c r="O674" t="str" cm="1">
        <f t="array" ref="O674">_xlfn.IFS(N674="R","Rob",N674="E","Exc",N674="L","Lib",N674="A","Ara")</f>
        <v>Lib</v>
      </c>
      <c r="P674" t="str" cm="1">
        <f t="array" ref="P674">_xlfn.IFS(O674="Rob","Robusta",O674="Exc","Excelsa",O674="Ara","Arabica",O674="Lib","Liberica")</f>
        <v>Liberica</v>
      </c>
      <c r="Q674" t="str">
        <f t="shared" si="85"/>
        <v>M</v>
      </c>
      <c r="R674" s="8" t="str">
        <f t="shared" si="86"/>
        <v>0.5</v>
      </c>
      <c r="S674" s="9">
        <f>_xlfn.XLOOKUP(F674,products!$A$2:$A$49,products!$E$2:$E$49,,0,)</f>
        <v>8.73</v>
      </c>
      <c r="T674" s="10">
        <f t="shared" si="87"/>
        <v>43.650000000000006</v>
      </c>
      <c r="U674" t="str">
        <f>_xlfn.XLOOKUP(E674,customers!$A$2:$A$1001,customers!$I$2:$I$1001,,0,)</f>
        <v>Yes</v>
      </c>
    </row>
    <row r="675" spans="1:21" x14ac:dyDescent="0.2">
      <c r="A675" s="2" t="s">
        <v>4291</v>
      </c>
      <c r="B675" s="3">
        <v>44118</v>
      </c>
      <c r="C675" s="3" t="str">
        <f t="shared" si="80"/>
        <v>Oct</v>
      </c>
      <c r="D675" s="2">
        <f t="shared" si="81"/>
        <v>2020</v>
      </c>
      <c r="E675" s="2" t="s">
        <v>4292</v>
      </c>
      <c r="F675" t="s">
        <v>6141</v>
      </c>
      <c r="G675" s="2">
        <v>6</v>
      </c>
      <c r="H675" s="2" t="str">
        <f>VLOOKUP(E675,customers!$A$1:$I$1001,2,FALSE)</f>
        <v>Hazel Saill</v>
      </c>
      <c r="I675" s="2" t="str">
        <f t="shared" si="82"/>
        <v>Hazel</v>
      </c>
      <c r="J675" s="2" t="str">
        <f t="shared" si="83"/>
        <v>Saill</v>
      </c>
      <c r="K675" s="2" t="str">
        <f>IF(VLOOKUP(E675,customers!$A$1:$I$1001,3,FALSE)=0," ",VLOOKUP(E675,customers!$A$1:$I$1001,3,FALSE))</f>
        <v>hsaillip@odnoklassniki.ru</v>
      </c>
      <c r="L675" s="2" t="str">
        <f>VLOOKUP(E675,customers!$A$1:$I$1001,6,FALSE)</f>
        <v>Kansas City</v>
      </c>
      <c r="M675" s="2" t="str">
        <f>VLOOKUP(E675,customers!$A$1:$I$1001,7,FALSE)</f>
        <v>United States</v>
      </c>
      <c r="N675" t="str">
        <f t="shared" si="84"/>
        <v>E</v>
      </c>
      <c r="O675" t="str" cm="1">
        <f t="array" ref="O675">_xlfn.IFS(N675="R","Rob",N675="E","Exc",N675="L","Lib",N675="A","Ara")</f>
        <v>Exc</v>
      </c>
      <c r="P675" t="str" cm="1">
        <f t="array" ref="P675">_xlfn.IFS(O675="Rob","Robusta",O675="Exc","Excelsa",O675="Ara","Arabica",O675="Lib","Liberica")</f>
        <v>Excelsa</v>
      </c>
      <c r="Q675" t="str">
        <f t="shared" si="85"/>
        <v>M</v>
      </c>
      <c r="R675" s="8" t="str">
        <f t="shared" si="86"/>
        <v>1</v>
      </c>
      <c r="S675" s="9">
        <f>_xlfn.XLOOKUP(F675,products!$A$2:$A$49,products!$E$2:$E$49,,0,)</f>
        <v>13.75</v>
      </c>
      <c r="T675" s="10">
        <f t="shared" si="87"/>
        <v>82.5</v>
      </c>
      <c r="U675" t="str">
        <f>_xlfn.XLOOKUP(E675,customers!$A$2:$A$1001,customers!$I$2:$I$1001,,0,)</f>
        <v>Yes</v>
      </c>
    </row>
    <row r="676" spans="1:21" x14ac:dyDescent="0.2">
      <c r="A676" s="2" t="s">
        <v>4297</v>
      </c>
      <c r="B676" s="3">
        <v>44543</v>
      </c>
      <c r="C676" s="3" t="str">
        <f t="shared" si="80"/>
        <v>Dec</v>
      </c>
      <c r="D676" s="2">
        <f t="shared" si="81"/>
        <v>2021</v>
      </c>
      <c r="E676" s="2" t="s">
        <v>4298</v>
      </c>
      <c r="F676" t="s">
        <v>6182</v>
      </c>
      <c r="G676" s="2">
        <v>6</v>
      </c>
      <c r="H676" s="2" t="str">
        <f>VLOOKUP(E676,customers!$A$1:$I$1001,2,FALSE)</f>
        <v>Hermann Larvor</v>
      </c>
      <c r="I676" s="2" t="str">
        <f t="shared" si="82"/>
        <v>Hermann</v>
      </c>
      <c r="J676" s="2" t="str">
        <f t="shared" si="83"/>
        <v>Larvor</v>
      </c>
      <c r="K676" s="2" t="str">
        <f>IF(VLOOKUP(E676,customers!$A$1:$I$1001,3,FALSE)=0," ",VLOOKUP(E676,customers!$A$1:$I$1001,3,FALSE))</f>
        <v>hlarvoriq@last.fm</v>
      </c>
      <c r="L676" s="2" t="str">
        <f>VLOOKUP(E676,customers!$A$1:$I$1001,6,FALSE)</f>
        <v>Bradenton</v>
      </c>
      <c r="M676" s="2" t="str">
        <f>VLOOKUP(E676,customers!$A$1:$I$1001,7,FALSE)</f>
        <v>United States</v>
      </c>
      <c r="N676" t="str">
        <f t="shared" si="84"/>
        <v>A</v>
      </c>
      <c r="O676" t="str" cm="1">
        <f t="array" ref="O676">_xlfn.IFS(N676="R","Rob",N676="E","Exc",N676="L","Lib",N676="A","Ara")</f>
        <v>Ara</v>
      </c>
      <c r="P676" t="str" cm="1">
        <f t="array" ref="P676">_xlfn.IFS(O676="Rob","Robusta",O676="Exc","Excelsa",O676="Ara","Arabica",O676="Lib","Liberica")</f>
        <v>Arabica</v>
      </c>
      <c r="Q676" t="str">
        <f t="shared" si="85"/>
        <v>L</v>
      </c>
      <c r="R676" s="8" t="str">
        <f t="shared" si="86"/>
        <v>2.5</v>
      </c>
      <c r="S676" s="9">
        <f>_xlfn.XLOOKUP(F676,products!$A$2:$A$49,products!$E$2:$E$49,,0,)</f>
        <v>29.784999999999997</v>
      </c>
      <c r="T676" s="10">
        <f t="shared" si="87"/>
        <v>178.70999999999998</v>
      </c>
      <c r="U676" t="str">
        <f>_xlfn.XLOOKUP(E676,customers!$A$2:$A$1001,customers!$I$2:$I$1001,,0,)</f>
        <v>Yes</v>
      </c>
    </row>
    <row r="677" spans="1:21" x14ac:dyDescent="0.2">
      <c r="A677" s="2" t="s">
        <v>4303</v>
      </c>
      <c r="B677" s="3">
        <v>44263</v>
      </c>
      <c r="C677" s="3" t="str">
        <f t="shared" si="80"/>
        <v>Mar</v>
      </c>
      <c r="D677" s="2">
        <f t="shared" si="81"/>
        <v>2021</v>
      </c>
      <c r="E677" s="2" t="s">
        <v>4304</v>
      </c>
      <c r="F677" t="s">
        <v>6165</v>
      </c>
      <c r="G677" s="2">
        <v>4</v>
      </c>
      <c r="H677" s="2" t="str">
        <f>VLOOKUP(E677,customers!$A$1:$I$1001,2,FALSE)</f>
        <v>Terri Lyford</v>
      </c>
      <c r="I677" s="2" t="str">
        <f t="shared" si="82"/>
        <v>Terri</v>
      </c>
      <c r="J677" s="2" t="str">
        <f t="shared" si="83"/>
        <v>Lyford</v>
      </c>
      <c r="K677" s="2" t="str">
        <f>IF(VLOOKUP(E677,customers!$A$1:$I$1001,3,FALSE)=0," ",VLOOKUP(E677,customers!$A$1:$I$1001,3,FALSE))</f>
        <v xml:space="preserve"> </v>
      </c>
      <c r="L677" s="2" t="str">
        <f>VLOOKUP(E677,customers!$A$1:$I$1001,6,FALSE)</f>
        <v>Allentown</v>
      </c>
      <c r="M677" s="2" t="str">
        <f>VLOOKUP(E677,customers!$A$1:$I$1001,7,FALSE)</f>
        <v>United States</v>
      </c>
      <c r="N677" t="str">
        <f t="shared" si="84"/>
        <v>L</v>
      </c>
      <c r="O677" t="str" cm="1">
        <f t="array" ref="O677">_xlfn.IFS(N677="R","Rob",N677="E","Exc",N677="L","Lib",N677="A","Ara")</f>
        <v>Lib</v>
      </c>
      <c r="P677" t="str" cm="1">
        <f t="array" ref="P677">_xlfn.IFS(O677="Rob","Robusta",O677="Exc","Excelsa",O677="Ara","Arabica",O677="Lib","Liberica")</f>
        <v>Liberica</v>
      </c>
      <c r="Q677" t="str">
        <f t="shared" si="85"/>
        <v>D</v>
      </c>
      <c r="R677" s="8" t="str">
        <f t="shared" si="86"/>
        <v>2.5</v>
      </c>
      <c r="S677" s="9">
        <f>_xlfn.XLOOKUP(F677,products!$A$2:$A$49,products!$E$2:$E$49,,0,)</f>
        <v>29.784999999999997</v>
      </c>
      <c r="T677" s="10">
        <f t="shared" si="87"/>
        <v>119.13999999999999</v>
      </c>
      <c r="U677" t="str">
        <f>_xlfn.XLOOKUP(E677,customers!$A$2:$A$1001,customers!$I$2:$I$1001,,0,)</f>
        <v>Yes</v>
      </c>
    </row>
    <row r="678" spans="1:21" x14ac:dyDescent="0.2">
      <c r="A678" s="2" t="s">
        <v>4308</v>
      </c>
      <c r="B678" s="3">
        <v>44217</v>
      </c>
      <c r="C678" s="3" t="str">
        <f t="shared" si="80"/>
        <v>Jan</v>
      </c>
      <c r="D678" s="2">
        <f t="shared" si="81"/>
        <v>2021</v>
      </c>
      <c r="E678" s="2" t="s">
        <v>4309</v>
      </c>
      <c r="F678" t="s">
        <v>6161</v>
      </c>
      <c r="G678" s="2">
        <v>5</v>
      </c>
      <c r="H678" s="2" t="str">
        <f>VLOOKUP(E678,customers!$A$1:$I$1001,2,FALSE)</f>
        <v>Gabey Cogan</v>
      </c>
      <c r="I678" s="2" t="str">
        <f t="shared" si="82"/>
        <v>Gabey</v>
      </c>
      <c r="J678" s="2" t="str">
        <f t="shared" si="83"/>
        <v>Cogan</v>
      </c>
      <c r="K678" s="2" t="str">
        <f>IF(VLOOKUP(E678,customers!$A$1:$I$1001,3,FALSE)=0," ",VLOOKUP(E678,customers!$A$1:$I$1001,3,FALSE))</f>
        <v xml:space="preserve"> </v>
      </c>
      <c r="L678" s="2" t="str">
        <f>VLOOKUP(E678,customers!$A$1:$I$1001,6,FALSE)</f>
        <v>Hampton</v>
      </c>
      <c r="M678" s="2" t="str">
        <f>VLOOKUP(E678,customers!$A$1:$I$1001,7,FALSE)</f>
        <v>United States</v>
      </c>
      <c r="N678" t="str">
        <f t="shared" si="84"/>
        <v>L</v>
      </c>
      <c r="O678" t="str" cm="1">
        <f t="array" ref="O678">_xlfn.IFS(N678="R","Rob",N678="E","Exc",N678="L","Lib",N678="A","Ara")</f>
        <v>Lib</v>
      </c>
      <c r="P678" t="str" cm="1">
        <f t="array" ref="P678">_xlfn.IFS(O678="Rob","Robusta",O678="Exc","Excelsa",O678="Ara","Arabica",O678="Lib","Liberica")</f>
        <v>Liberica</v>
      </c>
      <c r="Q678" t="str">
        <f t="shared" si="85"/>
        <v>L</v>
      </c>
      <c r="R678" s="8" t="str">
        <f t="shared" si="86"/>
        <v>0.5</v>
      </c>
      <c r="S678" s="9">
        <f>_xlfn.XLOOKUP(F678,products!$A$2:$A$49,products!$E$2:$E$49,,0,)</f>
        <v>9.51</v>
      </c>
      <c r="T678" s="10">
        <f t="shared" si="87"/>
        <v>47.55</v>
      </c>
      <c r="U678" t="str">
        <f>_xlfn.XLOOKUP(E678,customers!$A$2:$A$1001,customers!$I$2:$I$1001,,0,)</f>
        <v>No</v>
      </c>
    </row>
    <row r="679" spans="1:21" x14ac:dyDescent="0.2">
      <c r="A679" s="2" t="s">
        <v>4313</v>
      </c>
      <c r="B679" s="3">
        <v>44206</v>
      </c>
      <c r="C679" s="3" t="str">
        <f t="shared" si="80"/>
        <v>Jan</v>
      </c>
      <c r="D679" s="2">
        <f t="shared" si="81"/>
        <v>2021</v>
      </c>
      <c r="E679" s="2" t="s">
        <v>4314</v>
      </c>
      <c r="F679" t="s">
        <v>6160</v>
      </c>
      <c r="G679" s="2">
        <v>5</v>
      </c>
      <c r="H679" s="2" t="str">
        <f>VLOOKUP(E679,customers!$A$1:$I$1001,2,FALSE)</f>
        <v>Charin Penwarden</v>
      </c>
      <c r="I679" s="2" t="str">
        <f t="shared" si="82"/>
        <v>Charin</v>
      </c>
      <c r="J679" s="2" t="str">
        <f t="shared" si="83"/>
        <v>Penwarden</v>
      </c>
      <c r="K679" s="2" t="str">
        <f>IF(VLOOKUP(E679,customers!$A$1:$I$1001,3,FALSE)=0," ",VLOOKUP(E679,customers!$A$1:$I$1001,3,FALSE))</f>
        <v>cpenwardenit@mlb.com</v>
      </c>
      <c r="L679" s="2" t="str">
        <f>VLOOKUP(E679,customers!$A$1:$I$1001,6,FALSE)</f>
        <v>Whitegate</v>
      </c>
      <c r="M679" s="2" t="str">
        <f>VLOOKUP(E679,customers!$A$1:$I$1001,7,FALSE)</f>
        <v>Ireland</v>
      </c>
      <c r="N679" t="str">
        <f t="shared" si="84"/>
        <v>L</v>
      </c>
      <c r="O679" t="str" cm="1">
        <f t="array" ref="O679">_xlfn.IFS(N679="R","Rob",N679="E","Exc",N679="L","Lib",N679="A","Ara")</f>
        <v>Lib</v>
      </c>
      <c r="P679" t="str" cm="1">
        <f t="array" ref="P679">_xlfn.IFS(O679="Rob","Robusta",O679="Exc","Excelsa",O679="Ara","Arabica",O679="Lib","Liberica")</f>
        <v>Liberica</v>
      </c>
      <c r="Q679" t="str">
        <f t="shared" si="85"/>
        <v>M</v>
      </c>
      <c r="R679" s="8" t="str">
        <f t="shared" si="86"/>
        <v>0.5</v>
      </c>
      <c r="S679" s="9">
        <f>_xlfn.XLOOKUP(F679,products!$A$2:$A$49,products!$E$2:$E$49,,0,)</f>
        <v>8.73</v>
      </c>
      <c r="T679" s="10">
        <f t="shared" si="87"/>
        <v>43.650000000000006</v>
      </c>
      <c r="U679" t="str">
        <f>_xlfn.XLOOKUP(E679,customers!$A$2:$A$1001,customers!$I$2:$I$1001,,0,)</f>
        <v>No</v>
      </c>
    </row>
    <row r="680" spans="1:21" x14ac:dyDescent="0.2">
      <c r="A680" s="2" t="s">
        <v>4319</v>
      </c>
      <c r="B680" s="3">
        <v>44281</v>
      </c>
      <c r="C680" s="3" t="str">
        <f t="shared" si="80"/>
        <v>Mar</v>
      </c>
      <c r="D680" s="2">
        <f t="shared" si="81"/>
        <v>2021</v>
      </c>
      <c r="E680" s="2" t="s">
        <v>4320</v>
      </c>
      <c r="F680" t="s">
        <v>6182</v>
      </c>
      <c r="G680" s="2">
        <v>6</v>
      </c>
      <c r="H680" s="2" t="str">
        <f>VLOOKUP(E680,customers!$A$1:$I$1001,2,FALSE)</f>
        <v>Milty Middis</v>
      </c>
      <c r="I680" s="2" t="str">
        <f t="shared" si="82"/>
        <v>Milty</v>
      </c>
      <c r="J680" s="2" t="str">
        <f t="shared" si="83"/>
        <v>Middis</v>
      </c>
      <c r="K680" s="2" t="str">
        <f>IF(VLOOKUP(E680,customers!$A$1:$I$1001,3,FALSE)=0," ",VLOOKUP(E680,customers!$A$1:$I$1001,3,FALSE))</f>
        <v>mmiddisiu@dmoz.org</v>
      </c>
      <c r="L680" s="2" t="str">
        <f>VLOOKUP(E680,customers!$A$1:$I$1001,6,FALSE)</f>
        <v>Wichita</v>
      </c>
      <c r="M680" s="2" t="str">
        <f>VLOOKUP(E680,customers!$A$1:$I$1001,7,FALSE)</f>
        <v>United States</v>
      </c>
      <c r="N680" t="str">
        <f t="shared" si="84"/>
        <v>A</v>
      </c>
      <c r="O680" t="str" cm="1">
        <f t="array" ref="O680">_xlfn.IFS(N680="R","Rob",N680="E","Exc",N680="L","Lib",N680="A","Ara")</f>
        <v>Ara</v>
      </c>
      <c r="P680" t="str" cm="1">
        <f t="array" ref="P680">_xlfn.IFS(O680="Rob","Robusta",O680="Exc","Excelsa",O680="Ara","Arabica",O680="Lib","Liberica")</f>
        <v>Arabica</v>
      </c>
      <c r="Q680" t="str">
        <f t="shared" si="85"/>
        <v>L</v>
      </c>
      <c r="R680" s="8" t="str">
        <f t="shared" si="86"/>
        <v>2.5</v>
      </c>
      <c r="S680" s="9">
        <f>_xlfn.XLOOKUP(F680,products!$A$2:$A$49,products!$E$2:$E$49,,0,)</f>
        <v>29.784999999999997</v>
      </c>
      <c r="T680" s="10">
        <f t="shared" si="87"/>
        <v>178.70999999999998</v>
      </c>
      <c r="U680" t="str">
        <f>_xlfn.XLOOKUP(E680,customers!$A$2:$A$1001,customers!$I$2:$I$1001,,0,)</f>
        <v>Yes</v>
      </c>
    </row>
    <row r="681" spans="1:21" x14ac:dyDescent="0.2">
      <c r="A681" s="2" t="s">
        <v>4325</v>
      </c>
      <c r="B681" s="3">
        <v>44645</v>
      </c>
      <c r="C681" s="3" t="str">
        <f t="shared" si="80"/>
        <v>Mar</v>
      </c>
      <c r="D681" s="2">
        <f t="shared" si="81"/>
        <v>2022</v>
      </c>
      <c r="E681" s="2" t="s">
        <v>4326</v>
      </c>
      <c r="F681" t="s">
        <v>6142</v>
      </c>
      <c r="G681" s="2">
        <v>1</v>
      </c>
      <c r="H681" s="2" t="str">
        <f>VLOOKUP(E681,customers!$A$1:$I$1001,2,FALSE)</f>
        <v>Adrianne Vairow</v>
      </c>
      <c r="I681" s="2" t="str">
        <f t="shared" si="82"/>
        <v>Adrianne</v>
      </c>
      <c r="J681" s="2" t="str">
        <f t="shared" si="83"/>
        <v>Vairow</v>
      </c>
      <c r="K681" s="2" t="str">
        <f>IF(VLOOKUP(E681,customers!$A$1:$I$1001,3,FALSE)=0," ",VLOOKUP(E681,customers!$A$1:$I$1001,3,FALSE))</f>
        <v>avairowiv@studiopress.com</v>
      </c>
      <c r="L681" s="2" t="str">
        <f>VLOOKUP(E681,customers!$A$1:$I$1001,6,FALSE)</f>
        <v>Thorpe</v>
      </c>
      <c r="M681" s="2" t="str">
        <f>VLOOKUP(E681,customers!$A$1:$I$1001,7,FALSE)</f>
        <v>United Kingdom</v>
      </c>
      <c r="N681" t="str">
        <f t="shared" si="84"/>
        <v>R</v>
      </c>
      <c r="O681" t="str" cm="1">
        <f t="array" ref="O681">_xlfn.IFS(N681="R","Rob",N681="E","Exc",N681="L","Lib",N681="A","Ara")</f>
        <v>Rob</v>
      </c>
      <c r="P681" t="str" cm="1">
        <f t="array" ref="P681">_xlfn.IFS(O681="Rob","Robusta",O681="Exc","Excelsa",O681="Ara","Arabica",O681="Lib","Liberica")</f>
        <v>Robusta</v>
      </c>
      <c r="Q681" t="str">
        <f t="shared" si="85"/>
        <v>L</v>
      </c>
      <c r="R681" s="8" t="str">
        <f t="shared" si="86"/>
        <v>2.5</v>
      </c>
      <c r="S681" s="9">
        <f>_xlfn.XLOOKUP(F681,products!$A$2:$A$49,products!$E$2:$E$49,,0,)</f>
        <v>27.484999999999996</v>
      </c>
      <c r="T681" s="10">
        <f t="shared" si="87"/>
        <v>27.484999999999996</v>
      </c>
      <c r="U681" t="str">
        <f>_xlfn.XLOOKUP(E681,customers!$A$2:$A$1001,customers!$I$2:$I$1001,,0,)</f>
        <v>No</v>
      </c>
    </row>
    <row r="682" spans="1:21" x14ac:dyDescent="0.2">
      <c r="A682" s="2" t="s">
        <v>4331</v>
      </c>
      <c r="B682" s="3">
        <v>44399</v>
      </c>
      <c r="C682" s="3" t="str">
        <f t="shared" si="80"/>
        <v>Jul</v>
      </c>
      <c r="D682" s="2">
        <f t="shared" si="81"/>
        <v>2021</v>
      </c>
      <c r="E682" s="2" t="s">
        <v>4332</v>
      </c>
      <c r="F682" t="s">
        <v>6155</v>
      </c>
      <c r="G682" s="2">
        <v>5</v>
      </c>
      <c r="H682" s="2" t="str">
        <f>VLOOKUP(E682,customers!$A$1:$I$1001,2,FALSE)</f>
        <v>Anjanette Goldie</v>
      </c>
      <c r="I682" s="2" t="str">
        <f t="shared" si="82"/>
        <v>Anjanette</v>
      </c>
      <c r="J682" s="2" t="str">
        <f t="shared" si="83"/>
        <v>Goldie</v>
      </c>
      <c r="K682" s="2" t="str">
        <f>IF(VLOOKUP(E682,customers!$A$1:$I$1001,3,FALSE)=0," ",VLOOKUP(E682,customers!$A$1:$I$1001,3,FALSE))</f>
        <v>agoldieiw@goo.gl</v>
      </c>
      <c r="L682" s="2" t="str">
        <f>VLOOKUP(E682,customers!$A$1:$I$1001,6,FALSE)</f>
        <v>Danbury</v>
      </c>
      <c r="M682" s="2" t="str">
        <f>VLOOKUP(E682,customers!$A$1:$I$1001,7,FALSE)</f>
        <v>United States</v>
      </c>
      <c r="N682" t="str">
        <f t="shared" si="84"/>
        <v>A</v>
      </c>
      <c r="O682" t="str" cm="1">
        <f t="array" ref="O682">_xlfn.IFS(N682="R","Rob",N682="E","Exc",N682="L","Lib",N682="A","Ara")</f>
        <v>Ara</v>
      </c>
      <c r="P682" t="str" cm="1">
        <f t="array" ref="P682">_xlfn.IFS(O682="Rob","Robusta",O682="Exc","Excelsa",O682="Ara","Arabica",O682="Lib","Liberica")</f>
        <v>Arabica</v>
      </c>
      <c r="Q682" t="str">
        <f t="shared" si="85"/>
        <v>M</v>
      </c>
      <c r="R682" s="8" t="str">
        <f t="shared" si="86"/>
        <v>1</v>
      </c>
      <c r="S682" s="9">
        <f>_xlfn.XLOOKUP(F682,products!$A$2:$A$49,products!$E$2:$E$49,,0,)</f>
        <v>11.25</v>
      </c>
      <c r="T682" s="10">
        <f t="shared" si="87"/>
        <v>56.25</v>
      </c>
      <c r="U682" t="str">
        <f>_xlfn.XLOOKUP(E682,customers!$A$2:$A$1001,customers!$I$2:$I$1001,,0,)</f>
        <v>No</v>
      </c>
    </row>
    <row r="683" spans="1:21" x14ac:dyDescent="0.2">
      <c r="A683" s="2" t="s">
        <v>4336</v>
      </c>
      <c r="B683" s="3">
        <v>44080</v>
      </c>
      <c r="C683" s="3" t="str">
        <f t="shared" si="80"/>
        <v>Sep</v>
      </c>
      <c r="D683" s="2">
        <f t="shared" si="81"/>
        <v>2020</v>
      </c>
      <c r="E683" s="2" t="s">
        <v>4337</v>
      </c>
      <c r="F683" t="s">
        <v>6145</v>
      </c>
      <c r="G683" s="2">
        <v>2</v>
      </c>
      <c r="H683" s="2" t="str">
        <f>VLOOKUP(E683,customers!$A$1:$I$1001,2,FALSE)</f>
        <v>Nicky Ayris</v>
      </c>
      <c r="I683" s="2" t="str">
        <f t="shared" si="82"/>
        <v>Nicky</v>
      </c>
      <c r="J683" s="2" t="str">
        <f t="shared" si="83"/>
        <v>Ayris</v>
      </c>
      <c r="K683" s="2" t="str">
        <f>IF(VLOOKUP(E683,customers!$A$1:$I$1001,3,FALSE)=0," ",VLOOKUP(E683,customers!$A$1:$I$1001,3,FALSE))</f>
        <v>nayrisix@t-online.de</v>
      </c>
      <c r="L683" s="2" t="str">
        <f>VLOOKUP(E683,customers!$A$1:$I$1001,6,FALSE)</f>
        <v>Kinloch</v>
      </c>
      <c r="M683" s="2" t="str">
        <f>VLOOKUP(E683,customers!$A$1:$I$1001,7,FALSE)</f>
        <v>United Kingdom</v>
      </c>
      <c r="N683" t="str">
        <f t="shared" si="84"/>
        <v>L</v>
      </c>
      <c r="O683" t="str" cm="1">
        <f t="array" ref="O683">_xlfn.IFS(N683="R","Rob",N683="E","Exc",N683="L","Lib",N683="A","Ara")</f>
        <v>Lib</v>
      </c>
      <c r="P683" t="str" cm="1">
        <f t="array" ref="P683">_xlfn.IFS(O683="Rob","Robusta",O683="Exc","Excelsa",O683="Ara","Arabica",O683="Lib","Liberica")</f>
        <v>Liberica</v>
      </c>
      <c r="Q683" t="str">
        <f t="shared" si="85"/>
        <v>L</v>
      </c>
      <c r="R683" s="8" t="str">
        <f t="shared" si="86"/>
        <v>0.2</v>
      </c>
      <c r="S683" s="9">
        <f>_xlfn.XLOOKUP(F683,products!$A$2:$A$49,products!$E$2:$E$49,,0,)</f>
        <v>4.7549999999999999</v>
      </c>
      <c r="T683" s="10">
        <f t="shared" si="87"/>
        <v>9.51</v>
      </c>
      <c r="U683" t="str">
        <f>_xlfn.XLOOKUP(E683,customers!$A$2:$A$1001,customers!$I$2:$I$1001,,0,)</f>
        <v>Yes</v>
      </c>
    </row>
    <row r="684" spans="1:21" x14ac:dyDescent="0.2">
      <c r="A684" s="2" t="s">
        <v>4342</v>
      </c>
      <c r="B684" s="3">
        <v>43827</v>
      </c>
      <c r="C684" s="3" t="str">
        <f t="shared" si="80"/>
        <v>Dec</v>
      </c>
      <c r="D684" s="2">
        <f t="shared" si="81"/>
        <v>2019</v>
      </c>
      <c r="E684" s="2" t="s">
        <v>4343</v>
      </c>
      <c r="F684" t="s">
        <v>6156</v>
      </c>
      <c r="G684" s="2">
        <v>2</v>
      </c>
      <c r="H684" s="2" t="str">
        <f>VLOOKUP(E684,customers!$A$1:$I$1001,2,FALSE)</f>
        <v>Laryssa Benediktovich</v>
      </c>
      <c r="I684" s="2" t="str">
        <f t="shared" si="82"/>
        <v>Laryssa</v>
      </c>
      <c r="J684" s="2" t="str">
        <f t="shared" si="83"/>
        <v>Benediktovich</v>
      </c>
      <c r="K684" s="2" t="str">
        <f>IF(VLOOKUP(E684,customers!$A$1:$I$1001,3,FALSE)=0," ",VLOOKUP(E684,customers!$A$1:$I$1001,3,FALSE))</f>
        <v>lbenediktovichiy@wunderground.com</v>
      </c>
      <c r="L684" s="2" t="str">
        <f>VLOOKUP(E684,customers!$A$1:$I$1001,6,FALSE)</f>
        <v>Jacksonville</v>
      </c>
      <c r="M684" s="2" t="str">
        <f>VLOOKUP(E684,customers!$A$1:$I$1001,7,FALSE)</f>
        <v>United States</v>
      </c>
      <c r="N684" t="str">
        <f t="shared" si="84"/>
        <v>E</v>
      </c>
      <c r="O684" t="str" cm="1">
        <f t="array" ref="O684">_xlfn.IFS(N684="R","Rob",N684="E","Exc",N684="L","Lib",N684="A","Ara")</f>
        <v>Exc</v>
      </c>
      <c r="P684" t="str" cm="1">
        <f t="array" ref="P684">_xlfn.IFS(O684="Rob","Robusta",O684="Exc","Excelsa",O684="Ara","Arabica",O684="Lib","Liberica")</f>
        <v>Excelsa</v>
      </c>
      <c r="Q684" t="str">
        <f t="shared" si="85"/>
        <v>M</v>
      </c>
      <c r="R684" s="8" t="str">
        <f t="shared" si="86"/>
        <v>0.2</v>
      </c>
      <c r="S684" s="9">
        <f>_xlfn.XLOOKUP(F684,products!$A$2:$A$49,products!$E$2:$E$49,,0,)</f>
        <v>4.125</v>
      </c>
      <c r="T684" s="10">
        <f t="shared" si="87"/>
        <v>8.25</v>
      </c>
      <c r="U684" t="str">
        <f>_xlfn.XLOOKUP(E684,customers!$A$2:$A$1001,customers!$I$2:$I$1001,,0,)</f>
        <v>Yes</v>
      </c>
    </row>
    <row r="685" spans="1:21" x14ac:dyDescent="0.2">
      <c r="A685" s="2" t="s">
        <v>4348</v>
      </c>
      <c r="B685" s="3">
        <v>43941</v>
      </c>
      <c r="C685" s="3" t="str">
        <f t="shared" si="80"/>
        <v>Apr</v>
      </c>
      <c r="D685" s="2">
        <f t="shared" si="81"/>
        <v>2020</v>
      </c>
      <c r="E685" s="2" t="s">
        <v>4349</v>
      </c>
      <c r="F685" t="s">
        <v>6169</v>
      </c>
      <c r="G685" s="2">
        <v>6</v>
      </c>
      <c r="H685" s="2" t="str">
        <f>VLOOKUP(E685,customers!$A$1:$I$1001,2,FALSE)</f>
        <v>Theo Jacobovitz</v>
      </c>
      <c r="I685" s="2" t="str">
        <f t="shared" si="82"/>
        <v>Theo</v>
      </c>
      <c r="J685" s="2" t="str">
        <f t="shared" si="83"/>
        <v>Jacobovitz</v>
      </c>
      <c r="K685" s="2" t="str">
        <f>IF(VLOOKUP(E685,customers!$A$1:$I$1001,3,FALSE)=0," ",VLOOKUP(E685,customers!$A$1:$I$1001,3,FALSE))</f>
        <v>tjacobovitziz@cbc.ca</v>
      </c>
      <c r="L685" s="2" t="str">
        <f>VLOOKUP(E685,customers!$A$1:$I$1001,6,FALSE)</f>
        <v>Houston</v>
      </c>
      <c r="M685" s="2" t="str">
        <f>VLOOKUP(E685,customers!$A$1:$I$1001,7,FALSE)</f>
        <v>United States</v>
      </c>
      <c r="N685" t="str">
        <f t="shared" si="84"/>
        <v>L</v>
      </c>
      <c r="O685" t="str" cm="1">
        <f t="array" ref="O685">_xlfn.IFS(N685="R","Rob",N685="E","Exc",N685="L","Lib",N685="A","Ara")</f>
        <v>Lib</v>
      </c>
      <c r="P685" t="str" cm="1">
        <f t="array" ref="P685">_xlfn.IFS(O685="Rob","Robusta",O685="Exc","Excelsa",O685="Ara","Arabica",O685="Lib","Liberica")</f>
        <v>Liberica</v>
      </c>
      <c r="Q685" t="str">
        <f t="shared" si="85"/>
        <v>D</v>
      </c>
      <c r="R685" s="8" t="str">
        <f t="shared" si="86"/>
        <v>0.5</v>
      </c>
      <c r="S685" s="9">
        <f>_xlfn.XLOOKUP(F685,products!$A$2:$A$49,products!$E$2:$E$49,,0,)</f>
        <v>7.77</v>
      </c>
      <c r="T685" s="10">
        <f t="shared" si="87"/>
        <v>46.62</v>
      </c>
      <c r="U685" t="str">
        <f>_xlfn.XLOOKUP(E685,customers!$A$2:$A$1001,customers!$I$2:$I$1001,,0,)</f>
        <v>No</v>
      </c>
    </row>
    <row r="686" spans="1:21" x14ac:dyDescent="0.2">
      <c r="A686" s="2" t="s">
        <v>4354</v>
      </c>
      <c r="B686" s="3">
        <v>43517</v>
      </c>
      <c r="C686" s="3" t="str">
        <f t="shared" si="80"/>
        <v>Feb</v>
      </c>
      <c r="D686" s="2">
        <f t="shared" si="81"/>
        <v>2019</v>
      </c>
      <c r="E686" s="2" t="s">
        <v>4355</v>
      </c>
      <c r="F686" t="s">
        <v>6179</v>
      </c>
      <c r="G686" s="2">
        <v>6</v>
      </c>
      <c r="H686" s="2" t="str">
        <f>VLOOKUP(E686,customers!$A$1:$I$1001,2,FALSE)</f>
        <v>Becca Ableson</v>
      </c>
      <c r="I686" s="2" t="str">
        <f t="shared" si="82"/>
        <v>Becca</v>
      </c>
      <c r="J686" s="2" t="str">
        <f t="shared" si="83"/>
        <v>Ableson</v>
      </c>
      <c r="K686" s="2" t="str">
        <f>IF(VLOOKUP(E686,customers!$A$1:$I$1001,3,FALSE)=0," ",VLOOKUP(E686,customers!$A$1:$I$1001,3,FALSE))</f>
        <v xml:space="preserve"> </v>
      </c>
      <c r="L686" s="2" t="str">
        <f>VLOOKUP(E686,customers!$A$1:$I$1001,6,FALSE)</f>
        <v>Portland</v>
      </c>
      <c r="M686" s="2" t="str">
        <f>VLOOKUP(E686,customers!$A$1:$I$1001,7,FALSE)</f>
        <v>United States</v>
      </c>
      <c r="N686" t="str">
        <f t="shared" si="84"/>
        <v>R</v>
      </c>
      <c r="O686" t="str" cm="1">
        <f t="array" ref="O686">_xlfn.IFS(N686="R","Rob",N686="E","Exc",N686="L","Lib",N686="A","Ara")</f>
        <v>Rob</v>
      </c>
      <c r="P686" t="str" cm="1">
        <f t="array" ref="P686">_xlfn.IFS(O686="Rob","Robusta",O686="Exc","Excelsa",O686="Ara","Arabica",O686="Lib","Liberica")</f>
        <v>Robusta</v>
      </c>
      <c r="Q686" t="str">
        <f t="shared" si="85"/>
        <v>L</v>
      </c>
      <c r="R686" s="8" t="str">
        <f t="shared" si="86"/>
        <v>1</v>
      </c>
      <c r="S686" s="9">
        <f>_xlfn.XLOOKUP(F686,products!$A$2:$A$49,products!$E$2:$E$49,,0,)</f>
        <v>11.95</v>
      </c>
      <c r="T686" s="10">
        <f t="shared" si="87"/>
        <v>71.699999999999989</v>
      </c>
      <c r="U686" t="str">
        <f>_xlfn.XLOOKUP(E686,customers!$A$2:$A$1001,customers!$I$2:$I$1001,,0,)</f>
        <v>No</v>
      </c>
    </row>
    <row r="687" spans="1:21" x14ac:dyDescent="0.2">
      <c r="A687" s="2" t="s">
        <v>4359</v>
      </c>
      <c r="B687" s="3">
        <v>44637</v>
      </c>
      <c r="C687" s="3" t="str">
        <f t="shared" si="80"/>
        <v>Mar</v>
      </c>
      <c r="D687" s="2">
        <f t="shared" si="81"/>
        <v>2022</v>
      </c>
      <c r="E687" s="2" t="s">
        <v>4360</v>
      </c>
      <c r="F687" t="s">
        <v>6164</v>
      </c>
      <c r="G687" s="2">
        <v>2</v>
      </c>
      <c r="H687" s="2" t="str">
        <f>VLOOKUP(E687,customers!$A$1:$I$1001,2,FALSE)</f>
        <v>Jeno Druitt</v>
      </c>
      <c r="I687" s="2" t="str">
        <f t="shared" si="82"/>
        <v>Jeno</v>
      </c>
      <c r="J687" s="2" t="str">
        <f t="shared" si="83"/>
        <v>Druitt</v>
      </c>
      <c r="K687" s="2" t="str">
        <f>IF(VLOOKUP(E687,customers!$A$1:$I$1001,3,FALSE)=0," ",VLOOKUP(E687,customers!$A$1:$I$1001,3,FALSE))</f>
        <v>jdruittj1@feedburner.com</v>
      </c>
      <c r="L687" s="2" t="str">
        <f>VLOOKUP(E687,customers!$A$1:$I$1001,6,FALSE)</f>
        <v>Pasadena</v>
      </c>
      <c r="M687" s="2" t="str">
        <f>VLOOKUP(E687,customers!$A$1:$I$1001,7,FALSE)</f>
        <v>United States</v>
      </c>
      <c r="N687" t="str">
        <f t="shared" si="84"/>
        <v>L</v>
      </c>
      <c r="O687" t="str" cm="1">
        <f t="array" ref="O687">_xlfn.IFS(N687="R","Rob",N687="E","Exc",N687="L","Lib",N687="A","Ara")</f>
        <v>Lib</v>
      </c>
      <c r="P687" t="str" cm="1">
        <f t="array" ref="P687">_xlfn.IFS(O687="Rob","Robusta",O687="Exc","Excelsa",O687="Ara","Arabica",O687="Lib","Liberica")</f>
        <v>Liberica</v>
      </c>
      <c r="Q687" t="str">
        <f t="shared" si="85"/>
        <v>L</v>
      </c>
      <c r="R687" s="8" t="str">
        <f t="shared" si="86"/>
        <v>2.5</v>
      </c>
      <c r="S687" s="9">
        <f>_xlfn.XLOOKUP(F687,products!$A$2:$A$49,products!$E$2:$E$49,,0,)</f>
        <v>36.454999999999998</v>
      </c>
      <c r="T687" s="10">
        <f t="shared" si="87"/>
        <v>72.91</v>
      </c>
      <c r="U687" t="str">
        <f>_xlfn.XLOOKUP(E687,customers!$A$2:$A$1001,customers!$I$2:$I$1001,,0,)</f>
        <v>Yes</v>
      </c>
    </row>
    <row r="688" spans="1:21" x14ac:dyDescent="0.2">
      <c r="A688" s="2" t="s">
        <v>4365</v>
      </c>
      <c r="B688" s="3">
        <v>44330</v>
      </c>
      <c r="C688" s="3" t="str">
        <f t="shared" si="80"/>
        <v>May</v>
      </c>
      <c r="D688" s="2">
        <f t="shared" si="81"/>
        <v>2021</v>
      </c>
      <c r="E688" s="2" t="s">
        <v>4366</v>
      </c>
      <c r="F688" t="s">
        <v>6163</v>
      </c>
      <c r="G688" s="2">
        <v>3</v>
      </c>
      <c r="H688" s="2" t="str">
        <f>VLOOKUP(E688,customers!$A$1:$I$1001,2,FALSE)</f>
        <v>Deonne Shortall</v>
      </c>
      <c r="I688" s="2" t="str">
        <f t="shared" si="82"/>
        <v>Deonne</v>
      </c>
      <c r="J688" s="2" t="str">
        <f t="shared" si="83"/>
        <v>Shortall</v>
      </c>
      <c r="K688" s="2" t="str">
        <f>IF(VLOOKUP(E688,customers!$A$1:$I$1001,3,FALSE)=0," ",VLOOKUP(E688,customers!$A$1:$I$1001,3,FALSE))</f>
        <v>dshortallj2@wikipedia.org</v>
      </c>
      <c r="L688" s="2" t="str">
        <f>VLOOKUP(E688,customers!$A$1:$I$1001,6,FALSE)</f>
        <v>Santa Ana</v>
      </c>
      <c r="M688" s="2" t="str">
        <f>VLOOKUP(E688,customers!$A$1:$I$1001,7,FALSE)</f>
        <v>United States</v>
      </c>
      <c r="N688" t="str">
        <f t="shared" si="84"/>
        <v>R</v>
      </c>
      <c r="O688" t="str" cm="1">
        <f t="array" ref="O688">_xlfn.IFS(N688="R","Rob",N688="E","Exc",N688="L","Lib",N688="A","Ara")</f>
        <v>Rob</v>
      </c>
      <c r="P688" t="str" cm="1">
        <f t="array" ref="P688">_xlfn.IFS(O688="Rob","Robusta",O688="Exc","Excelsa",O688="Ara","Arabica",O688="Lib","Liberica")</f>
        <v>Robusta</v>
      </c>
      <c r="Q688" t="str">
        <f t="shared" si="85"/>
        <v>D</v>
      </c>
      <c r="R688" s="8" t="str">
        <f t="shared" si="86"/>
        <v>0.2</v>
      </c>
      <c r="S688" s="9">
        <f>_xlfn.XLOOKUP(F688,products!$A$2:$A$49,products!$E$2:$E$49,,0,)</f>
        <v>2.6849999999999996</v>
      </c>
      <c r="T688" s="10">
        <f t="shared" si="87"/>
        <v>8.0549999999999997</v>
      </c>
      <c r="U688" t="str">
        <f>_xlfn.XLOOKUP(E688,customers!$A$2:$A$1001,customers!$I$2:$I$1001,,0,)</f>
        <v>Yes</v>
      </c>
    </row>
    <row r="689" spans="1:21" x14ac:dyDescent="0.2">
      <c r="A689" s="2" t="s">
        <v>4371</v>
      </c>
      <c r="B689" s="3">
        <v>43471</v>
      </c>
      <c r="C689" s="3" t="str">
        <f t="shared" si="80"/>
        <v>Jan</v>
      </c>
      <c r="D689" s="2">
        <f t="shared" si="81"/>
        <v>2019</v>
      </c>
      <c r="E689" s="2" t="s">
        <v>4372</v>
      </c>
      <c r="F689" t="s">
        <v>6139</v>
      </c>
      <c r="G689" s="2">
        <v>2</v>
      </c>
      <c r="H689" s="2" t="str">
        <f>VLOOKUP(E689,customers!$A$1:$I$1001,2,FALSE)</f>
        <v>Wilton Cottier</v>
      </c>
      <c r="I689" s="2" t="str">
        <f t="shared" si="82"/>
        <v>Wilton</v>
      </c>
      <c r="J689" s="2" t="str">
        <f t="shared" si="83"/>
        <v>Cottier</v>
      </c>
      <c r="K689" s="2" t="str">
        <f>IF(VLOOKUP(E689,customers!$A$1:$I$1001,3,FALSE)=0," ",VLOOKUP(E689,customers!$A$1:$I$1001,3,FALSE))</f>
        <v>wcottierj3@cafepress.com</v>
      </c>
      <c r="L689" s="2" t="str">
        <f>VLOOKUP(E689,customers!$A$1:$I$1001,6,FALSE)</f>
        <v>San Jose</v>
      </c>
      <c r="M689" s="2" t="str">
        <f>VLOOKUP(E689,customers!$A$1:$I$1001,7,FALSE)</f>
        <v>United States</v>
      </c>
      <c r="N689" t="str">
        <f t="shared" si="84"/>
        <v>E</v>
      </c>
      <c r="O689" t="str" cm="1">
        <f t="array" ref="O689">_xlfn.IFS(N689="R","Rob",N689="E","Exc",N689="L","Lib",N689="A","Ara")</f>
        <v>Exc</v>
      </c>
      <c r="P689" t="str" cm="1">
        <f t="array" ref="P689">_xlfn.IFS(O689="Rob","Robusta",O689="Exc","Excelsa",O689="Ara","Arabica",O689="Lib","Liberica")</f>
        <v>Excelsa</v>
      </c>
      <c r="Q689" t="str">
        <f t="shared" si="85"/>
        <v>M</v>
      </c>
      <c r="R689" s="8" t="str">
        <f t="shared" si="86"/>
        <v>0.5</v>
      </c>
      <c r="S689" s="9">
        <f>_xlfn.XLOOKUP(F689,products!$A$2:$A$49,products!$E$2:$E$49,,0,)</f>
        <v>8.25</v>
      </c>
      <c r="T689" s="10">
        <f t="shared" si="87"/>
        <v>16.5</v>
      </c>
      <c r="U689" t="str">
        <f>_xlfn.XLOOKUP(E689,customers!$A$2:$A$1001,customers!$I$2:$I$1001,,0,)</f>
        <v>No</v>
      </c>
    </row>
    <row r="690" spans="1:21" x14ac:dyDescent="0.2">
      <c r="A690" s="2" t="s">
        <v>4377</v>
      </c>
      <c r="B690" s="3">
        <v>43579</v>
      </c>
      <c r="C690" s="3" t="str">
        <f t="shared" si="80"/>
        <v>Apr</v>
      </c>
      <c r="D690" s="2">
        <f t="shared" si="81"/>
        <v>2019</v>
      </c>
      <c r="E690" s="2" t="s">
        <v>4378</v>
      </c>
      <c r="F690" t="s">
        <v>6140</v>
      </c>
      <c r="G690" s="2">
        <v>5</v>
      </c>
      <c r="H690" s="2" t="str">
        <f>VLOOKUP(E690,customers!$A$1:$I$1001,2,FALSE)</f>
        <v>Kevan Grinsted</v>
      </c>
      <c r="I690" s="2" t="str">
        <f t="shared" si="82"/>
        <v>Kevan</v>
      </c>
      <c r="J690" s="2" t="str">
        <f t="shared" si="83"/>
        <v>Grinsted</v>
      </c>
      <c r="K690" s="2" t="str">
        <f>IF(VLOOKUP(E690,customers!$A$1:$I$1001,3,FALSE)=0," ",VLOOKUP(E690,customers!$A$1:$I$1001,3,FALSE))</f>
        <v>kgrinstedj4@google.com.br</v>
      </c>
      <c r="L690" s="2" t="str">
        <f>VLOOKUP(E690,customers!$A$1:$I$1001,6,FALSE)</f>
        <v>Tallaght</v>
      </c>
      <c r="M690" s="2" t="str">
        <f>VLOOKUP(E690,customers!$A$1:$I$1001,7,FALSE)</f>
        <v>Ireland</v>
      </c>
      <c r="N690" t="str">
        <f t="shared" si="84"/>
        <v>A</v>
      </c>
      <c r="O690" t="str" cm="1">
        <f t="array" ref="O690">_xlfn.IFS(N690="R","Rob",N690="E","Exc",N690="L","Lib",N690="A","Ara")</f>
        <v>Ara</v>
      </c>
      <c r="P690" t="str" cm="1">
        <f t="array" ref="P690">_xlfn.IFS(O690="Rob","Robusta",O690="Exc","Excelsa",O690="Ara","Arabica",O690="Lib","Liberica")</f>
        <v>Arabica</v>
      </c>
      <c r="Q690" t="str">
        <f t="shared" si="85"/>
        <v>L</v>
      </c>
      <c r="R690" s="8" t="str">
        <f t="shared" si="86"/>
        <v>1</v>
      </c>
      <c r="S690" s="9">
        <f>_xlfn.XLOOKUP(F690,products!$A$2:$A$49,products!$E$2:$E$49,,0,)</f>
        <v>12.95</v>
      </c>
      <c r="T690" s="10">
        <f t="shared" si="87"/>
        <v>64.75</v>
      </c>
      <c r="U690" t="str">
        <f>_xlfn.XLOOKUP(E690,customers!$A$2:$A$1001,customers!$I$2:$I$1001,,0,)</f>
        <v>No</v>
      </c>
    </row>
    <row r="691" spans="1:21" x14ac:dyDescent="0.2">
      <c r="A691" s="2" t="s">
        <v>4383</v>
      </c>
      <c r="B691" s="3">
        <v>44346</v>
      </c>
      <c r="C691" s="3" t="str">
        <f t="shared" si="80"/>
        <v>May</v>
      </c>
      <c r="D691" s="2">
        <f t="shared" si="81"/>
        <v>2021</v>
      </c>
      <c r="E691" s="2" t="s">
        <v>4384</v>
      </c>
      <c r="F691" t="s">
        <v>6157</v>
      </c>
      <c r="G691" s="2">
        <v>5</v>
      </c>
      <c r="H691" s="2" t="str">
        <f>VLOOKUP(E691,customers!$A$1:$I$1001,2,FALSE)</f>
        <v>Dionne Skyner</v>
      </c>
      <c r="I691" s="2" t="str">
        <f t="shared" si="82"/>
        <v>Dionne</v>
      </c>
      <c r="J691" s="2" t="str">
        <f t="shared" si="83"/>
        <v>Skyner</v>
      </c>
      <c r="K691" s="2" t="str">
        <f>IF(VLOOKUP(E691,customers!$A$1:$I$1001,3,FALSE)=0," ",VLOOKUP(E691,customers!$A$1:$I$1001,3,FALSE))</f>
        <v>dskynerj5@hubpages.com</v>
      </c>
      <c r="L691" s="2" t="str">
        <f>VLOOKUP(E691,customers!$A$1:$I$1001,6,FALSE)</f>
        <v>Colorado Springs</v>
      </c>
      <c r="M691" s="2" t="str">
        <f>VLOOKUP(E691,customers!$A$1:$I$1001,7,FALSE)</f>
        <v>United States</v>
      </c>
      <c r="N691" t="str">
        <f t="shared" si="84"/>
        <v>A</v>
      </c>
      <c r="O691" t="str" cm="1">
        <f t="array" ref="O691">_xlfn.IFS(N691="R","Rob",N691="E","Exc",N691="L","Lib",N691="A","Ara")</f>
        <v>Ara</v>
      </c>
      <c r="P691" t="str" cm="1">
        <f t="array" ref="P691">_xlfn.IFS(O691="Rob","Robusta",O691="Exc","Excelsa",O691="Ara","Arabica",O691="Lib","Liberica")</f>
        <v>Arabica</v>
      </c>
      <c r="Q691" t="str">
        <f t="shared" si="85"/>
        <v>M</v>
      </c>
      <c r="R691" s="8" t="str">
        <f t="shared" si="86"/>
        <v>0.5</v>
      </c>
      <c r="S691" s="9">
        <f>_xlfn.XLOOKUP(F691,products!$A$2:$A$49,products!$E$2:$E$49,,0,)</f>
        <v>6.75</v>
      </c>
      <c r="T691" s="10">
        <f t="shared" si="87"/>
        <v>33.75</v>
      </c>
      <c r="U691" t="str">
        <f>_xlfn.XLOOKUP(E691,customers!$A$2:$A$1001,customers!$I$2:$I$1001,,0,)</f>
        <v>No</v>
      </c>
    </row>
    <row r="692" spans="1:21" x14ac:dyDescent="0.2">
      <c r="A692" s="2" t="s">
        <v>4389</v>
      </c>
      <c r="B692" s="3">
        <v>44754</v>
      </c>
      <c r="C692" s="3" t="str">
        <f t="shared" si="80"/>
        <v>Jul</v>
      </c>
      <c r="D692" s="2">
        <f t="shared" si="81"/>
        <v>2022</v>
      </c>
      <c r="E692" s="2" t="s">
        <v>4390</v>
      </c>
      <c r="F692" t="s">
        <v>6165</v>
      </c>
      <c r="G692" s="2">
        <v>6</v>
      </c>
      <c r="H692" s="2" t="str">
        <f>VLOOKUP(E692,customers!$A$1:$I$1001,2,FALSE)</f>
        <v>Francesco Dressel</v>
      </c>
      <c r="I692" s="2" t="str">
        <f t="shared" si="82"/>
        <v>Francesco</v>
      </c>
      <c r="J692" s="2" t="str">
        <f t="shared" si="83"/>
        <v>Dressel</v>
      </c>
      <c r="K692" s="2" t="str">
        <f>IF(VLOOKUP(E692,customers!$A$1:$I$1001,3,FALSE)=0," ",VLOOKUP(E692,customers!$A$1:$I$1001,3,FALSE))</f>
        <v xml:space="preserve"> </v>
      </c>
      <c r="L692" s="2" t="str">
        <f>VLOOKUP(E692,customers!$A$1:$I$1001,6,FALSE)</f>
        <v>Toledo</v>
      </c>
      <c r="M692" s="2" t="str">
        <f>VLOOKUP(E692,customers!$A$1:$I$1001,7,FALSE)</f>
        <v>United States</v>
      </c>
      <c r="N692" t="str">
        <f t="shared" si="84"/>
        <v>L</v>
      </c>
      <c r="O692" t="str" cm="1">
        <f t="array" ref="O692">_xlfn.IFS(N692="R","Rob",N692="E","Exc",N692="L","Lib",N692="A","Ara")</f>
        <v>Lib</v>
      </c>
      <c r="P692" t="str" cm="1">
        <f t="array" ref="P692">_xlfn.IFS(O692="Rob","Robusta",O692="Exc","Excelsa",O692="Ara","Arabica",O692="Lib","Liberica")</f>
        <v>Liberica</v>
      </c>
      <c r="Q692" t="str">
        <f t="shared" si="85"/>
        <v>D</v>
      </c>
      <c r="R692" s="8" t="str">
        <f t="shared" si="86"/>
        <v>2.5</v>
      </c>
      <c r="S692" s="9">
        <f>_xlfn.XLOOKUP(F692,products!$A$2:$A$49,products!$E$2:$E$49,,0,)</f>
        <v>29.784999999999997</v>
      </c>
      <c r="T692" s="10">
        <f t="shared" si="87"/>
        <v>178.70999999999998</v>
      </c>
      <c r="U692" t="str">
        <f>_xlfn.XLOOKUP(E692,customers!$A$2:$A$1001,customers!$I$2:$I$1001,,0,)</f>
        <v>No</v>
      </c>
    </row>
    <row r="693" spans="1:21" x14ac:dyDescent="0.2">
      <c r="A693" s="2" t="s">
        <v>4393</v>
      </c>
      <c r="B693" s="3">
        <v>44227</v>
      </c>
      <c r="C693" s="3" t="str">
        <f t="shared" si="80"/>
        <v>Jan</v>
      </c>
      <c r="D693" s="2">
        <f t="shared" si="81"/>
        <v>2021</v>
      </c>
      <c r="E693" s="2" t="s">
        <v>4434</v>
      </c>
      <c r="F693" t="s">
        <v>6155</v>
      </c>
      <c r="G693" s="2">
        <v>2</v>
      </c>
      <c r="H693" s="2" t="str">
        <f>VLOOKUP(E693,customers!$A$1:$I$1001,2,FALSE)</f>
        <v>Jimmy Dymoke</v>
      </c>
      <c r="I693" s="2" t="str">
        <f t="shared" si="82"/>
        <v>Jimmy</v>
      </c>
      <c r="J693" s="2" t="str">
        <f t="shared" si="83"/>
        <v>Dymoke</v>
      </c>
      <c r="K693" s="2" t="str">
        <f>IF(VLOOKUP(E693,customers!$A$1:$I$1001,3,FALSE)=0," ",VLOOKUP(E693,customers!$A$1:$I$1001,3,FALSE))</f>
        <v>jdymokeje@prnewswire.com</v>
      </c>
      <c r="L693" s="2" t="str">
        <f>VLOOKUP(E693,customers!$A$1:$I$1001,6,FALSE)</f>
        <v>Beaumont</v>
      </c>
      <c r="M693" s="2" t="str">
        <f>VLOOKUP(E693,customers!$A$1:$I$1001,7,FALSE)</f>
        <v>Ireland</v>
      </c>
      <c r="N693" t="str">
        <f t="shared" si="84"/>
        <v>A</v>
      </c>
      <c r="O693" t="str" cm="1">
        <f t="array" ref="O693">_xlfn.IFS(N693="R","Rob",N693="E","Exc",N693="L","Lib",N693="A","Ara")</f>
        <v>Ara</v>
      </c>
      <c r="P693" t="str" cm="1">
        <f t="array" ref="P693">_xlfn.IFS(O693="Rob","Robusta",O693="Exc","Excelsa",O693="Ara","Arabica",O693="Lib","Liberica")</f>
        <v>Arabica</v>
      </c>
      <c r="Q693" t="str">
        <f t="shared" si="85"/>
        <v>M</v>
      </c>
      <c r="R693" s="8" t="str">
        <f t="shared" si="86"/>
        <v>1</v>
      </c>
      <c r="S693" s="9">
        <f>_xlfn.XLOOKUP(F693,products!$A$2:$A$49,products!$E$2:$E$49,,0,)</f>
        <v>11.25</v>
      </c>
      <c r="T693" s="10">
        <f t="shared" si="87"/>
        <v>22.5</v>
      </c>
      <c r="U693" t="str">
        <f>_xlfn.XLOOKUP(E693,customers!$A$2:$A$1001,customers!$I$2:$I$1001,,0,)</f>
        <v>No</v>
      </c>
    </row>
    <row r="694" spans="1:21" x14ac:dyDescent="0.2">
      <c r="A694" s="2" t="s">
        <v>4399</v>
      </c>
      <c r="B694" s="3">
        <v>43720</v>
      </c>
      <c r="C694" s="3" t="str">
        <f t="shared" si="80"/>
        <v>Sep</v>
      </c>
      <c r="D694" s="2">
        <f t="shared" si="81"/>
        <v>2019</v>
      </c>
      <c r="E694" s="2" t="s">
        <v>4400</v>
      </c>
      <c r="F694" t="s">
        <v>6143</v>
      </c>
      <c r="G694" s="2">
        <v>1</v>
      </c>
      <c r="H694" s="2" t="str">
        <f>VLOOKUP(E694,customers!$A$1:$I$1001,2,FALSE)</f>
        <v>Ambrosio Weinmann</v>
      </c>
      <c r="I694" s="2" t="str">
        <f t="shared" si="82"/>
        <v>Ambrosio</v>
      </c>
      <c r="J694" s="2" t="str">
        <f t="shared" si="83"/>
        <v>Weinmann</v>
      </c>
      <c r="K694" s="2" t="str">
        <f>IF(VLOOKUP(E694,customers!$A$1:$I$1001,3,FALSE)=0," ",VLOOKUP(E694,customers!$A$1:$I$1001,3,FALSE))</f>
        <v>aweinmannj8@shinystat.com</v>
      </c>
      <c r="L694" s="2" t="str">
        <f>VLOOKUP(E694,customers!$A$1:$I$1001,6,FALSE)</f>
        <v>Cincinnati</v>
      </c>
      <c r="M694" s="2" t="str">
        <f>VLOOKUP(E694,customers!$A$1:$I$1001,7,FALSE)</f>
        <v>United States</v>
      </c>
      <c r="N694" t="str">
        <f t="shared" si="84"/>
        <v>L</v>
      </c>
      <c r="O694" t="str" cm="1">
        <f t="array" ref="O694">_xlfn.IFS(N694="R","Rob",N694="E","Exc",N694="L","Lib",N694="A","Ara")</f>
        <v>Lib</v>
      </c>
      <c r="P694" t="str" cm="1">
        <f t="array" ref="P694">_xlfn.IFS(O694="Rob","Robusta",O694="Exc","Excelsa",O694="Ara","Arabica",O694="Lib","Liberica")</f>
        <v>Liberica</v>
      </c>
      <c r="Q694" t="str">
        <f t="shared" si="85"/>
        <v>D</v>
      </c>
      <c r="R694" s="8" t="str">
        <f t="shared" si="86"/>
        <v>1</v>
      </c>
      <c r="S694" s="9">
        <f>_xlfn.XLOOKUP(F694,products!$A$2:$A$49,products!$E$2:$E$49,,0,)</f>
        <v>12.95</v>
      </c>
      <c r="T694" s="10">
        <f t="shared" si="87"/>
        <v>12.95</v>
      </c>
      <c r="U694" t="str">
        <f>_xlfn.XLOOKUP(E694,customers!$A$2:$A$1001,customers!$I$2:$I$1001,,0,)</f>
        <v>No</v>
      </c>
    </row>
    <row r="695" spans="1:21" x14ac:dyDescent="0.2">
      <c r="A695" s="2" t="s">
        <v>4405</v>
      </c>
      <c r="B695" s="3">
        <v>44012</v>
      </c>
      <c r="C695" s="3" t="str">
        <f t="shared" si="80"/>
        <v>Jun</v>
      </c>
      <c r="D695" s="2">
        <f t="shared" si="81"/>
        <v>2020</v>
      </c>
      <c r="E695" s="2" t="s">
        <v>4406</v>
      </c>
      <c r="F695" t="s">
        <v>6175</v>
      </c>
      <c r="G695" s="2">
        <v>2</v>
      </c>
      <c r="H695" s="2" t="str">
        <f>VLOOKUP(E695,customers!$A$1:$I$1001,2,FALSE)</f>
        <v>Elden Andriessen</v>
      </c>
      <c r="I695" s="2" t="str">
        <f t="shared" si="82"/>
        <v>Elden</v>
      </c>
      <c r="J695" s="2" t="str">
        <f t="shared" si="83"/>
        <v>Andriessen</v>
      </c>
      <c r="K695" s="2" t="str">
        <f>IF(VLOOKUP(E695,customers!$A$1:$I$1001,3,FALSE)=0," ",VLOOKUP(E695,customers!$A$1:$I$1001,3,FALSE))</f>
        <v>eandriessenj9@europa.eu</v>
      </c>
      <c r="L695" s="2" t="str">
        <f>VLOOKUP(E695,customers!$A$1:$I$1001,6,FALSE)</f>
        <v>Saint Louis</v>
      </c>
      <c r="M695" s="2" t="str">
        <f>VLOOKUP(E695,customers!$A$1:$I$1001,7,FALSE)</f>
        <v>United States</v>
      </c>
      <c r="N695" t="str">
        <f t="shared" si="84"/>
        <v>A</v>
      </c>
      <c r="O695" t="str" cm="1">
        <f t="array" ref="O695">_xlfn.IFS(N695="R","Rob",N695="E","Exc",N695="L","Lib",N695="A","Ara")</f>
        <v>Ara</v>
      </c>
      <c r="P695" t="str" cm="1">
        <f t="array" ref="P695">_xlfn.IFS(O695="Rob","Robusta",O695="Exc","Excelsa",O695="Ara","Arabica",O695="Lib","Liberica")</f>
        <v>Arabica</v>
      </c>
      <c r="Q695" t="str">
        <f t="shared" si="85"/>
        <v>M</v>
      </c>
      <c r="R695" s="8" t="str">
        <f t="shared" si="86"/>
        <v>2.5</v>
      </c>
      <c r="S695" s="9">
        <f>_xlfn.XLOOKUP(F695,products!$A$2:$A$49,products!$E$2:$E$49,,0,)</f>
        <v>25.874999999999996</v>
      </c>
      <c r="T695" s="10">
        <f t="shared" si="87"/>
        <v>51.749999999999993</v>
      </c>
      <c r="U695" t="str">
        <f>_xlfn.XLOOKUP(E695,customers!$A$2:$A$1001,customers!$I$2:$I$1001,,0,)</f>
        <v>Yes</v>
      </c>
    </row>
    <row r="696" spans="1:21" x14ac:dyDescent="0.2">
      <c r="A696" s="2" t="s">
        <v>4411</v>
      </c>
      <c r="B696" s="3">
        <v>43915</v>
      </c>
      <c r="C696" s="3" t="str">
        <f t="shared" si="80"/>
        <v>Mar</v>
      </c>
      <c r="D696" s="2">
        <f t="shared" si="81"/>
        <v>2020</v>
      </c>
      <c r="E696" s="2" t="s">
        <v>4412</v>
      </c>
      <c r="F696" t="s">
        <v>6144</v>
      </c>
      <c r="G696" s="2">
        <v>5</v>
      </c>
      <c r="H696" s="2" t="str">
        <f>VLOOKUP(E696,customers!$A$1:$I$1001,2,FALSE)</f>
        <v>Roxie Deaconson</v>
      </c>
      <c r="I696" s="2" t="str">
        <f t="shared" si="82"/>
        <v>Roxie</v>
      </c>
      <c r="J696" s="2" t="str">
        <f t="shared" si="83"/>
        <v>Deaconson</v>
      </c>
      <c r="K696" s="2" t="str">
        <f>IF(VLOOKUP(E696,customers!$A$1:$I$1001,3,FALSE)=0," ",VLOOKUP(E696,customers!$A$1:$I$1001,3,FALSE))</f>
        <v>rdeaconsonja@archive.org</v>
      </c>
      <c r="L696" s="2" t="str">
        <f>VLOOKUP(E696,customers!$A$1:$I$1001,6,FALSE)</f>
        <v>Yonkers</v>
      </c>
      <c r="M696" s="2" t="str">
        <f>VLOOKUP(E696,customers!$A$1:$I$1001,7,FALSE)</f>
        <v>United States</v>
      </c>
      <c r="N696" t="str">
        <f t="shared" si="84"/>
        <v>E</v>
      </c>
      <c r="O696" t="str" cm="1">
        <f t="array" ref="O696">_xlfn.IFS(N696="R","Rob",N696="E","Exc",N696="L","Lib",N696="A","Ara")</f>
        <v>Exc</v>
      </c>
      <c r="P696" t="str" cm="1">
        <f t="array" ref="P696">_xlfn.IFS(O696="Rob","Robusta",O696="Exc","Excelsa",O696="Ara","Arabica",O696="Lib","Liberica")</f>
        <v>Excelsa</v>
      </c>
      <c r="Q696" t="str">
        <f t="shared" si="85"/>
        <v>D</v>
      </c>
      <c r="R696" s="8" t="str">
        <f t="shared" si="86"/>
        <v>0.5</v>
      </c>
      <c r="S696" s="9">
        <f>_xlfn.XLOOKUP(F696,products!$A$2:$A$49,products!$E$2:$E$49,,0,)</f>
        <v>7.29</v>
      </c>
      <c r="T696" s="10">
        <f t="shared" si="87"/>
        <v>36.450000000000003</v>
      </c>
      <c r="U696" t="str">
        <f>_xlfn.XLOOKUP(E696,customers!$A$2:$A$1001,customers!$I$2:$I$1001,,0,)</f>
        <v>No</v>
      </c>
    </row>
    <row r="697" spans="1:21" x14ac:dyDescent="0.2">
      <c r="A697" s="2" t="s">
        <v>4417</v>
      </c>
      <c r="B697" s="3">
        <v>44300</v>
      </c>
      <c r="C697" s="3" t="str">
        <f t="shared" si="80"/>
        <v>Apr</v>
      </c>
      <c r="D697" s="2">
        <f t="shared" si="81"/>
        <v>2021</v>
      </c>
      <c r="E697" s="2" t="s">
        <v>4418</v>
      </c>
      <c r="F697" t="s">
        <v>6164</v>
      </c>
      <c r="G697" s="2">
        <v>5</v>
      </c>
      <c r="H697" s="2" t="str">
        <f>VLOOKUP(E697,customers!$A$1:$I$1001,2,FALSE)</f>
        <v>Davida Caro</v>
      </c>
      <c r="I697" s="2" t="str">
        <f t="shared" si="82"/>
        <v>Davida</v>
      </c>
      <c r="J697" s="2" t="str">
        <f t="shared" si="83"/>
        <v>Caro</v>
      </c>
      <c r="K697" s="2" t="str">
        <f>IF(VLOOKUP(E697,customers!$A$1:$I$1001,3,FALSE)=0," ",VLOOKUP(E697,customers!$A$1:$I$1001,3,FALSE))</f>
        <v>dcarojb@twitter.com</v>
      </c>
      <c r="L697" s="2" t="str">
        <f>VLOOKUP(E697,customers!$A$1:$I$1001,6,FALSE)</f>
        <v>Baltimore</v>
      </c>
      <c r="M697" s="2" t="str">
        <f>VLOOKUP(E697,customers!$A$1:$I$1001,7,FALSE)</f>
        <v>United States</v>
      </c>
      <c r="N697" t="str">
        <f t="shared" si="84"/>
        <v>L</v>
      </c>
      <c r="O697" t="str" cm="1">
        <f t="array" ref="O697">_xlfn.IFS(N697="R","Rob",N697="E","Exc",N697="L","Lib",N697="A","Ara")</f>
        <v>Lib</v>
      </c>
      <c r="P697" t="str" cm="1">
        <f t="array" ref="P697">_xlfn.IFS(O697="Rob","Robusta",O697="Exc","Excelsa",O697="Ara","Arabica",O697="Lib","Liberica")</f>
        <v>Liberica</v>
      </c>
      <c r="Q697" t="str">
        <f t="shared" si="85"/>
        <v>L</v>
      </c>
      <c r="R697" s="8" t="str">
        <f t="shared" si="86"/>
        <v>2.5</v>
      </c>
      <c r="S697" s="9">
        <f>_xlfn.XLOOKUP(F697,products!$A$2:$A$49,products!$E$2:$E$49,,0,)</f>
        <v>36.454999999999998</v>
      </c>
      <c r="T697" s="10">
        <f t="shared" si="87"/>
        <v>182.27499999999998</v>
      </c>
      <c r="U697" t="str">
        <f>_xlfn.XLOOKUP(E697,customers!$A$2:$A$1001,customers!$I$2:$I$1001,,0,)</f>
        <v>Yes</v>
      </c>
    </row>
    <row r="698" spans="1:21" x14ac:dyDescent="0.2">
      <c r="A698" s="2" t="s">
        <v>4423</v>
      </c>
      <c r="B698" s="3">
        <v>43693</v>
      </c>
      <c r="C698" s="3" t="str">
        <f t="shared" si="80"/>
        <v>Aug</v>
      </c>
      <c r="D698" s="2">
        <f t="shared" si="81"/>
        <v>2019</v>
      </c>
      <c r="E698" s="2" t="s">
        <v>4424</v>
      </c>
      <c r="F698" t="s">
        <v>6169</v>
      </c>
      <c r="G698" s="2">
        <v>4</v>
      </c>
      <c r="H698" s="2" t="str">
        <f>VLOOKUP(E698,customers!$A$1:$I$1001,2,FALSE)</f>
        <v>Johna Bluck</v>
      </c>
      <c r="I698" s="2" t="str">
        <f t="shared" si="82"/>
        <v>Johna</v>
      </c>
      <c r="J698" s="2" t="str">
        <f t="shared" si="83"/>
        <v>Bluck</v>
      </c>
      <c r="K698" s="2" t="str">
        <f>IF(VLOOKUP(E698,customers!$A$1:$I$1001,3,FALSE)=0," ",VLOOKUP(E698,customers!$A$1:$I$1001,3,FALSE))</f>
        <v>jbluckjc@imageshack.us</v>
      </c>
      <c r="L698" s="2" t="str">
        <f>VLOOKUP(E698,customers!$A$1:$I$1001,6,FALSE)</f>
        <v>Jacksonville</v>
      </c>
      <c r="M698" s="2" t="str">
        <f>VLOOKUP(E698,customers!$A$1:$I$1001,7,FALSE)</f>
        <v>United States</v>
      </c>
      <c r="N698" t="str">
        <f t="shared" si="84"/>
        <v>L</v>
      </c>
      <c r="O698" t="str" cm="1">
        <f t="array" ref="O698">_xlfn.IFS(N698="R","Rob",N698="E","Exc",N698="L","Lib",N698="A","Ara")</f>
        <v>Lib</v>
      </c>
      <c r="P698" t="str" cm="1">
        <f t="array" ref="P698">_xlfn.IFS(O698="Rob","Robusta",O698="Exc","Excelsa",O698="Ara","Arabica",O698="Lib","Liberica")</f>
        <v>Liberica</v>
      </c>
      <c r="Q698" t="str">
        <f t="shared" si="85"/>
        <v>D</v>
      </c>
      <c r="R698" s="8" t="str">
        <f t="shared" si="86"/>
        <v>0.5</v>
      </c>
      <c r="S698" s="9">
        <f>_xlfn.XLOOKUP(F698,products!$A$2:$A$49,products!$E$2:$E$49,,0,)</f>
        <v>7.77</v>
      </c>
      <c r="T698" s="10">
        <f t="shared" si="87"/>
        <v>31.08</v>
      </c>
      <c r="U698" t="str">
        <f>_xlfn.XLOOKUP(E698,customers!$A$2:$A$1001,customers!$I$2:$I$1001,,0,)</f>
        <v>No</v>
      </c>
    </row>
    <row r="699" spans="1:21" x14ac:dyDescent="0.2">
      <c r="A699" s="2" t="s">
        <v>4429</v>
      </c>
      <c r="B699" s="3">
        <v>44547</v>
      </c>
      <c r="C699" s="3" t="str">
        <f t="shared" si="80"/>
        <v>Dec</v>
      </c>
      <c r="D699" s="2">
        <f t="shared" si="81"/>
        <v>2021</v>
      </c>
      <c r="E699" s="2" t="s">
        <v>4430</v>
      </c>
      <c r="F699" t="s">
        <v>6157</v>
      </c>
      <c r="G699" s="2">
        <v>3</v>
      </c>
      <c r="H699" s="2" t="str">
        <f>VLOOKUP(E699,customers!$A$1:$I$1001,2,FALSE)</f>
        <v>Myrle Dearden</v>
      </c>
      <c r="I699" s="2" t="str">
        <f t="shared" si="82"/>
        <v>Myrle</v>
      </c>
      <c r="J699" s="2" t="str">
        <f t="shared" si="83"/>
        <v>Dearden</v>
      </c>
      <c r="K699" s="2" t="str">
        <f>IF(VLOOKUP(E699,customers!$A$1:$I$1001,3,FALSE)=0," ",VLOOKUP(E699,customers!$A$1:$I$1001,3,FALSE))</f>
        <v xml:space="preserve"> </v>
      </c>
      <c r="L699" s="2" t="str">
        <f>VLOOKUP(E699,customers!$A$1:$I$1001,6,FALSE)</f>
        <v>Bayside</v>
      </c>
      <c r="M699" s="2" t="str">
        <f>VLOOKUP(E699,customers!$A$1:$I$1001,7,FALSE)</f>
        <v>Ireland</v>
      </c>
      <c r="N699" t="str">
        <f t="shared" si="84"/>
        <v>A</v>
      </c>
      <c r="O699" t="str" cm="1">
        <f t="array" ref="O699">_xlfn.IFS(N699="R","Rob",N699="E","Exc",N699="L","Lib",N699="A","Ara")</f>
        <v>Ara</v>
      </c>
      <c r="P699" t="str" cm="1">
        <f t="array" ref="P699">_xlfn.IFS(O699="Rob","Robusta",O699="Exc","Excelsa",O699="Ara","Arabica",O699="Lib","Liberica")</f>
        <v>Arabica</v>
      </c>
      <c r="Q699" t="str">
        <f t="shared" si="85"/>
        <v>M</v>
      </c>
      <c r="R699" s="8" t="str">
        <f t="shared" si="86"/>
        <v>0.5</v>
      </c>
      <c r="S699" s="9">
        <f>_xlfn.XLOOKUP(F699,products!$A$2:$A$49,products!$E$2:$E$49,,0,)</f>
        <v>6.75</v>
      </c>
      <c r="T699" s="10">
        <f t="shared" si="87"/>
        <v>20.25</v>
      </c>
      <c r="U699" t="str">
        <f>_xlfn.XLOOKUP(E699,customers!$A$2:$A$1001,customers!$I$2:$I$1001,,0,)</f>
        <v>No</v>
      </c>
    </row>
    <row r="700" spans="1:21" x14ac:dyDescent="0.2">
      <c r="A700" s="2" t="s">
        <v>4433</v>
      </c>
      <c r="B700" s="3">
        <v>43830</v>
      </c>
      <c r="C700" s="3" t="str">
        <f t="shared" si="80"/>
        <v>Dec</v>
      </c>
      <c r="D700" s="2">
        <f t="shared" si="81"/>
        <v>2019</v>
      </c>
      <c r="E700" s="2" t="s">
        <v>4434</v>
      </c>
      <c r="F700" t="s">
        <v>6143</v>
      </c>
      <c r="G700" s="2">
        <v>2</v>
      </c>
      <c r="H700" s="2" t="str">
        <f>VLOOKUP(E700,customers!$A$1:$I$1001,2,FALSE)</f>
        <v>Jimmy Dymoke</v>
      </c>
      <c r="I700" s="2" t="str">
        <f t="shared" si="82"/>
        <v>Jimmy</v>
      </c>
      <c r="J700" s="2" t="str">
        <f t="shared" si="83"/>
        <v>Dymoke</v>
      </c>
      <c r="K700" s="2" t="str">
        <f>IF(VLOOKUP(E700,customers!$A$1:$I$1001,3,FALSE)=0," ",VLOOKUP(E700,customers!$A$1:$I$1001,3,FALSE))</f>
        <v>jdymokeje@prnewswire.com</v>
      </c>
      <c r="L700" s="2" t="str">
        <f>VLOOKUP(E700,customers!$A$1:$I$1001,6,FALSE)</f>
        <v>Beaumont</v>
      </c>
      <c r="M700" s="2" t="str">
        <f>VLOOKUP(E700,customers!$A$1:$I$1001,7,FALSE)</f>
        <v>Ireland</v>
      </c>
      <c r="N700" t="str">
        <f t="shared" si="84"/>
        <v>L</v>
      </c>
      <c r="O700" t="str" cm="1">
        <f t="array" ref="O700">_xlfn.IFS(N700="R","Rob",N700="E","Exc",N700="L","Lib",N700="A","Ara")</f>
        <v>Lib</v>
      </c>
      <c r="P700" t="str" cm="1">
        <f t="array" ref="P700">_xlfn.IFS(O700="Rob","Robusta",O700="Exc","Excelsa",O700="Ara","Arabica",O700="Lib","Liberica")</f>
        <v>Liberica</v>
      </c>
      <c r="Q700" t="str">
        <f t="shared" si="85"/>
        <v>D</v>
      </c>
      <c r="R700" s="8" t="str">
        <f t="shared" si="86"/>
        <v>1</v>
      </c>
      <c r="S700" s="9">
        <f>_xlfn.XLOOKUP(F700,products!$A$2:$A$49,products!$E$2:$E$49,,0,)</f>
        <v>12.95</v>
      </c>
      <c r="T700" s="10">
        <f t="shared" si="87"/>
        <v>25.9</v>
      </c>
      <c r="U700" t="str">
        <f>_xlfn.XLOOKUP(E700,customers!$A$2:$A$1001,customers!$I$2:$I$1001,,0,)</f>
        <v>No</v>
      </c>
    </row>
    <row r="701" spans="1:21" x14ac:dyDescent="0.2">
      <c r="A701" s="2" t="s">
        <v>4439</v>
      </c>
      <c r="B701" s="3">
        <v>44298</v>
      </c>
      <c r="C701" s="3" t="str">
        <f t="shared" si="80"/>
        <v>Apr</v>
      </c>
      <c r="D701" s="2">
        <f t="shared" si="81"/>
        <v>2021</v>
      </c>
      <c r="E701" s="2" t="s">
        <v>4440</v>
      </c>
      <c r="F701" t="s">
        <v>6158</v>
      </c>
      <c r="G701" s="2">
        <v>4</v>
      </c>
      <c r="H701" s="2" t="str">
        <f>VLOOKUP(E701,customers!$A$1:$I$1001,2,FALSE)</f>
        <v>Orland Tadman</v>
      </c>
      <c r="I701" s="2" t="str">
        <f t="shared" si="82"/>
        <v>Orland</v>
      </c>
      <c r="J701" s="2" t="str">
        <f t="shared" si="83"/>
        <v>Tadman</v>
      </c>
      <c r="K701" s="2" t="str">
        <f>IF(VLOOKUP(E701,customers!$A$1:$I$1001,3,FALSE)=0," ",VLOOKUP(E701,customers!$A$1:$I$1001,3,FALSE))</f>
        <v>otadmanjf@ft.com</v>
      </c>
      <c r="L701" s="2" t="str">
        <f>VLOOKUP(E701,customers!$A$1:$I$1001,6,FALSE)</f>
        <v>Miami</v>
      </c>
      <c r="M701" s="2" t="str">
        <f>VLOOKUP(E701,customers!$A$1:$I$1001,7,FALSE)</f>
        <v>United States</v>
      </c>
      <c r="N701" t="str">
        <f t="shared" si="84"/>
        <v>A</v>
      </c>
      <c r="O701" t="str" cm="1">
        <f t="array" ref="O701">_xlfn.IFS(N701="R","Rob",N701="E","Exc",N701="L","Lib",N701="A","Ara")</f>
        <v>Ara</v>
      </c>
      <c r="P701" t="str" cm="1">
        <f t="array" ref="P701">_xlfn.IFS(O701="Rob","Robusta",O701="Exc","Excelsa",O701="Ara","Arabica",O701="Lib","Liberica")</f>
        <v>Arabica</v>
      </c>
      <c r="Q701" t="str">
        <f t="shared" si="85"/>
        <v>D</v>
      </c>
      <c r="R701" s="8" t="str">
        <f t="shared" si="86"/>
        <v>0.5</v>
      </c>
      <c r="S701" s="9">
        <f>_xlfn.XLOOKUP(F701,products!$A$2:$A$49,products!$E$2:$E$49,,0,)</f>
        <v>5.97</v>
      </c>
      <c r="T701" s="10">
        <f t="shared" si="87"/>
        <v>23.88</v>
      </c>
      <c r="U701" t="str">
        <f>_xlfn.XLOOKUP(E701,customers!$A$2:$A$1001,customers!$I$2:$I$1001,,0,)</f>
        <v>Yes</v>
      </c>
    </row>
    <row r="702" spans="1:21" x14ac:dyDescent="0.2">
      <c r="A702" s="2" t="s">
        <v>4445</v>
      </c>
      <c r="B702" s="3">
        <v>43736</v>
      </c>
      <c r="C702" s="3" t="str">
        <f t="shared" si="80"/>
        <v>Sep</v>
      </c>
      <c r="D702" s="2">
        <f t="shared" si="81"/>
        <v>2019</v>
      </c>
      <c r="E702" s="2" t="s">
        <v>4446</v>
      </c>
      <c r="F702" t="s">
        <v>6161</v>
      </c>
      <c r="G702" s="2">
        <v>2</v>
      </c>
      <c r="H702" s="2" t="str">
        <f>VLOOKUP(E702,customers!$A$1:$I$1001,2,FALSE)</f>
        <v>Barrett Gudde</v>
      </c>
      <c r="I702" s="2" t="str">
        <f t="shared" si="82"/>
        <v>Barrett</v>
      </c>
      <c r="J702" s="2" t="str">
        <f t="shared" si="83"/>
        <v>Gudde</v>
      </c>
      <c r="K702" s="2" t="str">
        <f>IF(VLOOKUP(E702,customers!$A$1:$I$1001,3,FALSE)=0," ",VLOOKUP(E702,customers!$A$1:$I$1001,3,FALSE))</f>
        <v>bguddejg@dailymotion.com</v>
      </c>
      <c r="L702" s="2" t="str">
        <f>VLOOKUP(E702,customers!$A$1:$I$1001,6,FALSE)</f>
        <v>San Francisco</v>
      </c>
      <c r="M702" s="2" t="str">
        <f>VLOOKUP(E702,customers!$A$1:$I$1001,7,FALSE)</f>
        <v>United States</v>
      </c>
      <c r="N702" t="str">
        <f t="shared" si="84"/>
        <v>L</v>
      </c>
      <c r="O702" t="str" cm="1">
        <f t="array" ref="O702">_xlfn.IFS(N702="R","Rob",N702="E","Exc",N702="L","Lib",N702="A","Ara")</f>
        <v>Lib</v>
      </c>
      <c r="P702" t="str" cm="1">
        <f t="array" ref="P702">_xlfn.IFS(O702="Rob","Robusta",O702="Exc","Excelsa",O702="Ara","Arabica",O702="Lib","Liberica")</f>
        <v>Liberica</v>
      </c>
      <c r="Q702" t="str">
        <f t="shared" si="85"/>
        <v>L</v>
      </c>
      <c r="R702" s="8" t="str">
        <f t="shared" si="86"/>
        <v>0.5</v>
      </c>
      <c r="S702" s="9">
        <f>_xlfn.XLOOKUP(F702,products!$A$2:$A$49,products!$E$2:$E$49,,0,)</f>
        <v>9.51</v>
      </c>
      <c r="T702" s="10">
        <f t="shared" si="87"/>
        <v>19.02</v>
      </c>
      <c r="U702" t="str">
        <f>_xlfn.XLOOKUP(E702,customers!$A$2:$A$1001,customers!$I$2:$I$1001,,0,)</f>
        <v>No</v>
      </c>
    </row>
    <row r="703" spans="1:21" x14ac:dyDescent="0.2">
      <c r="A703" s="2" t="s">
        <v>4450</v>
      </c>
      <c r="B703" s="3">
        <v>44727</v>
      </c>
      <c r="C703" s="3" t="str">
        <f t="shared" si="80"/>
        <v>Jun</v>
      </c>
      <c r="D703" s="2">
        <f t="shared" si="81"/>
        <v>2022</v>
      </c>
      <c r="E703" s="2" t="s">
        <v>4451</v>
      </c>
      <c r="F703" t="s">
        <v>6158</v>
      </c>
      <c r="G703" s="2">
        <v>5</v>
      </c>
      <c r="H703" s="2" t="str">
        <f>VLOOKUP(E703,customers!$A$1:$I$1001,2,FALSE)</f>
        <v>Nathan Sictornes</v>
      </c>
      <c r="I703" s="2" t="str">
        <f t="shared" si="82"/>
        <v>Nathan</v>
      </c>
      <c r="J703" s="2" t="str">
        <f t="shared" si="83"/>
        <v>Sictornes</v>
      </c>
      <c r="K703" s="2" t="str">
        <f>IF(VLOOKUP(E703,customers!$A$1:$I$1001,3,FALSE)=0," ",VLOOKUP(E703,customers!$A$1:$I$1001,3,FALSE))</f>
        <v>nsictornesjh@buzzfeed.com</v>
      </c>
      <c r="L703" s="2" t="str">
        <f>VLOOKUP(E703,customers!$A$1:$I$1001,6,FALSE)</f>
        <v>Sandyford</v>
      </c>
      <c r="M703" s="2" t="str">
        <f>VLOOKUP(E703,customers!$A$1:$I$1001,7,FALSE)</f>
        <v>Ireland</v>
      </c>
      <c r="N703" t="str">
        <f t="shared" si="84"/>
        <v>A</v>
      </c>
      <c r="O703" t="str" cm="1">
        <f t="array" ref="O703">_xlfn.IFS(N703="R","Rob",N703="E","Exc",N703="L","Lib",N703="A","Ara")</f>
        <v>Ara</v>
      </c>
      <c r="P703" t="str" cm="1">
        <f t="array" ref="P703">_xlfn.IFS(O703="Rob","Robusta",O703="Exc","Excelsa",O703="Ara","Arabica",O703="Lib","Liberica")</f>
        <v>Arabica</v>
      </c>
      <c r="Q703" t="str">
        <f t="shared" si="85"/>
        <v>D</v>
      </c>
      <c r="R703" s="8" t="str">
        <f t="shared" si="86"/>
        <v>0.5</v>
      </c>
      <c r="S703" s="9">
        <f>_xlfn.XLOOKUP(F703,products!$A$2:$A$49,products!$E$2:$E$49,,0,)</f>
        <v>5.97</v>
      </c>
      <c r="T703" s="10">
        <f t="shared" si="87"/>
        <v>29.849999999999998</v>
      </c>
      <c r="U703" t="str">
        <f>_xlfn.XLOOKUP(E703,customers!$A$2:$A$1001,customers!$I$2:$I$1001,,0,)</f>
        <v>Yes</v>
      </c>
    </row>
    <row r="704" spans="1:21" x14ac:dyDescent="0.2">
      <c r="A704" s="2" t="s">
        <v>4456</v>
      </c>
      <c r="B704" s="3">
        <v>43661</v>
      </c>
      <c r="C704" s="3" t="str">
        <f t="shared" si="80"/>
        <v>Jul</v>
      </c>
      <c r="D704" s="2">
        <f t="shared" si="81"/>
        <v>2019</v>
      </c>
      <c r="E704" s="2" t="s">
        <v>4457</v>
      </c>
      <c r="F704" t="s">
        <v>6180</v>
      </c>
      <c r="G704" s="2">
        <v>1</v>
      </c>
      <c r="H704" s="2" t="str">
        <f>VLOOKUP(E704,customers!$A$1:$I$1001,2,FALSE)</f>
        <v>Vivyan Dunning</v>
      </c>
      <c r="I704" s="2" t="str">
        <f t="shared" si="82"/>
        <v>Vivyan</v>
      </c>
      <c r="J704" s="2" t="str">
        <f t="shared" si="83"/>
        <v>Dunning</v>
      </c>
      <c r="K704" s="2" t="str">
        <f>IF(VLOOKUP(E704,customers!$A$1:$I$1001,3,FALSE)=0," ",VLOOKUP(E704,customers!$A$1:$I$1001,3,FALSE))</f>
        <v>vdunningji@independent.co.uk</v>
      </c>
      <c r="L704" s="2" t="str">
        <f>VLOOKUP(E704,customers!$A$1:$I$1001,6,FALSE)</f>
        <v>Punta Gorda</v>
      </c>
      <c r="M704" s="2" t="str">
        <f>VLOOKUP(E704,customers!$A$1:$I$1001,7,FALSE)</f>
        <v>United States</v>
      </c>
      <c r="N704" t="str">
        <f t="shared" si="84"/>
        <v>A</v>
      </c>
      <c r="O704" t="str" cm="1">
        <f t="array" ref="O704">_xlfn.IFS(N704="R","Rob",N704="E","Exc",N704="L","Lib",N704="A","Ara")</f>
        <v>Ara</v>
      </c>
      <c r="P704" t="str" cm="1">
        <f t="array" ref="P704">_xlfn.IFS(O704="Rob","Robusta",O704="Exc","Excelsa",O704="Ara","Arabica",O704="Lib","Liberica")</f>
        <v>Arabica</v>
      </c>
      <c r="Q704" t="str">
        <f t="shared" si="85"/>
        <v>L</v>
      </c>
      <c r="R704" s="8" t="str">
        <f t="shared" si="86"/>
        <v>0.5</v>
      </c>
      <c r="S704" s="9">
        <f>_xlfn.XLOOKUP(F704,products!$A$2:$A$49,products!$E$2:$E$49,,0,)</f>
        <v>7.77</v>
      </c>
      <c r="T704" s="10">
        <f t="shared" si="87"/>
        <v>7.77</v>
      </c>
      <c r="U704" t="str">
        <f>_xlfn.XLOOKUP(E704,customers!$A$2:$A$1001,customers!$I$2:$I$1001,,0,)</f>
        <v>Yes</v>
      </c>
    </row>
    <row r="705" spans="1:21" x14ac:dyDescent="0.2">
      <c r="A705" s="2" t="s">
        <v>4461</v>
      </c>
      <c r="B705" s="3">
        <v>43506</v>
      </c>
      <c r="C705" s="3" t="str">
        <f t="shared" si="80"/>
        <v>Feb</v>
      </c>
      <c r="D705" s="2">
        <f t="shared" si="81"/>
        <v>2019</v>
      </c>
      <c r="E705" s="2" t="s">
        <v>4462</v>
      </c>
      <c r="F705" t="s">
        <v>6165</v>
      </c>
      <c r="G705" s="2">
        <v>4</v>
      </c>
      <c r="H705" s="2" t="str">
        <f>VLOOKUP(E705,customers!$A$1:$I$1001,2,FALSE)</f>
        <v>Doralin Baison</v>
      </c>
      <c r="I705" s="2" t="str">
        <f t="shared" si="82"/>
        <v>Doralin</v>
      </c>
      <c r="J705" s="2" t="str">
        <f t="shared" si="83"/>
        <v>Baison</v>
      </c>
      <c r="K705" s="2" t="str">
        <f>IF(VLOOKUP(E705,customers!$A$1:$I$1001,3,FALSE)=0," ",VLOOKUP(E705,customers!$A$1:$I$1001,3,FALSE))</f>
        <v xml:space="preserve"> </v>
      </c>
      <c r="L705" s="2" t="str">
        <f>VLOOKUP(E705,customers!$A$1:$I$1001,6,FALSE)</f>
        <v>Ballivor</v>
      </c>
      <c r="M705" s="2" t="str">
        <f>VLOOKUP(E705,customers!$A$1:$I$1001,7,FALSE)</f>
        <v>Ireland</v>
      </c>
      <c r="N705" t="str">
        <f t="shared" si="84"/>
        <v>L</v>
      </c>
      <c r="O705" t="str" cm="1">
        <f t="array" ref="O705">_xlfn.IFS(N705="R","Rob",N705="E","Exc",N705="L","Lib",N705="A","Ara")</f>
        <v>Lib</v>
      </c>
      <c r="P705" t="str" cm="1">
        <f t="array" ref="P705">_xlfn.IFS(O705="Rob","Robusta",O705="Exc","Excelsa",O705="Ara","Arabica",O705="Lib","Liberica")</f>
        <v>Liberica</v>
      </c>
      <c r="Q705" t="str">
        <f t="shared" si="85"/>
        <v>D</v>
      </c>
      <c r="R705" s="8" t="str">
        <f t="shared" si="86"/>
        <v>2.5</v>
      </c>
      <c r="S705" s="9">
        <f>_xlfn.XLOOKUP(F705,products!$A$2:$A$49,products!$E$2:$E$49,,0,)</f>
        <v>29.784999999999997</v>
      </c>
      <c r="T705" s="10">
        <f t="shared" si="87"/>
        <v>119.13999999999999</v>
      </c>
      <c r="U705" t="str">
        <f>_xlfn.XLOOKUP(E705,customers!$A$2:$A$1001,customers!$I$2:$I$1001,,0,)</f>
        <v>Yes</v>
      </c>
    </row>
    <row r="706" spans="1:21" x14ac:dyDescent="0.2">
      <c r="A706" s="2" t="s">
        <v>4466</v>
      </c>
      <c r="B706" s="3">
        <v>44716</v>
      </c>
      <c r="C706" s="3" t="str">
        <f t="shared" si="80"/>
        <v>Jun</v>
      </c>
      <c r="D706" s="2">
        <f t="shared" si="81"/>
        <v>2022</v>
      </c>
      <c r="E706" s="2" t="s">
        <v>4467</v>
      </c>
      <c r="F706" t="s">
        <v>6153</v>
      </c>
      <c r="G706" s="2">
        <v>6</v>
      </c>
      <c r="H706" s="2" t="str">
        <f>VLOOKUP(E706,customers!$A$1:$I$1001,2,FALSE)</f>
        <v>Josefina Ferens</v>
      </c>
      <c r="I706" s="2" t="str">
        <f t="shared" si="82"/>
        <v>Josefina</v>
      </c>
      <c r="J706" s="2" t="str">
        <f t="shared" si="83"/>
        <v>Ferens</v>
      </c>
      <c r="K706" s="2" t="str">
        <f>IF(VLOOKUP(E706,customers!$A$1:$I$1001,3,FALSE)=0," ",VLOOKUP(E706,customers!$A$1:$I$1001,3,FALSE))</f>
        <v xml:space="preserve"> </v>
      </c>
      <c r="L706" s="2" t="str">
        <f>VLOOKUP(E706,customers!$A$1:$I$1001,6,FALSE)</f>
        <v>New York City</v>
      </c>
      <c r="M706" s="2" t="str">
        <f>VLOOKUP(E706,customers!$A$1:$I$1001,7,FALSE)</f>
        <v>United States</v>
      </c>
      <c r="N706" t="str">
        <f t="shared" si="84"/>
        <v>E</v>
      </c>
      <c r="O706" t="str" cm="1">
        <f t="array" ref="O706">_xlfn.IFS(N706="R","Rob",N706="E","Exc",N706="L","Lib",N706="A","Ara")</f>
        <v>Exc</v>
      </c>
      <c r="P706" t="str" cm="1">
        <f t="array" ref="P706">_xlfn.IFS(O706="Rob","Robusta",O706="Exc","Excelsa",O706="Ara","Arabica",O706="Lib","Liberica")</f>
        <v>Excelsa</v>
      </c>
      <c r="Q706" t="str">
        <f t="shared" si="85"/>
        <v>D</v>
      </c>
      <c r="R706" s="8" t="str">
        <f t="shared" si="86"/>
        <v>0.2</v>
      </c>
      <c r="S706" s="9">
        <f>_xlfn.XLOOKUP(F706,products!$A$2:$A$49,products!$E$2:$E$49,,0,)</f>
        <v>3.645</v>
      </c>
      <c r="T706" s="10">
        <f t="shared" si="87"/>
        <v>21.87</v>
      </c>
      <c r="U706" t="str">
        <f>_xlfn.XLOOKUP(E706,customers!$A$2:$A$1001,customers!$I$2:$I$1001,,0,)</f>
        <v>Yes</v>
      </c>
    </row>
    <row r="707" spans="1:21" x14ac:dyDescent="0.2">
      <c r="A707" s="2" t="s">
        <v>4471</v>
      </c>
      <c r="B707" s="3">
        <v>44114</v>
      </c>
      <c r="C707" s="3" t="str">
        <f t="shared" ref="C707:C770" si="88">TEXT(B707,"mmm")</f>
        <v>Oct</v>
      </c>
      <c r="D707" s="2">
        <f t="shared" ref="D707:D770" si="89">YEAR(B707)</f>
        <v>2020</v>
      </c>
      <c r="E707" s="2" t="s">
        <v>4472</v>
      </c>
      <c r="F707" t="s">
        <v>6176</v>
      </c>
      <c r="G707" s="2">
        <v>2</v>
      </c>
      <c r="H707" s="2" t="str">
        <f>VLOOKUP(E707,customers!$A$1:$I$1001,2,FALSE)</f>
        <v>Shelley Gehring</v>
      </c>
      <c r="I707" s="2" t="str">
        <f t="shared" ref="I707:I770" si="90">LEFT(H707,FIND(" ",H707,1)-1)</f>
        <v>Shelley</v>
      </c>
      <c r="J707" s="2" t="str">
        <f t="shared" ref="J707:J770" si="91">RIGHT(H707,LEN(H707)-FIND(" ",H707,1))</f>
        <v>Gehring</v>
      </c>
      <c r="K707" s="2" t="str">
        <f>IF(VLOOKUP(E707,customers!$A$1:$I$1001,3,FALSE)=0," ",VLOOKUP(E707,customers!$A$1:$I$1001,3,FALSE))</f>
        <v>sgehringjl@gnu.org</v>
      </c>
      <c r="L707" s="2" t="str">
        <f>VLOOKUP(E707,customers!$A$1:$I$1001,6,FALSE)</f>
        <v>Spartanburg</v>
      </c>
      <c r="M707" s="2" t="str">
        <f>VLOOKUP(E707,customers!$A$1:$I$1001,7,FALSE)</f>
        <v>United States</v>
      </c>
      <c r="N707" t="str">
        <f t="shared" ref="N707:N770" si="92">LEFT(F707,FIND("-",F707,1)-1)</f>
        <v>E</v>
      </c>
      <c r="O707" t="str" cm="1">
        <f t="array" ref="O707">_xlfn.IFS(N707="R","Rob",N707="E","Exc",N707="L","Lib",N707="A","Ara")</f>
        <v>Exc</v>
      </c>
      <c r="P707" t="str" cm="1">
        <f t="array" ref="P707">_xlfn.IFS(O707="Rob","Robusta",O707="Exc","Excelsa",O707="Ara","Arabica",O707="Lib","Liberica")</f>
        <v>Excelsa</v>
      </c>
      <c r="Q707" t="str">
        <f t="shared" ref="Q707:Q770" si="93">MID(F707,FIND("-",F707,1)+1,1)</f>
        <v>L</v>
      </c>
      <c r="R707" s="8" t="str">
        <f t="shared" ref="R707:R770" si="94">MID(F707,FIND("-",F707,FIND("-",F707,1)+1)+1,LEN(F707)-FIND("-",F707,FIND("-",F707,1)+1))</f>
        <v>0.5</v>
      </c>
      <c r="S707" s="9">
        <f>_xlfn.XLOOKUP(F707,products!$A$2:$A$49,products!$E$2:$E$49,,0,)</f>
        <v>8.91</v>
      </c>
      <c r="T707" s="10">
        <f t="shared" ref="T707:T770" si="95">S707*G707</f>
        <v>17.82</v>
      </c>
      <c r="U707" t="str">
        <f>_xlfn.XLOOKUP(E707,customers!$A$2:$A$1001,customers!$I$2:$I$1001,,0,)</f>
        <v>No</v>
      </c>
    </row>
    <row r="708" spans="1:21" x14ac:dyDescent="0.2">
      <c r="A708" s="2" t="s">
        <v>4477</v>
      </c>
      <c r="B708" s="3">
        <v>44353</v>
      </c>
      <c r="C708" s="3" t="str">
        <f t="shared" si="88"/>
        <v>Jun</v>
      </c>
      <c r="D708" s="2">
        <f t="shared" si="89"/>
        <v>2021</v>
      </c>
      <c r="E708" s="2" t="s">
        <v>4478</v>
      </c>
      <c r="F708" t="s">
        <v>6156</v>
      </c>
      <c r="G708" s="2">
        <v>3</v>
      </c>
      <c r="H708" s="2" t="str">
        <f>VLOOKUP(E708,customers!$A$1:$I$1001,2,FALSE)</f>
        <v>Barrie Fallowes</v>
      </c>
      <c r="I708" s="2" t="str">
        <f t="shared" si="90"/>
        <v>Barrie</v>
      </c>
      <c r="J708" s="2" t="str">
        <f t="shared" si="91"/>
        <v>Fallowes</v>
      </c>
      <c r="K708" s="2" t="str">
        <f>IF(VLOOKUP(E708,customers!$A$1:$I$1001,3,FALSE)=0," ",VLOOKUP(E708,customers!$A$1:$I$1001,3,FALSE))</f>
        <v>bfallowesjm@purevolume.com</v>
      </c>
      <c r="L708" s="2" t="str">
        <f>VLOOKUP(E708,customers!$A$1:$I$1001,6,FALSE)</f>
        <v>Bakersfield</v>
      </c>
      <c r="M708" s="2" t="str">
        <f>VLOOKUP(E708,customers!$A$1:$I$1001,7,FALSE)</f>
        <v>United States</v>
      </c>
      <c r="N708" t="str">
        <f t="shared" si="92"/>
        <v>E</v>
      </c>
      <c r="O708" t="str" cm="1">
        <f t="array" ref="O708">_xlfn.IFS(N708="R","Rob",N708="E","Exc",N708="L","Lib",N708="A","Ara")</f>
        <v>Exc</v>
      </c>
      <c r="P708" t="str" cm="1">
        <f t="array" ref="P708">_xlfn.IFS(O708="Rob","Robusta",O708="Exc","Excelsa",O708="Ara","Arabica",O708="Lib","Liberica")</f>
        <v>Excelsa</v>
      </c>
      <c r="Q708" t="str">
        <f t="shared" si="93"/>
        <v>M</v>
      </c>
      <c r="R708" s="8" t="str">
        <f t="shared" si="94"/>
        <v>0.2</v>
      </c>
      <c r="S708" s="9">
        <f>_xlfn.XLOOKUP(F708,products!$A$2:$A$49,products!$E$2:$E$49,,0,)</f>
        <v>4.125</v>
      </c>
      <c r="T708" s="10">
        <f t="shared" si="95"/>
        <v>12.375</v>
      </c>
      <c r="U708" t="str">
        <f>_xlfn.XLOOKUP(E708,customers!$A$2:$A$1001,customers!$I$2:$I$1001,,0,)</f>
        <v>No</v>
      </c>
    </row>
    <row r="709" spans="1:21" x14ac:dyDescent="0.2">
      <c r="A709" s="2" t="s">
        <v>4483</v>
      </c>
      <c r="B709" s="3">
        <v>43540</v>
      </c>
      <c r="C709" s="3" t="str">
        <f t="shared" si="88"/>
        <v>Mar</v>
      </c>
      <c r="D709" s="2">
        <f t="shared" si="89"/>
        <v>2019</v>
      </c>
      <c r="E709" s="2" t="s">
        <v>4484</v>
      </c>
      <c r="F709" t="s">
        <v>6143</v>
      </c>
      <c r="G709" s="2">
        <v>2</v>
      </c>
      <c r="H709" s="2" t="str">
        <f>VLOOKUP(E709,customers!$A$1:$I$1001,2,FALSE)</f>
        <v>Nicolas Aiton</v>
      </c>
      <c r="I709" s="2" t="str">
        <f t="shared" si="90"/>
        <v>Nicolas</v>
      </c>
      <c r="J709" s="2" t="str">
        <f t="shared" si="91"/>
        <v>Aiton</v>
      </c>
      <c r="K709" s="2" t="str">
        <f>IF(VLOOKUP(E709,customers!$A$1:$I$1001,3,FALSE)=0," ",VLOOKUP(E709,customers!$A$1:$I$1001,3,FALSE))</f>
        <v xml:space="preserve"> </v>
      </c>
      <c r="L709" s="2" t="str">
        <f>VLOOKUP(E709,customers!$A$1:$I$1001,6,FALSE)</f>
        <v>Dungarvan</v>
      </c>
      <c r="M709" s="2" t="str">
        <f>VLOOKUP(E709,customers!$A$1:$I$1001,7,FALSE)</f>
        <v>Ireland</v>
      </c>
      <c r="N709" t="str">
        <f t="shared" si="92"/>
        <v>L</v>
      </c>
      <c r="O709" t="str" cm="1">
        <f t="array" ref="O709">_xlfn.IFS(N709="R","Rob",N709="E","Exc",N709="L","Lib",N709="A","Ara")</f>
        <v>Lib</v>
      </c>
      <c r="P709" t="str" cm="1">
        <f t="array" ref="P709">_xlfn.IFS(O709="Rob","Robusta",O709="Exc","Excelsa",O709="Ara","Arabica",O709="Lib","Liberica")</f>
        <v>Liberica</v>
      </c>
      <c r="Q709" t="str">
        <f t="shared" si="93"/>
        <v>D</v>
      </c>
      <c r="R709" s="8" t="str">
        <f t="shared" si="94"/>
        <v>1</v>
      </c>
      <c r="S709" s="9">
        <f>_xlfn.XLOOKUP(F709,products!$A$2:$A$49,products!$E$2:$E$49,,0,)</f>
        <v>12.95</v>
      </c>
      <c r="T709" s="10">
        <f t="shared" si="95"/>
        <v>25.9</v>
      </c>
      <c r="U709" t="str">
        <f>_xlfn.XLOOKUP(E709,customers!$A$2:$A$1001,customers!$I$2:$I$1001,,0,)</f>
        <v>No</v>
      </c>
    </row>
    <row r="710" spans="1:21" x14ac:dyDescent="0.2">
      <c r="A710" s="2" t="s">
        <v>4488</v>
      </c>
      <c r="B710" s="3">
        <v>43804</v>
      </c>
      <c r="C710" s="3" t="str">
        <f t="shared" si="88"/>
        <v>Dec</v>
      </c>
      <c r="D710" s="2">
        <f t="shared" si="89"/>
        <v>2019</v>
      </c>
      <c r="E710" s="2" t="s">
        <v>4489</v>
      </c>
      <c r="F710" t="s">
        <v>6157</v>
      </c>
      <c r="G710" s="2">
        <v>2</v>
      </c>
      <c r="H710" s="2" t="str">
        <f>VLOOKUP(E710,customers!$A$1:$I$1001,2,FALSE)</f>
        <v>Shelli De Banke</v>
      </c>
      <c r="I710" s="2" t="str">
        <f t="shared" si="90"/>
        <v>Shelli</v>
      </c>
      <c r="J710" s="2" t="str">
        <f t="shared" si="91"/>
        <v>De Banke</v>
      </c>
      <c r="K710" s="2" t="str">
        <f>IF(VLOOKUP(E710,customers!$A$1:$I$1001,3,FALSE)=0," ",VLOOKUP(E710,customers!$A$1:$I$1001,3,FALSE))</f>
        <v>sdejo@newsvine.com</v>
      </c>
      <c r="L710" s="2" t="str">
        <f>VLOOKUP(E710,customers!$A$1:$I$1001,6,FALSE)</f>
        <v>Saint Louis</v>
      </c>
      <c r="M710" s="2" t="str">
        <f>VLOOKUP(E710,customers!$A$1:$I$1001,7,FALSE)</f>
        <v>United States</v>
      </c>
      <c r="N710" t="str">
        <f t="shared" si="92"/>
        <v>A</v>
      </c>
      <c r="O710" t="str" cm="1">
        <f t="array" ref="O710">_xlfn.IFS(N710="R","Rob",N710="E","Exc",N710="L","Lib",N710="A","Ara")</f>
        <v>Ara</v>
      </c>
      <c r="P710" t="str" cm="1">
        <f t="array" ref="P710">_xlfn.IFS(O710="Rob","Robusta",O710="Exc","Excelsa",O710="Ara","Arabica",O710="Lib","Liberica")</f>
        <v>Arabica</v>
      </c>
      <c r="Q710" t="str">
        <f t="shared" si="93"/>
        <v>M</v>
      </c>
      <c r="R710" s="8" t="str">
        <f t="shared" si="94"/>
        <v>0.5</v>
      </c>
      <c r="S710" s="9">
        <f>_xlfn.XLOOKUP(F710,products!$A$2:$A$49,products!$E$2:$E$49,,0,)</f>
        <v>6.75</v>
      </c>
      <c r="T710" s="10">
        <f t="shared" si="95"/>
        <v>13.5</v>
      </c>
      <c r="U710" t="str">
        <f>_xlfn.XLOOKUP(E710,customers!$A$2:$A$1001,customers!$I$2:$I$1001,,0,)</f>
        <v>Yes</v>
      </c>
    </row>
    <row r="711" spans="1:21" x14ac:dyDescent="0.2">
      <c r="A711" s="2" t="s">
        <v>4494</v>
      </c>
      <c r="B711" s="3">
        <v>43485</v>
      </c>
      <c r="C711" s="3" t="str">
        <f t="shared" si="88"/>
        <v>Jan</v>
      </c>
      <c r="D711" s="2">
        <f t="shared" si="89"/>
        <v>2019</v>
      </c>
      <c r="E711" s="2" t="s">
        <v>4495</v>
      </c>
      <c r="F711" t="s">
        <v>6176</v>
      </c>
      <c r="G711" s="2">
        <v>2</v>
      </c>
      <c r="H711" s="2" t="str">
        <f>VLOOKUP(E711,customers!$A$1:$I$1001,2,FALSE)</f>
        <v>Lyell Murch</v>
      </c>
      <c r="I711" s="2" t="str">
        <f t="shared" si="90"/>
        <v>Lyell</v>
      </c>
      <c r="J711" s="2" t="str">
        <f t="shared" si="91"/>
        <v>Murch</v>
      </c>
      <c r="K711" s="2" t="str">
        <f>IF(VLOOKUP(E711,customers!$A$1:$I$1001,3,FALSE)=0," ",VLOOKUP(E711,customers!$A$1:$I$1001,3,FALSE))</f>
        <v xml:space="preserve"> </v>
      </c>
      <c r="L711" s="2" t="str">
        <f>VLOOKUP(E711,customers!$A$1:$I$1001,6,FALSE)</f>
        <v>Fort Wayne</v>
      </c>
      <c r="M711" s="2" t="str">
        <f>VLOOKUP(E711,customers!$A$1:$I$1001,7,FALSE)</f>
        <v>United States</v>
      </c>
      <c r="N711" t="str">
        <f t="shared" si="92"/>
        <v>E</v>
      </c>
      <c r="O711" t="str" cm="1">
        <f t="array" ref="O711">_xlfn.IFS(N711="R","Rob",N711="E","Exc",N711="L","Lib",N711="A","Ara")</f>
        <v>Exc</v>
      </c>
      <c r="P711" t="str" cm="1">
        <f t="array" ref="P711">_xlfn.IFS(O711="Rob","Robusta",O711="Exc","Excelsa",O711="Ara","Arabica",O711="Lib","Liberica")</f>
        <v>Excelsa</v>
      </c>
      <c r="Q711" t="str">
        <f t="shared" si="93"/>
        <v>L</v>
      </c>
      <c r="R711" s="8" t="str">
        <f t="shared" si="94"/>
        <v>0.5</v>
      </c>
      <c r="S711" s="9">
        <f>_xlfn.XLOOKUP(F711,products!$A$2:$A$49,products!$E$2:$E$49,,0,)</f>
        <v>8.91</v>
      </c>
      <c r="T711" s="10">
        <f t="shared" si="95"/>
        <v>17.82</v>
      </c>
      <c r="U711" t="str">
        <f>_xlfn.XLOOKUP(E711,customers!$A$2:$A$1001,customers!$I$2:$I$1001,,0,)</f>
        <v>Yes</v>
      </c>
    </row>
    <row r="712" spans="1:21" x14ac:dyDescent="0.2">
      <c r="A712" s="2" t="s">
        <v>4499</v>
      </c>
      <c r="B712" s="3">
        <v>44655</v>
      </c>
      <c r="C712" s="3" t="str">
        <f t="shared" si="88"/>
        <v>Apr</v>
      </c>
      <c r="D712" s="2">
        <f t="shared" si="89"/>
        <v>2022</v>
      </c>
      <c r="E712" s="2" t="s">
        <v>4500</v>
      </c>
      <c r="F712" t="s">
        <v>6139</v>
      </c>
      <c r="G712" s="2">
        <v>3</v>
      </c>
      <c r="H712" s="2" t="str">
        <f>VLOOKUP(E712,customers!$A$1:$I$1001,2,FALSE)</f>
        <v>Stearne Count</v>
      </c>
      <c r="I712" s="2" t="str">
        <f t="shared" si="90"/>
        <v>Stearne</v>
      </c>
      <c r="J712" s="2" t="str">
        <f t="shared" si="91"/>
        <v>Count</v>
      </c>
      <c r="K712" s="2" t="str">
        <f>IF(VLOOKUP(E712,customers!$A$1:$I$1001,3,FALSE)=0," ",VLOOKUP(E712,customers!$A$1:$I$1001,3,FALSE))</f>
        <v>scountjq@nba.com</v>
      </c>
      <c r="L712" s="2" t="str">
        <f>VLOOKUP(E712,customers!$A$1:$I$1001,6,FALSE)</f>
        <v>Young America</v>
      </c>
      <c r="M712" s="2" t="str">
        <f>VLOOKUP(E712,customers!$A$1:$I$1001,7,FALSE)</f>
        <v>United States</v>
      </c>
      <c r="N712" t="str">
        <f t="shared" si="92"/>
        <v>E</v>
      </c>
      <c r="O712" t="str" cm="1">
        <f t="array" ref="O712">_xlfn.IFS(N712="R","Rob",N712="E","Exc",N712="L","Lib",N712="A","Ara")</f>
        <v>Exc</v>
      </c>
      <c r="P712" t="str" cm="1">
        <f t="array" ref="P712">_xlfn.IFS(O712="Rob","Robusta",O712="Exc","Excelsa",O712="Ara","Arabica",O712="Lib","Liberica")</f>
        <v>Excelsa</v>
      </c>
      <c r="Q712" t="str">
        <f t="shared" si="93"/>
        <v>M</v>
      </c>
      <c r="R712" s="8" t="str">
        <f t="shared" si="94"/>
        <v>0.5</v>
      </c>
      <c r="S712" s="9">
        <f>_xlfn.XLOOKUP(F712,products!$A$2:$A$49,products!$E$2:$E$49,,0,)</f>
        <v>8.25</v>
      </c>
      <c r="T712" s="10">
        <f t="shared" si="95"/>
        <v>24.75</v>
      </c>
      <c r="U712" t="str">
        <f>_xlfn.XLOOKUP(E712,customers!$A$2:$A$1001,customers!$I$2:$I$1001,,0,)</f>
        <v>No</v>
      </c>
    </row>
    <row r="713" spans="1:21" x14ac:dyDescent="0.2">
      <c r="A713" s="2" t="s">
        <v>4505</v>
      </c>
      <c r="B713" s="3">
        <v>44600</v>
      </c>
      <c r="C713" s="3" t="str">
        <f t="shared" si="88"/>
        <v>Feb</v>
      </c>
      <c r="D713" s="2">
        <f t="shared" si="89"/>
        <v>2022</v>
      </c>
      <c r="E713" s="2" t="s">
        <v>4506</v>
      </c>
      <c r="F713" t="s">
        <v>6174</v>
      </c>
      <c r="G713" s="2">
        <v>6</v>
      </c>
      <c r="H713" s="2" t="str">
        <f>VLOOKUP(E713,customers!$A$1:$I$1001,2,FALSE)</f>
        <v>Selia Ragles</v>
      </c>
      <c r="I713" s="2" t="str">
        <f t="shared" si="90"/>
        <v>Selia</v>
      </c>
      <c r="J713" s="2" t="str">
        <f t="shared" si="91"/>
        <v>Ragles</v>
      </c>
      <c r="K713" s="2" t="str">
        <f>IF(VLOOKUP(E713,customers!$A$1:$I$1001,3,FALSE)=0," ",VLOOKUP(E713,customers!$A$1:$I$1001,3,FALSE))</f>
        <v>sraglesjr@blogtalkradio.com</v>
      </c>
      <c r="L713" s="2" t="str">
        <f>VLOOKUP(E713,customers!$A$1:$I$1001,6,FALSE)</f>
        <v>Fort Smith</v>
      </c>
      <c r="M713" s="2" t="str">
        <f>VLOOKUP(E713,customers!$A$1:$I$1001,7,FALSE)</f>
        <v>United States</v>
      </c>
      <c r="N713" t="str">
        <f t="shared" si="92"/>
        <v>R</v>
      </c>
      <c r="O713" t="str" cm="1">
        <f t="array" ref="O713">_xlfn.IFS(N713="R","Rob",N713="E","Exc",N713="L","Lib",N713="A","Ara")</f>
        <v>Rob</v>
      </c>
      <c r="P713" t="str" cm="1">
        <f t="array" ref="P713">_xlfn.IFS(O713="Rob","Robusta",O713="Exc","Excelsa",O713="Ara","Arabica",O713="Lib","Liberica")</f>
        <v>Robusta</v>
      </c>
      <c r="Q713" t="str">
        <f t="shared" si="93"/>
        <v>M</v>
      </c>
      <c r="R713" s="8" t="str">
        <f t="shared" si="94"/>
        <v>0.2</v>
      </c>
      <c r="S713" s="9">
        <f>_xlfn.XLOOKUP(F713,products!$A$2:$A$49,products!$E$2:$E$49,,0,)</f>
        <v>2.9849999999999999</v>
      </c>
      <c r="T713" s="10">
        <f t="shared" si="95"/>
        <v>17.91</v>
      </c>
      <c r="U713" t="str">
        <f>_xlfn.XLOOKUP(E713,customers!$A$2:$A$1001,customers!$I$2:$I$1001,,0,)</f>
        <v>No</v>
      </c>
    </row>
    <row r="714" spans="1:21" x14ac:dyDescent="0.2">
      <c r="A714" s="2" t="s">
        <v>4512</v>
      </c>
      <c r="B714" s="3">
        <v>43646</v>
      </c>
      <c r="C714" s="3" t="str">
        <f t="shared" si="88"/>
        <v>Jun</v>
      </c>
      <c r="D714" s="2">
        <f t="shared" si="89"/>
        <v>2019</v>
      </c>
      <c r="E714" s="2" t="s">
        <v>4513</v>
      </c>
      <c r="F714" t="s">
        <v>6139</v>
      </c>
      <c r="G714" s="2">
        <v>2</v>
      </c>
      <c r="H714" s="2" t="str">
        <f>VLOOKUP(E714,customers!$A$1:$I$1001,2,FALSE)</f>
        <v>Silas Deehan</v>
      </c>
      <c r="I714" s="2" t="str">
        <f t="shared" si="90"/>
        <v>Silas</v>
      </c>
      <c r="J714" s="2" t="str">
        <f t="shared" si="91"/>
        <v>Deehan</v>
      </c>
      <c r="K714" s="2" t="str">
        <f>IF(VLOOKUP(E714,customers!$A$1:$I$1001,3,FALSE)=0," ",VLOOKUP(E714,customers!$A$1:$I$1001,3,FALSE))</f>
        <v xml:space="preserve"> </v>
      </c>
      <c r="L714" s="2" t="str">
        <f>VLOOKUP(E714,customers!$A$1:$I$1001,6,FALSE)</f>
        <v>Charlton</v>
      </c>
      <c r="M714" s="2" t="str">
        <f>VLOOKUP(E714,customers!$A$1:$I$1001,7,FALSE)</f>
        <v>United Kingdom</v>
      </c>
      <c r="N714" t="str">
        <f t="shared" si="92"/>
        <v>E</v>
      </c>
      <c r="O714" t="str" cm="1">
        <f t="array" ref="O714">_xlfn.IFS(N714="R","Rob",N714="E","Exc",N714="L","Lib",N714="A","Ara")</f>
        <v>Exc</v>
      </c>
      <c r="P714" t="str" cm="1">
        <f t="array" ref="P714">_xlfn.IFS(O714="Rob","Robusta",O714="Exc","Excelsa",O714="Ara","Arabica",O714="Lib","Liberica")</f>
        <v>Excelsa</v>
      </c>
      <c r="Q714" t="str">
        <f t="shared" si="93"/>
        <v>M</v>
      </c>
      <c r="R714" s="8" t="str">
        <f t="shared" si="94"/>
        <v>0.5</v>
      </c>
      <c r="S714" s="9">
        <f>_xlfn.XLOOKUP(F714,products!$A$2:$A$49,products!$E$2:$E$49,,0,)</f>
        <v>8.25</v>
      </c>
      <c r="T714" s="10">
        <f t="shared" si="95"/>
        <v>16.5</v>
      </c>
      <c r="U714" t="str">
        <f>_xlfn.XLOOKUP(E714,customers!$A$2:$A$1001,customers!$I$2:$I$1001,,0,)</f>
        <v>No</v>
      </c>
    </row>
    <row r="715" spans="1:21" x14ac:dyDescent="0.2">
      <c r="A715" s="2" t="s">
        <v>4516</v>
      </c>
      <c r="B715" s="3">
        <v>43960</v>
      </c>
      <c r="C715" s="3" t="str">
        <f t="shared" si="88"/>
        <v>May</v>
      </c>
      <c r="D715" s="2">
        <f t="shared" si="89"/>
        <v>2020</v>
      </c>
      <c r="E715" s="2" t="s">
        <v>4517</v>
      </c>
      <c r="F715" t="s">
        <v>6174</v>
      </c>
      <c r="G715" s="2">
        <v>1</v>
      </c>
      <c r="H715" s="2" t="str">
        <f>VLOOKUP(E715,customers!$A$1:$I$1001,2,FALSE)</f>
        <v>Sacha Bruun</v>
      </c>
      <c r="I715" s="2" t="str">
        <f t="shared" si="90"/>
        <v>Sacha</v>
      </c>
      <c r="J715" s="2" t="str">
        <f t="shared" si="91"/>
        <v>Bruun</v>
      </c>
      <c r="K715" s="2" t="str">
        <f>IF(VLOOKUP(E715,customers!$A$1:$I$1001,3,FALSE)=0," ",VLOOKUP(E715,customers!$A$1:$I$1001,3,FALSE))</f>
        <v>sbruunjt@blogtalkradio.com</v>
      </c>
      <c r="L715" s="2" t="str">
        <f>VLOOKUP(E715,customers!$A$1:$I$1001,6,FALSE)</f>
        <v>Stockton</v>
      </c>
      <c r="M715" s="2" t="str">
        <f>VLOOKUP(E715,customers!$A$1:$I$1001,7,FALSE)</f>
        <v>United States</v>
      </c>
      <c r="N715" t="str">
        <f t="shared" si="92"/>
        <v>R</v>
      </c>
      <c r="O715" t="str" cm="1">
        <f t="array" ref="O715">_xlfn.IFS(N715="R","Rob",N715="E","Exc",N715="L","Lib",N715="A","Ara")</f>
        <v>Rob</v>
      </c>
      <c r="P715" t="str" cm="1">
        <f t="array" ref="P715">_xlfn.IFS(O715="Rob","Robusta",O715="Exc","Excelsa",O715="Ara","Arabica",O715="Lib","Liberica")</f>
        <v>Robusta</v>
      </c>
      <c r="Q715" t="str">
        <f t="shared" si="93"/>
        <v>M</v>
      </c>
      <c r="R715" s="8" t="str">
        <f t="shared" si="94"/>
        <v>0.2</v>
      </c>
      <c r="S715" s="9">
        <f>_xlfn.XLOOKUP(F715,products!$A$2:$A$49,products!$E$2:$E$49,,0,)</f>
        <v>2.9849999999999999</v>
      </c>
      <c r="T715" s="10">
        <f t="shared" si="95"/>
        <v>2.9849999999999999</v>
      </c>
      <c r="U715" t="str">
        <f>_xlfn.XLOOKUP(E715,customers!$A$2:$A$1001,customers!$I$2:$I$1001,,0,)</f>
        <v>No</v>
      </c>
    </row>
    <row r="716" spans="1:21" x14ac:dyDescent="0.2">
      <c r="A716" s="2" t="s">
        <v>4522</v>
      </c>
      <c r="B716" s="3">
        <v>44358</v>
      </c>
      <c r="C716" s="3" t="str">
        <f t="shared" si="88"/>
        <v>Jun</v>
      </c>
      <c r="D716" s="2">
        <f t="shared" si="89"/>
        <v>2021</v>
      </c>
      <c r="E716" s="2" t="s">
        <v>4523</v>
      </c>
      <c r="F716" t="s">
        <v>6153</v>
      </c>
      <c r="G716" s="2">
        <v>4</v>
      </c>
      <c r="H716" s="2" t="str">
        <f>VLOOKUP(E716,customers!$A$1:$I$1001,2,FALSE)</f>
        <v>Alon Pllu</v>
      </c>
      <c r="I716" s="2" t="str">
        <f t="shared" si="90"/>
        <v>Alon</v>
      </c>
      <c r="J716" s="2" t="str">
        <f t="shared" si="91"/>
        <v>Pllu</v>
      </c>
      <c r="K716" s="2" t="str">
        <f>IF(VLOOKUP(E716,customers!$A$1:$I$1001,3,FALSE)=0," ",VLOOKUP(E716,customers!$A$1:$I$1001,3,FALSE))</f>
        <v>aplluju@dagondesign.com</v>
      </c>
      <c r="L716" s="2" t="str">
        <f>VLOOKUP(E716,customers!$A$1:$I$1001,6,FALSE)</f>
        <v>Navan</v>
      </c>
      <c r="M716" s="2" t="str">
        <f>VLOOKUP(E716,customers!$A$1:$I$1001,7,FALSE)</f>
        <v>Ireland</v>
      </c>
      <c r="N716" t="str">
        <f t="shared" si="92"/>
        <v>E</v>
      </c>
      <c r="O716" t="str" cm="1">
        <f t="array" ref="O716">_xlfn.IFS(N716="R","Rob",N716="E","Exc",N716="L","Lib",N716="A","Ara")</f>
        <v>Exc</v>
      </c>
      <c r="P716" t="str" cm="1">
        <f t="array" ref="P716">_xlfn.IFS(O716="Rob","Robusta",O716="Exc","Excelsa",O716="Ara","Arabica",O716="Lib","Liberica")</f>
        <v>Excelsa</v>
      </c>
      <c r="Q716" t="str">
        <f t="shared" si="93"/>
        <v>D</v>
      </c>
      <c r="R716" s="8" t="str">
        <f t="shared" si="94"/>
        <v>0.2</v>
      </c>
      <c r="S716" s="9">
        <f>_xlfn.XLOOKUP(F716,products!$A$2:$A$49,products!$E$2:$E$49,,0,)</f>
        <v>3.645</v>
      </c>
      <c r="T716" s="10">
        <f t="shared" si="95"/>
        <v>14.58</v>
      </c>
      <c r="U716" t="str">
        <f>_xlfn.XLOOKUP(E716,customers!$A$2:$A$1001,customers!$I$2:$I$1001,,0,)</f>
        <v>Yes</v>
      </c>
    </row>
    <row r="717" spans="1:21" x14ac:dyDescent="0.2">
      <c r="A717" s="2" t="s">
        <v>4528</v>
      </c>
      <c r="B717" s="3">
        <v>44504</v>
      </c>
      <c r="C717" s="3" t="str">
        <f t="shared" si="88"/>
        <v>Nov</v>
      </c>
      <c r="D717" s="2">
        <f t="shared" si="89"/>
        <v>2021</v>
      </c>
      <c r="E717" s="2" t="s">
        <v>4529</v>
      </c>
      <c r="F717" t="s">
        <v>6171</v>
      </c>
      <c r="G717" s="2">
        <v>6</v>
      </c>
      <c r="H717" s="2" t="str">
        <f>VLOOKUP(E717,customers!$A$1:$I$1001,2,FALSE)</f>
        <v>Gilberto Cornier</v>
      </c>
      <c r="I717" s="2" t="str">
        <f t="shared" si="90"/>
        <v>Gilberto</v>
      </c>
      <c r="J717" s="2" t="str">
        <f t="shared" si="91"/>
        <v>Cornier</v>
      </c>
      <c r="K717" s="2" t="str">
        <f>IF(VLOOKUP(E717,customers!$A$1:$I$1001,3,FALSE)=0," ",VLOOKUP(E717,customers!$A$1:$I$1001,3,FALSE))</f>
        <v>gcornierjv@techcrunch.com</v>
      </c>
      <c r="L717" s="2" t="str">
        <f>VLOOKUP(E717,customers!$A$1:$I$1001,6,FALSE)</f>
        <v>Tampa</v>
      </c>
      <c r="M717" s="2" t="str">
        <f>VLOOKUP(E717,customers!$A$1:$I$1001,7,FALSE)</f>
        <v>United States</v>
      </c>
      <c r="N717" t="str">
        <f t="shared" si="92"/>
        <v>E</v>
      </c>
      <c r="O717" t="str" cm="1">
        <f t="array" ref="O717">_xlfn.IFS(N717="R","Rob",N717="E","Exc",N717="L","Lib",N717="A","Ara")</f>
        <v>Exc</v>
      </c>
      <c r="P717" t="str" cm="1">
        <f t="array" ref="P717">_xlfn.IFS(O717="Rob","Robusta",O717="Exc","Excelsa",O717="Ara","Arabica",O717="Lib","Liberica")</f>
        <v>Excelsa</v>
      </c>
      <c r="Q717" t="str">
        <f t="shared" si="93"/>
        <v>L</v>
      </c>
      <c r="R717" s="8" t="str">
        <f t="shared" si="94"/>
        <v>1</v>
      </c>
      <c r="S717" s="9">
        <f>_xlfn.XLOOKUP(F717,products!$A$2:$A$49,products!$E$2:$E$49,,0,)</f>
        <v>14.85</v>
      </c>
      <c r="T717" s="10">
        <f t="shared" si="95"/>
        <v>89.1</v>
      </c>
      <c r="U717" t="str">
        <f>_xlfn.XLOOKUP(E717,customers!$A$2:$A$1001,customers!$I$2:$I$1001,,0,)</f>
        <v>No</v>
      </c>
    </row>
    <row r="718" spans="1:21" x14ac:dyDescent="0.2">
      <c r="A718" s="2" t="s">
        <v>4533</v>
      </c>
      <c r="B718" s="3">
        <v>44612</v>
      </c>
      <c r="C718" s="3" t="str">
        <f t="shared" si="88"/>
        <v>Feb</v>
      </c>
      <c r="D718" s="2">
        <f t="shared" si="89"/>
        <v>2022</v>
      </c>
      <c r="E718" s="2" t="s">
        <v>4434</v>
      </c>
      <c r="F718" t="s">
        <v>6179</v>
      </c>
      <c r="G718" s="2">
        <v>3</v>
      </c>
      <c r="H718" s="2" t="str">
        <f>VLOOKUP(E718,customers!$A$1:$I$1001,2,FALSE)</f>
        <v>Jimmy Dymoke</v>
      </c>
      <c r="I718" s="2" t="str">
        <f t="shared" si="90"/>
        <v>Jimmy</v>
      </c>
      <c r="J718" s="2" t="str">
        <f t="shared" si="91"/>
        <v>Dymoke</v>
      </c>
      <c r="K718" s="2" t="str">
        <f>IF(VLOOKUP(E718,customers!$A$1:$I$1001,3,FALSE)=0," ",VLOOKUP(E718,customers!$A$1:$I$1001,3,FALSE))</f>
        <v>jdymokeje@prnewswire.com</v>
      </c>
      <c r="L718" s="2" t="str">
        <f>VLOOKUP(E718,customers!$A$1:$I$1001,6,FALSE)</f>
        <v>Beaumont</v>
      </c>
      <c r="M718" s="2" t="str">
        <f>VLOOKUP(E718,customers!$A$1:$I$1001,7,FALSE)</f>
        <v>Ireland</v>
      </c>
      <c r="N718" t="str">
        <f t="shared" si="92"/>
        <v>R</v>
      </c>
      <c r="O718" t="str" cm="1">
        <f t="array" ref="O718">_xlfn.IFS(N718="R","Rob",N718="E","Exc",N718="L","Lib",N718="A","Ara")</f>
        <v>Rob</v>
      </c>
      <c r="P718" t="str" cm="1">
        <f t="array" ref="P718">_xlfn.IFS(O718="Rob","Robusta",O718="Exc","Excelsa",O718="Ara","Arabica",O718="Lib","Liberica")</f>
        <v>Robusta</v>
      </c>
      <c r="Q718" t="str">
        <f t="shared" si="93"/>
        <v>L</v>
      </c>
      <c r="R718" s="8" t="str">
        <f t="shared" si="94"/>
        <v>1</v>
      </c>
      <c r="S718" s="9">
        <f>_xlfn.XLOOKUP(F718,products!$A$2:$A$49,products!$E$2:$E$49,,0,)</f>
        <v>11.95</v>
      </c>
      <c r="T718" s="10">
        <f t="shared" si="95"/>
        <v>35.849999999999994</v>
      </c>
      <c r="U718" t="str">
        <f>_xlfn.XLOOKUP(E718,customers!$A$2:$A$1001,customers!$I$2:$I$1001,,0,)</f>
        <v>No</v>
      </c>
    </row>
    <row r="719" spans="1:21" x14ac:dyDescent="0.2">
      <c r="A719" s="2" t="s">
        <v>4539</v>
      </c>
      <c r="B719" s="3">
        <v>43649</v>
      </c>
      <c r="C719" s="3" t="str">
        <f t="shared" si="88"/>
        <v>Jul</v>
      </c>
      <c r="D719" s="2">
        <f t="shared" si="89"/>
        <v>2019</v>
      </c>
      <c r="E719" s="2" t="s">
        <v>4540</v>
      </c>
      <c r="F719" t="s">
        <v>6168</v>
      </c>
      <c r="G719" s="2">
        <v>3</v>
      </c>
      <c r="H719" s="2" t="str">
        <f>VLOOKUP(E719,customers!$A$1:$I$1001,2,FALSE)</f>
        <v>Willabella Harvison</v>
      </c>
      <c r="I719" s="2" t="str">
        <f t="shared" si="90"/>
        <v>Willabella</v>
      </c>
      <c r="J719" s="2" t="str">
        <f t="shared" si="91"/>
        <v>Harvison</v>
      </c>
      <c r="K719" s="2" t="str">
        <f>IF(VLOOKUP(E719,customers!$A$1:$I$1001,3,FALSE)=0," ",VLOOKUP(E719,customers!$A$1:$I$1001,3,FALSE))</f>
        <v>wharvisonjx@gizmodo.com</v>
      </c>
      <c r="L719" s="2" t="str">
        <f>VLOOKUP(E719,customers!$A$1:$I$1001,6,FALSE)</f>
        <v>Philadelphia</v>
      </c>
      <c r="M719" s="2" t="str">
        <f>VLOOKUP(E719,customers!$A$1:$I$1001,7,FALSE)</f>
        <v>United States</v>
      </c>
      <c r="N719" t="str">
        <f t="shared" si="92"/>
        <v>A</v>
      </c>
      <c r="O719" t="str" cm="1">
        <f t="array" ref="O719">_xlfn.IFS(N719="R","Rob",N719="E","Exc",N719="L","Lib",N719="A","Ara")</f>
        <v>Ara</v>
      </c>
      <c r="P719" t="str" cm="1">
        <f t="array" ref="P719">_xlfn.IFS(O719="Rob","Robusta",O719="Exc","Excelsa",O719="Ara","Arabica",O719="Lib","Liberica")</f>
        <v>Arabica</v>
      </c>
      <c r="Q719" t="str">
        <f t="shared" si="93"/>
        <v>D</v>
      </c>
      <c r="R719" s="8" t="str">
        <f t="shared" si="94"/>
        <v>2.5</v>
      </c>
      <c r="S719" s="9">
        <f>_xlfn.XLOOKUP(F719,products!$A$2:$A$49,products!$E$2:$E$49,,0,)</f>
        <v>22.884999999999998</v>
      </c>
      <c r="T719" s="10">
        <f t="shared" si="95"/>
        <v>68.655000000000001</v>
      </c>
      <c r="U719" t="str">
        <f>_xlfn.XLOOKUP(E719,customers!$A$2:$A$1001,customers!$I$2:$I$1001,,0,)</f>
        <v>No</v>
      </c>
    </row>
    <row r="720" spans="1:21" x14ac:dyDescent="0.2">
      <c r="A720" s="2" t="s">
        <v>4545</v>
      </c>
      <c r="B720" s="3">
        <v>44348</v>
      </c>
      <c r="C720" s="3" t="str">
        <f t="shared" si="88"/>
        <v>Jun</v>
      </c>
      <c r="D720" s="2">
        <f t="shared" si="89"/>
        <v>2021</v>
      </c>
      <c r="E720" s="2" t="s">
        <v>4546</v>
      </c>
      <c r="F720" t="s">
        <v>6143</v>
      </c>
      <c r="G720" s="2">
        <v>3</v>
      </c>
      <c r="H720" s="2" t="str">
        <f>VLOOKUP(E720,customers!$A$1:$I$1001,2,FALSE)</f>
        <v>Darice Heaford</v>
      </c>
      <c r="I720" s="2" t="str">
        <f t="shared" si="90"/>
        <v>Darice</v>
      </c>
      <c r="J720" s="2" t="str">
        <f t="shared" si="91"/>
        <v>Heaford</v>
      </c>
      <c r="K720" s="2" t="str">
        <f>IF(VLOOKUP(E720,customers!$A$1:$I$1001,3,FALSE)=0," ",VLOOKUP(E720,customers!$A$1:$I$1001,3,FALSE))</f>
        <v>dheafordjy@twitpic.com</v>
      </c>
      <c r="L720" s="2" t="str">
        <f>VLOOKUP(E720,customers!$A$1:$I$1001,6,FALSE)</f>
        <v>San Angelo</v>
      </c>
      <c r="M720" s="2" t="str">
        <f>VLOOKUP(E720,customers!$A$1:$I$1001,7,FALSE)</f>
        <v>United States</v>
      </c>
      <c r="N720" t="str">
        <f t="shared" si="92"/>
        <v>L</v>
      </c>
      <c r="O720" t="str" cm="1">
        <f t="array" ref="O720">_xlfn.IFS(N720="R","Rob",N720="E","Exc",N720="L","Lib",N720="A","Ara")</f>
        <v>Lib</v>
      </c>
      <c r="P720" t="str" cm="1">
        <f t="array" ref="P720">_xlfn.IFS(O720="Rob","Robusta",O720="Exc","Excelsa",O720="Ara","Arabica",O720="Lib","Liberica")</f>
        <v>Liberica</v>
      </c>
      <c r="Q720" t="str">
        <f t="shared" si="93"/>
        <v>D</v>
      </c>
      <c r="R720" s="8" t="str">
        <f t="shared" si="94"/>
        <v>1</v>
      </c>
      <c r="S720" s="9">
        <f>_xlfn.XLOOKUP(F720,products!$A$2:$A$49,products!$E$2:$E$49,,0,)</f>
        <v>12.95</v>
      </c>
      <c r="T720" s="10">
        <f t="shared" si="95"/>
        <v>38.849999999999994</v>
      </c>
      <c r="U720" t="str">
        <f>_xlfn.XLOOKUP(E720,customers!$A$2:$A$1001,customers!$I$2:$I$1001,,0,)</f>
        <v>No</v>
      </c>
    </row>
    <row r="721" spans="1:21" x14ac:dyDescent="0.2">
      <c r="A721" s="2" t="s">
        <v>4551</v>
      </c>
      <c r="B721" s="3">
        <v>44150</v>
      </c>
      <c r="C721" s="3" t="str">
        <f t="shared" si="88"/>
        <v>Nov</v>
      </c>
      <c r="D721" s="2">
        <f t="shared" si="89"/>
        <v>2020</v>
      </c>
      <c r="E721" s="2" t="s">
        <v>4552</v>
      </c>
      <c r="F721" t="s">
        <v>6170</v>
      </c>
      <c r="G721" s="2">
        <v>5</v>
      </c>
      <c r="H721" s="2" t="str">
        <f>VLOOKUP(E721,customers!$A$1:$I$1001,2,FALSE)</f>
        <v>Granger Fantham</v>
      </c>
      <c r="I721" s="2" t="str">
        <f t="shared" si="90"/>
        <v>Granger</v>
      </c>
      <c r="J721" s="2" t="str">
        <f t="shared" si="91"/>
        <v>Fantham</v>
      </c>
      <c r="K721" s="2" t="str">
        <f>IF(VLOOKUP(E721,customers!$A$1:$I$1001,3,FALSE)=0," ",VLOOKUP(E721,customers!$A$1:$I$1001,3,FALSE))</f>
        <v>gfanthamjz@hexun.com</v>
      </c>
      <c r="L721" s="2" t="str">
        <f>VLOOKUP(E721,customers!$A$1:$I$1001,6,FALSE)</f>
        <v>Los Angeles</v>
      </c>
      <c r="M721" s="2" t="str">
        <f>VLOOKUP(E721,customers!$A$1:$I$1001,7,FALSE)</f>
        <v>United States</v>
      </c>
      <c r="N721" t="str">
        <f t="shared" si="92"/>
        <v>L</v>
      </c>
      <c r="O721" t="str" cm="1">
        <f t="array" ref="O721">_xlfn.IFS(N721="R","Rob",N721="E","Exc",N721="L","Lib",N721="A","Ara")</f>
        <v>Lib</v>
      </c>
      <c r="P721" t="str" cm="1">
        <f t="array" ref="P721">_xlfn.IFS(O721="Rob","Robusta",O721="Exc","Excelsa",O721="Ara","Arabica",O721="Lib","Liberica")</f>
        <v>Liberica</v>
      </c>
      <c r="Q721" t="str">
        <f t="shared" si="93"/>
        <v>L</v>
      </c>
      <c r="R721" s="8" t="str">
        <f t="shared" si="94"/>
        <v>1</v>
      </c>
      <c r="S721" s="9">
        <f>_xlfn.XLOOKUP(F721,products!$A$2:$A$49,products!$E$2:$E$49,,0,)</f>
        <v>15.85</v>
      </c>
      <c r="T721" s="10">
        <f t="shared" si="95"/>
        <v>79.25</v>
      </c>
      <c r="U721" t="str">
        <f>_xlfn.XLOOKUP(E721,customers!$A$2:$A$1001,customers!$I$2:$I$1001,,0,)</f>
        <v>Yes</v>
      </c>
    </row>
    <row r="722" spans="1:21" x14ac:dyDescent="0.2">
      <c r="A722" s="2" t="s">
        <v>4557</v>
      </c>
      <c r="B722" s="3">
        <v>44215</v>
      </c>
      <c r="C722" s="3" t="str">
        <f t="shared" si="88"/>
        <v>Jan</v>
      </c>
      <c r="D722" s="2">
        <f t="shared" si="89"/>
        <v>2021</v>
      </c>
      <c r="E722" s="2" t="s">
        <v>4558</v>
      </c>
      <c r="F722" t="s">
        <v>6144</v>
      </c>
      <c r="G722" s="2">
        <v>5</v>
      </c>
      <c r="H722" s="2" t="str">
        <f>VLOOKUP(E722,customers!$A$1:$I$1001,2,FALSE)</f>
        <v>Reynolds Crookshanks</v>
      </c>
      <c r="I722" s="2" t="str">
        <f t="shared" si="90"/>
        <v>Reynolds</v>
      </c>
      <c r="J722" s="2" t="str">
        <f t="shared" si="91"/>
        <v>Crookshanks</v>
      </c>
      <c r="K722" s="2" t="str">
        <f>IF(VLOOKUP(E722,customers!$A$1:$I$1001,3,FALSE)=0," ",VLOOKUP(E722,customers!$A$1:$I$1001,3,FALSE))</f>
        <v>rcrookshanksk0@unc.edu</v>
      </c>
      <c r="L722" s="2" t="str">
        <f>VLOOKUP(E722,customers!$A$1:$I$1001,6,FALSE)</f>
        <v>Lansing</v>
      </c>
      <c r="M722" s="2" t="str">
        <f>VLOOKUP(E722,customers!$A$1:$I$1001,7,FALSE)</f>
        <v>United States</v>
      </c>
      <c r="N722" t="str">
        <f t="shared" si="92"/>
        <v>E</v>
      </c>
      <c r="O722" t="str" cm="1">
        <f t="array" ref="O722">_xlfn.IFS(N722="R","Rob",N722="E","Exc",N722="L","Lib",N722="A","Ara")</f>
        <v>Exc</v>
      </c>
      <c r="P722" t="str" cm="1">
        <f t="array" ref="P722">_xlfn.IFS(O722="Rob","Robusta",O722="Exc","Excelsa",O722="Ara","Arabica",O722="Lib","Liberica")</f>
        <v>Excelsa</v>
      </c>
      <c r="Q722" t="str">
        <f t="shared" si="93"/>
        <v>D</v>
      </c>
      <c r="R722" s="8" t="str">
        <f t="shared" si="94"/>
        <v>0.5</v>
      </c>
      <c r="S722" s="9">
        <f>_xlfn.XLOOKUP(F722,products!$A$2:$A$49,products!$E$2:$E$49,,0,)</f>
        <v>7.29</v>
      </c>
      <c r="T722" s="10">
        <f t="shared" si="95"/>
        <v>36.450000000000003</v>
      </c>
      <c r="U722" t="str">
        <f>_xlfn.XLOOKUP(E722,customers!$A$2:$A$1001,customers!$I$2:$I$1001,,0,)</f>
        <v>Yes</v>
      </c>
    </row>
    <row r="723" spans="1:21" x14ac:dyDescent="0.2">
      <c r="A723" s="2" t="s">
        <v>4563</v>
      </c>
      <c r="B723" s="3">
        <v>44479</v>
      </c>
      <c r="C723" s="3" t="str">
        <f t="shared" si="88"/>
        <v>Oct</v>
      </c>
      <c r="D723" s="2">
        <f t="shared" si="89"/>
        <v>2021</v>
      </c>
      <c r="E723" s="2" t="s">
        <v>4564</v>
      </c>
      <c r="F723" t="s">
        <v>6174</v>
      </c>
      <c r="G723" s="2">
        <v>3</v>
      </c>
      <c r="H723" s="2" t="str">
        <f>VLOOKUP(E723,customers!$A$1:$I$1001,2,FALSE)</f>
        <v>Niels Leake</v>
      </c>
      <c r="I723" s="2" t="str">
        <f t="shared" si="90"/>
        <v>Niels</v>
      </c>
      <c r="J723" s="2" t="str">
        <f t="shared" si="91"/>
        <v>Leake</v>
      </c>
      <c r="K723" s="2" t="str">
        <f>IF(VLOOKUP(E723,customers!$A$1:$I$1001,3,FALSE)=0," ",VLOOKUP(E723,customers!$A$1:$I$1001,3,FALSE))</f>
        <v>nleakek1@cmu.edu</v>
      </c>
      <c r="L723" s="2" t="str">
        <f>VLOOKUP(E723,customers!$A$1:$I$1001,6,FALSE)</f>
        <v>Clearwater</v>
      </c>
      <c r="M723" s="2" t="str">
        <f>VLOOKUP(E723,customers!$A$1:$I$1001,7,FALSE)</f>
        <v>United States</v>
      </c>
      <c r="N723" t="str">
        <f t="shared" si="92"/>
        <v>R</v>
      </c>
      <c r="O723" t="str" cm="1">
        <f t="array" ref="O723">_xlfn.IFS(N723="R","Rob",N723="E","Exc",N723="L","Lib",N723="A","Ara")</f>
        <v>Rob</v>
      </c>
      <c r="P723" t="str" cm="1">
        <f t="array" ref="P723">_xlfn.IFS(O723="Rob","Robusta",O723="Exc","Excelsa",O723="Ara","Arabica",O723="Lib","Liberica")</f>
        <v>Robusta</v>
      </c>
      <c r="Q723" t="str">
        <f t="shared" si="93"/>
        <v>M</v>
      </c>
      <c r="R723" s="8" t="str">
        <f t="shared" si="94"/>
        <v>0.2</v>
      </c>
      <c r="S723" s="9">
        <f>_xlfn.XLOOKUP(F723,products!$A$2:$A$49,products!$E$2:$E$49,,0,)</f>
        <v>2.9849999999999999</v>
      </c>
      <c r="T723" s="10">
        <f t="shared" si="95"/>
        <v>8.9550000000000001</v>
      </c>
      <c r="U723" t="str">
        <f>_xlfn.XLOOKUP(E723,customers!$A$2:$A$1001,customers!$I$2:$I$1001,,0,)</f>
        <v>Yes</v>
      </c>
    </row>
    <row r="724" spans="1:21" x14ac:dyDescent="0.2">
      <c r="A724" s="2" t="s">
        <v>4569</v>
      </c>
      <c r="B724" s="3">
        <v>44620</v>
      </c>
      <c r="C724" s="3" t="str">
        <f t="shared" si="88"/>
        <v>Feb</v>
      </c>
      <c r="D724" s="2">
        <f t="shared" si="89"/>
        <v>2022</v>
      </c>
      <c r="E724" s="2" t="s">
        <v>4570</v>
      </c>
      <c r="F724" t="s">
        <v>6183</v>
      </c>
      <c r="G724" s="2">
        <v>2</v>
      </c>
      <c r="H724" s="2" t="str">
        <f>VLOOKUP(E724,customers!$A$1:$I$1001,2,FALSE)</f>
        <v>Hetti Measures</v>
      </c>
      <c r="I724" s="2" t="str">
        <f t="shared" si="90"/>
        <v>Hetti</v>
      </c>
      <c r="J724" s="2" t="str">
        <f t="shared" si="91"/>
        <v>Measures</v>
      </c>
      <c r="K724" s="2" t="str">
        <f>IF(VLOOKUP(E724,customers!$A$1:$I$1001,3,FALSE)=0," ",VLOOKUP(E724,customers!$A$1:$I$1001,3,FALSE))</f>
        <v xml:space="preserve"> </v>
      </c>
      <c r="L724" s="2" t="str">
        <f>VLOOKUP(E724,customers!$A$1:$I$1001,6,FALSE)</f>
        <v>Whittier</v>
      </c>
      <c r="M724" s="2" t="str">
        <f>VLOOKUP(E724,customers!$A$1:$I$1001,7,FALSE)</f>
        <v>United States</v>
      </c>
      <c r="N724" t="str">
        <f t="shared" si="92"/>
        <v>E</v>
      </c>
      <c r="O724" t="str" cm="1">
        <f t="array" ref="O724">_xlfn.IFS(N724="R","Rob",N724="E","Exc",N724="L","Lib",N724="A","Ara")</f>
        <v>Exc</v>
      </c>
      <c r="P724" t="str" cm="1">
        <f t="array" ref="P724">_xlfn.IFS(O724="Rob","Robusta",O724="Exc","Excelsa",O724="Ara","Arabica",O724="Lib","Liberica")</f>
        <v>Excelsa</v>
      </c>
      <c r="Q724" t="str">
        <f t="shared" si="93"/>
        <v>D</v>
      </c>
      <c r="R724" s="8" t="str">
        <f t="shared" si="94"/>
        <v>1</v>
      </c>
      <c r="S724" s="9">
        <f>_xlfn.XLOOKUP(F724,products!$A$2:$A$49,products!$E$2:$E$49,,0,)</f>
        <v>12.15</v>
      </c>
      <c r="T724" s="10">
        <f t="shared" si="95"/>
        <v>24.3</v>
      </c>
      <c r="U724" t="str">
        <f>_xlfn.XLOOKUP(E724,customers!$A$2:$A$1001,customers!$I$2:$I$1001,,0,)</f>
        <v>No</v>
      </c>
    </row>
    <row r="725" spans="1:21" x14ac:dyDescent="0.2">
      <c r="A725" s="2" t="s">
        <v>4574</v>
      </c>
      <c r="B725" s="3">
        <v>44470</v>
      </c>
      <c r="C725" s="3" t="str">
        <f t="shared" si="88"/>
        <v>Oct</v>
      </c>
      <c r="D725" s="2">
        <f t="shared" si="89"/>
        <v>2021</v>
      </c>
      <c r="E725" s="2" t="s">
        <v>4575</v>
      </c>
      <c r="F725" t="s">
        <v>6166</v>
      </c>
      <c r="G725" s="2">
        <v>2</v>
      </c>
      <c r="H725" s="2" t="str">
        <f>VLOOKUP(E725,customers!$A$1:$I$1001,2,FALSE)</f>
        <v>Gay Eilhersen</v>
      </c>
      <c r="I725" s="2" t="str">
        <f t="shared" si="90"/>
        <v>Gay</v>
      </c>
      <c r="J725" s="2" t="str">
        <f t="shared" si="91"/>
        <v>Eilhersen</v>
      </c>
      <c r="K725" s="2" t="str">
        <f>IF(VLOOKUP(E725,customers!$A$1:$I$1001,3,FALSE)=0," ",VLOOKUP(E725,customers!$A$1:$I$1001,3,FALSE))</f>
        <v>geilhersenk3@networksolutions.com</v>
      </c>
      <c r="L725" s="2" t="str">
        <f>VLOOKUP(E725,customers!$A$1:$I$1001,6,FALSE)</f>
        <v>Fresno</v>
      </c>
      <c r="M725" s="2" t="str">
        <f>VLOOKUP(E725,customers!$A$1:$I$1001,7,FALSE)</f>
        <v>United States</v>
      </c>
      <c r="N725" t="str">
        <f t="shared" si="92"/>
        <v>E</v>
      </c>
      <c r="O725" t="str" cm="1">
        <f t="array" ref="O725">_xlfn.IFS(N725="R","Rob",N725="E","Exc",N725="L","Lib",N725="A","Ara")</f>
        <v>Exc</v>
      </c>
      <c r="P725" t="str" cm="1">
        <f t="array" ref="P725">_xlfn.IFS(O725="Rob","Robusta",O725="Exc","Excelsa",O725="Ara","Arabica",O725="Lib","Liberica")</f>
        <v>Excelsa</v>
      </c>
      <c r="Q725" t="str">
        <f t="shared" si="93"/>
        <v>M</v>
      </c>
      <c r="R725" s="8" t="str">
        <f t="shared" si="94"/>
        <v>2.5</v>
      </c>
      <c r="S725" s="9">
        <f>_xlfn.XLOOKUP(F725,products!$A$2:$A$49,products!$E$2:$E$49,,0,)</f>
        <v>31.624999999999996</v>
      </c>
      <c r="T725" s="10">
        <f t="shared" si="95"/>
        <v>63.249999999999993</v>
      </c>
      <c r="U725" t="str">
        <f>_xlfn.XLOOKUP(E725,customers!$A$2:$A$1001,customers!$I$2:$I$1001,,0,)</f>
        <v>No</v>
      </c>
    </row>
    <row r="726" spans="1:21" x14ac:dyDescent="0.2">
      <c r="A726" s="2" t="s">
        <v>4580</v>
      </c>
      <c r="B726" s="3">
        <v>44076</v>
      </c>
      <c r="C726" s="3" t="str">
        <f t="shared" si="88"/>
        <v>Sep</v>
      </c>
      <c r="D726" s="2">
        <f t="shared" si="89"/>
        <v>2020</v>
      </c>
      <c r="E726" s="2" t="s">
        <v>4581</v>
      </c>
      <c r="F726" t="s">
        <v>6152</v>
      </c>
      <c r="G726" s="2">
        <v>2</v>
      </c>
      <c r="H726" s="2" t="str">
        <f>VLOOKUP(E726,customers!$A$1:$I$1001,2,FALSE)</f>
        <v>Nico Hubert</v>
      </c>
      <c r="I726" s="2" t="str">
        <f t="shared" si="90"/>
        <v>Nico</v>
      </c>
      <c r="J726" s="2" t="str">
        <f t="shared" si="91"/>
        <v>Hubert</v>
      </c>
      <c r="K726" s="2" t="str">
        <f>IF(VLOOKUP(E726,customers!$A$1:$I$1001,3,FALSE)=0," ",VLOOKUP(E726,customers!$A$1:$I$1001,3,FALSE))</f>
        <v xml:space="preserve"> </v>
      </c>
      <c r="L726" s="2" t="str">
        <f>VLOOKUP(E726,customers!$A$1:$I$1001,6,FALSE)</f>
        <v>New York City</v>
      </c>
      <c r="M726" s="2" t="str">
        <f>VLOOKUP(E726,customers!$A$1:$I$1001,7,FALSE)</f>
        <v>United States</v>
      </c>
      <c r="N726" t="str">
        <f t="shared" si="92"/>
        <v>A</v>
      </c>
      <c r="O726" t="str" cm="1">
        <f t="array" ref="O726">_xlfn.IFS(N726="R","Rob",N726="E","Exc",N726="L","Lib",N726="A","Ara")</f>
        <v>Ara</v>
      </c>
      <c r="P726" t="str" cm="1">
        <f t="array" ref="P726">_xlfn.IFS(O726="Rob","Robusta",O726="Exc","Excelsa",O726="Ara","Arabica",O726="Lib","Liberica")</f>
        <v>Arabica</v>
      </c>
      <c r="Q726" t="str">
        <f t="shared" si="93"/>
        <v>M</v>
      </c>
      <c r="R726" s="8" t="str">
        <f t="shared" si="94"/>
        <v>0.2</v>
      </c>
      <c r="S726" s="9">
        <f>_xlfn.XLOOKUP(F726,products!$A$2:$A$49,products!$E$2:$E$49,,0,)</f>
        <v>3.375</v>
      </c>
      <c r="T726" s="10">
        <f t="shared" si="95"/>
        <v>6.75</v>
      </c>
      <c r="U726" t="str">
        <f>_xlfn.XLOOKUP(E726,customers!$A$2:$A$1001,customers!$I$2:$I$1001,,0,)</f>
        <v>Yes</v>
      </c>
    </row>
    <row r="727" spans="1:21" x14ac:dyDescent="0.2">
      <c r="A727" s="2" t="s">
        <v>4585</v>
      </c>
      <c r="B727" s="3">
        <v>44043</v>
      </c>
      <c r="C727" s="3" t="str">
        <f t="shared" si="88"/>
        <v>Jul</v>
      </c>
      <c r="D727" s="2">
        <f t="shared" si="89"/>
        <v>2020</v>
      </c>
      <c r="E727" s="2" t="s">
        <v>4586</v>
      </c>
      <c r="F727" t="s">
        <v>6167</v>
      </c>
      <c r="G727" s="2">
        <v>6</v>
      </c>
      <c r="H727" s="2" t="str">
        <f>VLOOKUP(E727,customers!$A$1:$I$1001,2,FALSE)</f>
        <v>Cristina Aleixo</v>
      </c>
      <c r="I727" s="2" t="str">
        <f t="shared" si="90"/>
        <v>Cristina</v>
      </c>
      <c r="J727" s="2" t="str">
        <f t="shared" si="91"/>
        <v>Aleixo</v>
      </c>
      <c r="K727" s="2" t="str">
        <f>IF(VLOOKUP(E727,customers!$A$1:$I$1001,3,FALSE)=0," ",VLOOKUP(E727,customers!$A$1:$I$1001,3,FALSE))</f>
        <v>caleixok5@globo.com</v>
      </c>
      <c r="L727" s="2" t="str">
        <f>VLOOKUP(E727,customers!$A$1:$I$1001,6,FALSE)</f>
        <v>Colorado Springs</v>
      </c>
      <c r="M727" s="2" t="str">
        <f>VLOOKUP(E727,customers!$A$1:$I$1001,7,FALSE)</f>
        <v>United States</v>
      </c>
      <c r="N727" t="str">
        <f t="shared" si="92"/>
        <v>A</v>
      </c>
      <c r="O727" t="str" cm="1">
        <f t="array" ref="O727">_xlfn.IFS(N727="R","Rob",N727="E","Exc",N727="L","Lib",N727="A","Ara")</f>
        <v>Ara</v>
      </c>
      <c r="P727" t="str" cm="1">
        <f t="array" ref="P727">_xlfn.IFS(O727="Rob","Robusta",O727="Exc","Excelsa",O727="Ara","Arabica",O727="Lib","Liberica")</f>
        <v>Arabica</v>
      </c>
      <c r="Q727" t="str">
        <f t="shared" si="93"/>
        <v>L</v>
      </c>
      <c r="R727" s="8" t="str">
        <f t="shared" si="94"/>
        <v>0.2</v>
      </c>
      <c r="S727" s="9">
        <f>_xlfn.XLOOKUP(F727,products!$A$2:$A$49,products!$E$2:$E$49,,0,)</f>
        <v>3.8849999999999998</v>
      </c>
      <c r="T727" s="10">
        <f t="shared" si="95"/>
        <v>23.31</v>
      </c>
      <c r="U727" t="str">
        <f>_xlfn.XLOOKUP(E727,customers!$A$2:$A$1001,customers!$I$2:$I$1001,,0,)</f>
        <v>No</v>
      </c>
    </row>
    <row r="728" spans="1:21" x14ac:dyDescent="0.2">
      <c r="A728" s="2" t="s">
        <v>4591</v>
      </c>
      <c r="B728" s="3">
        <v>44571</v>
      </c>
      <c r="C728" s="3" t="str">
        <f t="shared" si="88"/>
        <v>Jan</v>
      </c>
      <c r="D728" s="2">
        <f t="shared" si="89"/>
        <v>2022</v>
      </c>
      <c r="E728" s="2" t="s">
        <v>4592</v>
      </c>
      <c r="F728" t="s">
        <v>6164</v>
      </c>
      <c r="G728" s="2">
        <v>4</v>
      </c>
      <c r="H728" s="2" t="str">
        <f>VLOOKUP(E728,customers!$A$1:$I$1001,2,FALSE)</f>
        <v>Derrek Allpress</v>
      </c>
      <c r="I728" s="2" t="str">
        <f t="shared" si="90"/>
        <v>Derrek</v>
      </c>
      <c r="J728" s="2" t="str">
        <f t="shared" si="91"/>
        <v>Allpress</v>
      </c>
      <c r="K728" s="2" t="str">
        <f>IF(VLOOKUP(E728,customers!$A$1:$I$1001,3,FALSE)=0," ",VLOOKUP(E728,customers!$A$1:$I$1001,3,FALSE))</f>
        <v xml:space="preserve"> </v>
      </c>
      <c r="L728" s="2" t="str">
        <f>VLOOKUP(E728,customers!$A$1:$I$1001,6,FALSE)</f>
        <v>Long Beach</v>
      </c>
      <c r="M728" s="2" t="str">
        <f>VLOOKUP(E728,customers!$A$1:$I$1001,7,FALSE)</f>
        <v>United States</v>
      </c>
      <c r="N728" t="str">
        <f t="shared" si="92"/>
        <v>L</v>
      </c>
      <c r="O728" t="str" cm="1">
        <f t="array" ref="O728">_xlfn.IFS(N728="R","Rob",N728="E","Exc",N728="L","Lib",N728="A","Ara")</f>
        <v>Lib</v>
      </c>
      <c r="P728" t="str" cm="1">
        <f t="array" ref="P728">_xlfn.IFS(O728="Rob","Robusta",O728="Exc","Excelsa",O728="Ara","Arabica",O728="Lib","Liberica")</f>
        <v>Liberica</v>
      </c>
      <c r="Q728" t="str">
        <f t="shared" si="93"/>
        <v>L</v>
      </c>
      <c r="R728" s="8" t="str">
        <f t="shared" si="94"/>
        <v>2.5</v>
      </c>
      <c r="S728" s="9">
        <f>_xlfn.XLOOKUP(F728,products!$A$2:$A$49,products!$E$2:$E$49,,0,)</f>
        <v>36.454999999999998</v>
      </c>
      <c r="T728" s="10">
        <f t="shared" si="95"/>
        <v>145.82</v>
      </c>
      <c r="U728" t="str">
        <f>_xlfn.XLOOKUP(E728,customers!$A$2:$A$1001,customers!$I$2:$I$1001,,0,)</f>
        <v>No</v>
      </c>
    </row>
    <row r="729" spans="1:21" x14ac:dyDescent="0.2">
      <c r="A729" s="2" t="s">
        <v>4596</v>
      </c>
      <c r="B729" s="3">
        <v>44264</v>
      </c>
      <c r="C729" s="3" t="str">
        <f t="shared" si="88"/>
        <v>Mar</v>
      </c>
      <c r="D729" s="2">
        <f t="shared" si="89"/>
        <v>2021</v>
      </c>
      <c r="E729" s="2" t="s">
        <v>4597</v>
      </c>
      <c r="F729" t="s">
        <v>6146</v>
      </c>
      <c r="G729" s="2">
        <v>5</v>
      </c>
      <c r="H729" s="2" t="str">
        <f>VLOOKUP(E729,customers!$A$1:$I$1001,2,FALSE)</f>
        <v>Rikki Tomkowicz</v>
      </c>
      <c r="I729" s="2" t="str">
        <f t="shared" si="90"/>
        <v>Rikki</v>
      </c>
      <c r="J729" s="2" t="str">
        <f t="shared" si="91"/>
        <v>Tomkowicz</v>
      </c>
      <c r="K729" s="2" t="str">
        <f>IF(VLOOKUP(E729,customers!$A$1:$I$1001,3,FALSE)=0," ",VLOOKUP(E729,customers!$A$1:$I$1001,3,FALSE))</f>
        <v>rtomkowiczk7@bravesites.com</v>
      </c>
      <c r="L729" s="2" t="str">
        <f>VLOOKUP(E729,customers!$A$1:$I$1001,6,FALSE)</f>
        <v>Lusk</v>
      </c>
      <c r="M729" s="2" t="str">
        <f>VLOOKUP(E729,customers!$A$1:$I$1001,7,FALSE)</f>
        <v>Ireland</v>
      </c>
      <c r="N729" t="str">
        <f t="shared" si="92"/>
        <v>R</v>
      </c>
      <c r="O729" t="str" cm="1">
        <f t="array" ref="O729">_xlfn.IFS(N729="R","Rob",N729="E","Exc",N729="L","Lib",N729="A","Ara")</f>
        <v>Rob</v>
      </c>
      <c r="P729" t="str" cm="1">
        <f t="array" ref="P729">_xlfn.IFS(O729="Rob","Robusta",O729="Exc","Excelsa",O729="Ara","Arabica",O729="Lib","Liberica")</f>
        <v>Robusta</v>
      </c>
      <c r="Q729" t="str">
        <f t="shared" si="93"/>
        <v>M</v>
      </c>
      <c r="R729" s="8" t="str">
        <f t="shared" si="94"/>
        <v>0.5</v>
      </c>
      <c r="S729" s="9">
        <f>_xlfn.XLOOKUP(F729,products!$A$2:$A$49,products!$E$2:$E$49,,0,)</f>
        <v>5.97</v>
      </c>
      <c r="T729" s="10">
        <f t="shared" si="95"/>
        <v>29.849999999999998</v>
      </c>
      <c r="U729" t="str">
        <f>_xlfn.XLOOKUP(E729,customers!$A$2:$A$1001,customers!$I$2:$I$1001,,0,)</f>
        <v>Yes</v>
      </c>
    </row>
    <row r="730" spans="1:21" x14ac:dyDescent="0.2">
      <c r="A730" s="2" t="s">
        <v>4602</v>
      </c>
      <c r="B730" s="3">
        <v>44155</v>
      </c>
      <c r="C730" s="3" t="str">
        <f t="shared" si="88"/>
        <v>Nov</v>
      </c>
      <c r="D730" s="2">
        <f t="shared" si="89"/>
        <v>2020</v>
      </c>
      <c r="E730" s="2" t="s">
        <v>4603</v>
      </c>
      <c r="F730" t="s">
        <v>6144</v>
      </c>
      <c r="G730" s="2">
        <v>3</v>
      </c>
      <c r="H730" s="2" t="str">
        <f>VLOOKUP(E730,customers!$A$1:$I$1001,2,FALSE)</f>
        <v>Rochette Huscroft</v>
      </c>
      <c r="I730" s="2" t="str">
        <f t="shared" si="90"/>
        <v>Rochette</v>
      </c>
      <c r="J730" s="2" t="str">
        <f t="shared" si="91"/>
        <v>Huscroft</v>
      </c>
      <c r="K730" s="2" t="str">
        <f>IF(VLOOKUP(E730,customers!$A$1:$I$1001,3,FALSE)=0," ",VLOOKUP(E730,customers!$A$1:$I$1001,3,FALSE))</f>
        <v>rhuscroftk8@jimdo.com</v>
      </c>
      <c r="L730" s="2" t="str">
        <f>VLOOKUP(E730,customers!$A$1:$I$1001,6,FALSE)</f>
        <v>Reno</v>
      </c>
      <c r="M730" s="2" t="str">
        <f>VLOOKUP(E730,customers!$A$1:$I$1001,7,FALSE)</f>
        <v>United States</v>
      </c>
      <c r="N730" t="str">
        <f t="shared" si="92"/>
        <v>E</v>
      </c>
      <c r="O730" t="str" cm="1">
        <f t="array" ref="O730">_xlfn.IFS(N730="R","Rob",N730="E","Exc",N730="L","Lib",N730="A","Ara")</f>
        <v>Exc</v>
      </c>
      <c r="P730" t="str" cm="1">
        <f t="array" ref="P730">_xlfn.IFS(O730="Rob","Robusta",O730="Exc","Excelsa",O730="Ara","Arabica",O730="Lib","Liberica")</f>
        <v>Excelsa</v>
      </c>
      <c r="Q730" t="str">
        <f t="shared" si="93"/>
        <v>D</v>
      </c>
      <c r="R730" s="8" t="str">
        <f t="shared" si="94"/>
        <v>0.5</v>
      </c>
      <c r="S730" s="9">
        <f>_xlfn.XLOOKUP(F730,products!$A$2:$A$49,products!$E$2:$E$49,,0,)</f>
        <v>7.29</v>
      </c>
      <c r="T730" s="10">
        <f t="shared" si="95"/>
        <v>21.87</v>
      </c>
      <c r="U730" t="str">
        <f>_xlfn.XLOOKUP(E730,customers!$A$2:$A$1001,customers!$I$2:$I$1001,,0,)</f>
        <v>Yes</v>
      </c>
    </row>
    <row r="731" spans="1:21" x14ac:dyDescent="0.2">
      <c r="A731" s="2" t="s">
        <v>4608</v>
      </c>
      <c r="B731" s="3">
        <v>44634</v>
      </c>
      <c r="C731" s="3" t="str">
        <f t="shared" si="88"/>
        <v>Mar</v>
      </c>
      <c r="D731" s="2">
        <f t="shared" si="89"/>
        <v>2022</v>
      </c>
      <c r="E731" s="2" t="s">
        <v>4609</v>
      </c>
      <c r="F731" t="s">
        <v>6159</v>
      </c>
      <c r="G731" s="2">
        <v>1</v>
      </c>
      <c r="H731" s="2" t="str">
        <f>VLOOKUP(E731,customers!$A$1:$I$1001,2,FALSE)</f>
        <v>Selle Scurrer</v>
      </c>
      <c r="I731" s="2" t="str">
        <f t="shared" si="90"/>
        <v>Selle</v>
      </c>
      <c r="J731" s="2" t="str">
        <f t="shared" si="91"/>
        <v>Scurrer</v>
      </c>
      <c r="K731" s="2" t="str">
        <f>IF(VLOOKUP(E731,customers!$A$1:$I$1001,3,FALSE)=0," ",VLOOKUP(E731,customers!$A$1:$I$1001,3,FALSE))</f>
        <v>sscurrerk9@flavors.me</v>
      </c>
      <c r="L731" s="2" t="str">
        <f>VLOOKUP(E731,customers!$A$1:$I$1001,6,FALSE)</f>
        <v>Upton</v>
      </c>
      <c r="M731" s="2" t="str">
        <f>VLOOKUP(E731,customers!$A$1:$I$1001,7,FALSE)</f>
        <v>United Kingdom</v>
      </c>
      <c r="N731" t="str">
        <f t="shared" si="92"/>
        <v>L</v>
      </c>
      <c r="O731" t="str" cm="1">
        <f t="array" ref="O731">_xlfn.IFS(N731="R","Rob",N731="E","Exc",N731="L","Lib",N731="A","Ara")</f>
        <v>Lib</v>
      </c>
      <c r="P731" t="str" cm="1">
        <f t="array" ref="P731">_xlfn.IFS(O731="Rob","Robusta",O731="Exc","Excelsa",O731="Ara","Arabica",O731="Lib","Liberica")</f>
        <v>Liberica</v>
      </c>
      <c r="Q731" t="str">
        <f t="shared" si="93"/>
        <v>M</v>
      </c>
      <c r="R731" s="8" t="str">
        <f t="shared" si="94"/>
        <v>0.2</v>
      </c>
      <c r="S731" s="9">
        <f>_xlfn.XLOOKUP(F731,products!$A$2:$A$49,products!$E$2:$E$49,,0,)</f>
        <v>4.3650000000000002</v>
      </c>
      <c r="T731" s="10">
        <f t="shared" si="95"/>
        <v>4.3650000000000002</v>
      </c>
      <c r="U731" t="str">
        <f>_xlfn.XLOOKUP(E731,customers!$A$2:$A$1001,customers!$I$2:$I$1001,,0,)</f>
        <v>No</v>
      </c>
    </row>
    <row r="732" spans="1:21" x14ac:dyDescent="0.2">
      <c r="A732" s="2" t="s">
        <v>4614</v>
      </c>
      <c r="B732" s="3">
        <v>43475</v>
      </c>
      <c r="C732" s="3" t="str">
        <f t="shared" si="88"/>
        <v>Jan</v>
      </c>
      <c r="D732" s="2">
        <f t="shared" si="89"/>
        <v>2019</v>
      </c>
      <c r="E732" s="2" t="s">
        <v>4615</v>
      </c>
      <c r="F732" t="s">
        <v>6164</v>
      </c>
      <c r="G732" s="2">
        <v>1</v>
      </c>
      <c r="H732" s="2" t="str">
        <f>VLOOKUP(E732,customers!$A$1:$I$1001,2,FALSE)</f>
        <v>Andie Rudram</v>
      </c>
      <c r="I732" s="2" t="str">
        <f t="shared" si="90"/>
        <v>Andie</v>
      </c>
      <c r="J732" s="2" t="str">
        <f t="shared" si="91"/>
        <v>Rudram</v>
      </c>
      <c r="K732" s="2" t="str">
        <f>IF(VLOOKUP(E732,customers!$A$1:$I$1001,3,FALSE)=0," ",VLOOKUP(E732,customers!$A$1:$I$1001,3,FALSE))</f>
        <v>arudramka@prnewswire.com</v>
      </c>
      <c r="L732" s="2" t="str">
        <f>VLOOKUP(E732,customers!$A$1:$I$1001,6,FALSE)</f>
        <v>Las Vegas</v>
      </c>
      <c r="M732" s="2" t="str">
        <f>VLOOKUP(E732,customers!$A$1:$I$1001,7,FALSE)</f>
        <v>United States</v>
      </c>
      <c r="N732" t="str">
        <f t="shared" si="92"/>
        <v>L</v>
      </c>
      <c r="O732" t="str" cm="1">
        <f t="array" ref="O732">_xlfn.IFS(N732="R","Rob",N732="E","Exc",N732="L","Lib",N732="A","Ara")</f>
        <v>Lib</v>
      </c>
      <c r="P732" t="str" cm="1">
        <f t="array" ref="P732">_xlfn.IFS(O732="Rob","Robusta",O732="Exc","Excelsa",O732="Ara","Arabica",O732="Lib","Liberica")</f>
        <v>Liberica</v>
      </c>
      <c r="Q732" t="str">
        <f t="shared" si="93"/>
        <v>L</v>
      </c>
      <c r="R732" s="8" t="str">
        <f t="shared" si="94"/>
        <v>2.5</v>
      </c>
      <c r="S732" s="9">
        <f>_xlfn.XLOOKUP(F732,products!$A$2:$A$49,products!$E$2:$E$49,,0,)</f>
        <v>36.454999999999998</v>
      </c>
      <c r="T732" s="10">
        <f t="shared" si="95"/>
        <v>36.454999999999998</v>
      </c>
      <c r="U732" t="str">
        <f>_xlfn.XLOOKUP(E732,customers!$A$2:$A$1001,customers!$I$2:$I$1001,,0,)</f>
        <v>No</v>
      </c>
    </row>
    <row r="733" spans="1:21" x14ac:dyDescent="0.2">
      <c r="A733" s="2" t="s">
        <v>4620</v>
      </c>
      <c r="B733" s="3">
        <v>44222</v>
      </c>
      <c r="C733" s="3" t="str">
        <f t="shared" si="88"/>
        <v>Jan</v>
      </c>
      <c r="D733" s="2">
        <f t="shared" si="89"/>
        <v>2021</v>
      </c>
      <c r="E733" s="2" t="s">
        <v>4621</v>
      </c>
      <c r="F733" t="s">
        <v>6150</v>
      </c>
      <c r="G733" s="2">
        <v>4</v>
      </c>
      <c r="H733" s="2" t="str">
        <f>VLOOKUP(E733,customers!$A$1:$I$1001,2,FALSE)</f>
        <v>Leta Clarricoates</v>
      </c>
      <c r="I733" s="2" t="str">
        <f t="shared" si="90"/>
        <v>Leta</v>
      </c>
      <c r="J733" s="2" t="str">
        <f t="shared" si="91"/>
        <v>Clarricoates</v>
      </c>
      <c r="K733" s="2" t="str">
        <f>IF(VLOOKUP(E733,customers!$A$1:$I$1001,3,FALSE)=0," ",VLOOKUP(E733,customers!$A$1:$I$1001,3,FALSE))</f>
        <v xml:space="preserve"> </v>
      </c>
      <c r="L733" s="2" t="str">
        <f>VLOOKUP(E733,customers!$A$1:$I$1001,6,FALSE)</f>
        <v>Wilmington</v>
      </c>
      <c r="M733" s="2" t="str">
        <f>VLOOKUP(E733,customers!$A$1:$I$1001,7,FALSE)</f>
        <v>United States</v>
      </c>
      <c r="N733" t="str">
        <f t="shared" si="92"/>
        <v>L</v>
      </c>
      <c r="O733" t="str" cm="1">
        <f t="array" ref="O733">_xlfn.IFS(N733="R","Rob",N733="E","Exc",N733="L","Lib",N733="A","Ara")</f>
        <v>Lib</v>
      </c>
      <c r="P733" t="str" cm="1">
        <f t="array" ref="P733">_xlfn.IFS(O733="Rob","Robusta",O733="Exc","Excelsa",O733="Ara","Arabica",O733="Lib","Liberica")</f>
        <v>Liberica</v>
      </c>
      <c r="Q733" t="str">
        <f t="shared" si="93"/>
        <v>D</v>
      </c>
      <c r="R733" s="8" t="str">
        <f t="shared" si="94"/>
        <v>0.2</v>
      </c>
      <c r="S733" s="9">
        <f>_xlfn.XLOOKUP(F733,products!$A$2:$A$49,products!$E$2:$E$49,,0,)</f>
        <v>3.8849999999999998</v>
      </c>
      <c r="T733" s="10">
        <f t="shared" si="95"/>
        <v>15.54</v>
      </c>
      <c r="U733" t="str">
        <f>_xlfn.XLOOKUP(E733,customers!$A$2:$A$1001,customers!$I$2:$I$1001,,0,)</f>
        <v>Yes</v>
      </c>
    </row>
    <row r="734" spans="1:21" x14ac:dyDescent="0.2">
      <c r="A734" s="2" t="s">
        <v>4625</v>
      </c>
      <c r="B734" s="3">
        <v>44312</v>
      </c>
      <c r="C734" s="3" t="str">
        <f t="shared" si="88"/>
        <v>Apr</v>
      </c>
      <c r="D734" s="2">
        <f t="shared" si="89"/>
        <v>2021</v>
      </c>
      <c r="E734" s="2" t="s">
        <v>4626</v>
      </c>
      <c r="F734" t="s">
        <v>6184</v>
      </c>
      <c r="G734" s="2">
        <v>2</v>
      </c>
      <c r="H734" s="2" t="str">
        <f>VLOOKUP(E734,customers!$A$1:$I$1001,2,FALSE)</f>
        <v>Jacquelyn Maha</v>
      </c>
      <c r="I734" s="2" t="str">
        <f t="shared" si="90"/>
        <v>Jacquelyn</v>
      </c>
      <c r="J734" s="2" t="str">
        <f t="shared" si="91"/>
        <v>Maha</v>
      </c>
      <c r="K734" s="2" t="str">
        <f>IF(VLOOKUP(E734,customers!$A$1:$I$1001,3,FALSE)=0," ",VLOOKUP(E734,customers!$A$1:$I$1001,3,FALSE))</f>
        <v>jmahakc@cyberchimps.com</v>
      </c>
      <c r="L734" s="2" t="str">
        <f>VLOOKUP(E734,customers!$A$1:$I$1001,6,FALSE)</f>
        <v>Reno</v>
      </c>
      <c r="M734" s="2" t="str">
        <f>VLOOKUP(E734,customers!$A$1:$I$1001,7,FALSE)</f>
        <v>United States</v>
      </c>
      <c r="N734" t="str">
        <f t="shared" si="92"/>
        <v>E</v>
      </c>
      <c r="O734" t="str" cm="1">
        <f t="array" ref="O734">_xlfn.IFS(N734="R","Rob",N734="E","Exc",N734="L","Lib",N734="A","Ara")</f>
        <v>Exc</v>
      </c>
      <c r="P734" t="str" cm="1">
        <f t="array" ref="P734">_xlfn.IFS(O734="Rob","Robusta",O734="Exc","Excelsa",O734="Ara","Arabica",O734="Lib","Liberica")</f>
        <v>Excelsa</v>
      </c>
      <c r="Q734" t="str">
        <f t="shared" si="93"/>
        <v>L</v>
      </c>
      <c r="R734" s="8" t="str">
        <f t="shared" si="94"/>
        <v>0.2</v>
      </c>
      <c r="S734" s="9">
        <f>_xlfn.XLOOKUP(F734,products!$A$2:$A$49,products!$E$2:$E$49,,0,)</f>
        <v>4.4550000000000001</v>
      </c>
      <c r="T734" s="10">
        <f t="shared" si="95"/>
        <v>8.91</v>
      </c>
      <c r="U734" t="str">
        <f>_xlfn.XLOOKUP(E734,customers!$A$2:$A$1001,customers!$I$2:$I$1001,,0,)</f>
        <v>No</v>
      </c>
    </row>
    <row r="735" spans="1:21" x14ac:dyDescent="0.2">
      <c r="A735" s="2" t="s">
        <v>4631</v>
      </c>
      <c r="B735" s="3">
        <v>44565</v>
      </c>
      <c r="C735" s="3" t="str">
        <f t="shared" si="88"/>
        <v>Jan</v>
      </c>
      <c r="D735" s="2">
        <f t="shared" si="89"/>
        <v>2022</v>
      </c>
      <c r="E735" s="2" t="s">
        <v>4632</v>
      </c>
      <c r="F735" t="s">
        <v>6181</v>
      </c>
      <c r="G735" s="2">
        <v>3</v>
      </c>
      <c r="H735" s="2" t="str">
        <f>VLOOKUP(E735,customers!$A$1:$I$1001,2,FALSE)</f>
        <v>Glory Clemon</v>
      </c>
      <c r="I735" s="2" t="str">
        <f t="shared" si="90"/>
        <v>Glory</v>
      </c>
      <c r="J735" s="2" t="str">
        <f t="shared" si="91"/>
        <v>Clemon</v>
      </c>
      <c r="K735" s="2" t="str">
        <f>IF(VLOOKUP(E735,customers!$A$1:$I$1001,3,FALSE)=0," ",VLOOKUP(E735,customers!$A$1:$I$1001,3,FALSE))</f>
        <v>gclemonkd@networksolutions.com</v>
      </c>
      <c r="L735" s="2" t="str">
        <f>VLOOKUP(E735,customers!$A$1:$I$1001,6,FALSE)</f>
        <v>Tuscaloosa</v>
      </c>
      <c r="M735" s="2" t="str">
        <f>VLOOKUP(E735,customers!$A$1:$I$1001,7,FALSE)</f>
        <v>United States</v>
      </c>
      <c r="N735" t="str">
        <f t="shared" si="92"/>
        <v>L</v>
      </c>
      <c r="O735" t="str" cm="1">
        <f t="array" ref="O735">_xlfn.IFS(N735="R","Rob",N735="E","Exc",N735="L","Lib",N735="A","Ara")</f>
        <v>Lib</v>
      </c>
      <c r="P735" t="str" cm="1">
        <f t="array" ref="P735">_xlfn.IFS(O735="Rob","Robusta",O735="Exc","Excelsa",O735="Ara","Arabica",O735="Lib","Liberica")</f>
        <v>Liberica</v>
      </c>
      <c r="Q735" t="str">
        <f t="shared" si="93"/>
        <v>M</v>
      </c>
      <c r="R735" s="8" t="str">
        <f t="shared" si="94"/>
        <v>2.5</v>
      </c>
      <c r="S735" s="9">
        <f>_xlfn.XLOOKUP(F735,products!$A$2:$A$49,products!$E$2:$E$49,,0,)</f>
        <v>33.464999999999996</v>
      </c>
      <c r="T735" s="10">
        <f t="shared" si="95"/>
        <v>100.39499999999998</v>
      </c>
      <c r="U735" t="str">
        <f>_xlfn.XLOOKUP(E735,customers!$A$2:$A$1001,customers!$I$2:$I$1001,,0,)</f>
        <v>Yes</v>
      </c>
    </row>
    <row r="736" spans="1:21" x14ac:dyDescent="0.2">
      <c r="A736" s="2" t="s">
        <v>4637</v>
      </c>
      <c r="B736" s="3">
        <v>43697</v>
      </c>
      <c r="C736" s="3" t="str">
        <f t="shared" si="88"/>
        <v>Aug</v>
      </c>
      <c r="D736" s="2">
        <f t="shared" si="89"/>
        <v>2019</v>
      </c>
      <c r="E736" s="2" t="s">
        <v>4638</v>
      </c>
      <c r="F736" t="s">
        <v>6163</v>
      </c>
      <c r="G736" s="2">
        <v>5</v>
      </c>
      <c r="H736" s="2" t="str">
        <f>VLOOKUP(E736,customers!$A$1:$I$1001,2,FALSE)</f>
        <v>Alica Kift</v>
      </c>
      <c r="I736" s="2" t="str">
        <f t="shared" si="90"/>
        <v>Alica</v>
      </c>
      <c r="J736" s="2" t="str">
        <f t="shared" si="91"/>
        <v>Kift</v>
      </c>
      <c r="K736" s="2" t="str">
        <f>IF(VLOOKUP(E736,customers!$A$1:$I$1001,3,FALSE)=0," ",VLOOKUP(E736,customers!$A$1:$I$1001,3,FALSE))</f>
        <v xml:space="preserve"> </v>
      </c>
      <c r="L736" s="2" t="str">
        <f>VLOOKUP(E736,customers!$A$1:$I$1001,6,FALSE)</f>
        <v>Garden Grove</v>
      </c>
      <c r="M736" s="2" t="str">
        <f>VLOOKUP(E736,customers!$A$1:$I$1001,7,FALSE)</f>
        <v>United States</v>
      </c>
      <c r="N736" t="str">
        <f t="shared" si="92"/>
        <v>R</v>
      </c>
      <c r="O736" t="str" cm="1">
        <f t="array" ref="O736">_xlfn.IFS(N736="R","Rob",N736="E","Exc",N736="L","Lib",N736="A","Ara")</f>
        <v>Rob</v>
      </c>
      <c r="P736" t="str" cm="1">
        <f t="array" ref="P736">_xlfn.IFS(O736="Rob","Robusta",O736="Exc","Excelsa",O736="Ara","Arabica",O736="Lib","Liberica")</f>
        <v>Robusta</v>
      </c>
      <c r="Q736" t="str">
        <f t="shared" si="93"/>
        <v>D</v>
      </c>
      <c r="R736" s="8" t="str">
        <f t="shared" si="94"/>
        <v>0.2</v>
      </c>
      <c r="S736" s="9">
        <f>_xlfn.XLOOKUP(F736,products!$A$2:$A$49,products!$E$2:$E$49,,0,)</f>
        <v>2.6849999999999996</v>
      </c>
      <c r="T736" s="10">
        <f t="shared" si="95"/>
        <v>13.424999999999997</v>
      </c>
      <c r="U736" t="str">
        <f>_xlfn.XLOOKUP(E736,customers!$A$2:$A$1001,customers!$I$2:$I$1001,,0,)</f>
        <v>No</v>
      </c>
    </row>
    <row r="737" spans="1:21" x14ac:dyDescent="0.2">
      <c r="A737" s="2" t="s">
        <v>4642</v>
      </c>
      <c r="B737" s="3">
        <v>44757</v>
      </c>
      <c r="C737" s="3" t="str">
        <f t="shared" si="88"/>
        <v>Jul</v>
      </c>
      <c r="D737" s="2">
        <f t="shared" si="89"/>
        <v>2022</v>
      </c>
      <c r="E737" s="2" t="s">
        <v>4643</v>
      </c>
      <c r="F737" t="s">
        <v>6153</v>
      </c>
      <c r="G737" s="2">
        <v>6</v>
      </c>
      <c r="H737" s="2" t="str">
        <f>VLOOKUP(E737,customers!$A$1:$I$1001,2,FALSE)</f>
        <v>Babb Pollins</v>
      </c>
      <c r="I737" s="2" t="str">
        <f t="shared" si="90"/>
        <v>Babb</v>
      </c>
      <c r="J737" s="2" t="str">
        <f t="shared" si="91"/>
        <v>Pollins</v>
      </c>
      <c r="K737" s="2" t="str">
        <f>IF(VLOOKUP(E737,customers!$A$1:$I$1001,3,FALSE)=0," ",VLOOKUP(E737,customers!$A$1:$I$1001,3,FALSE))</f>
        <v>bpollinskf@shinystat.com</v>
      </c>
      <c r="L737" s="2" t="str">
        <f>VLOOKUP(E737,customers!$A$1:$I$1001,6,FALSE)</f>
        <v>Shawnee Mission</v>
      </c>
      <c r="M737" s="2" t="str">
        <f>VLOOKUP(E737,customers!$A$1:$I$1001,7,FALSE)</f>
        <v>United States</v>
      </c>
      <c r="N737" t="str">
        <f t="shared" si="92"/>
        <v>E</v>
      </c>
      <c r="O737" t="str" cm="1">
        <f t="array" ref="O737">_xlfn.IFS(N737="R","Rob",N737="E","Exc",N737="L","Lib",N737="A","Ara")</f>
        <v>Exc</v>
      </c>
      <c r="P737" t="str" cm="1">
        <f t="array" ref="P737">_xlfn.IFS(O737="Rob","Robusta",O737="Exc","Excelsa",O737="Ara","Arabica",O737="Lib","Liberica")</f>
        <v>Excelsa</v>
      </c>
      <c r="Q737" t="str">
        <f t="shared" si="93"/>
        <v>D</v>
      </c>
      <c r="R737" s="8" t="str">
        <f t="shared" si="94"/>
        <v>0.2</v>
      </c>
      <c r="S737" s="9">
        <f>_xlfn.XLOOKUP(F737,products!$A$2:$A$49,products!$E$2:$E$49,,0,)</f>
        <v>3.645</v>
      </c>
      <c r="T737" s="10">
        <f t="shared" si="95"/>
        <v>21.87</v>
      </c>
      <c r="U737" t="str">
        <f>_xlfn.XLOOKUP(E737,customers!$A$2:$A$1001,customers!$I$2:$I$1001,,0,)</f>
        <v>No</v>
      </c>
    </row>
    <row r="738" spans="1:21" x14ac:dyDescent="0.2">
      <c r="A738" s="2" t="s">
        <v>4647</v>
      </c>
      <c r="B738" s="3">
        <v>43508</v>
      </c>
      <c r="C738" s="3" t="str">
        <f t="shared" si="88"/>
        <v>Feb</v>
      </c>
      <c r="D738" s="2">
        <f t="shared" si="89"/>
        <v>2019</v>
      </c>
      <c r="E738" s="2" t="s">
        <v>4648</v>
      </c>
      <c r="F738" t="s">
        <v>6143</v>
      </c>
      <c r="G738" s="2">
        <v>2</v>
      </c>
      <c r="H738" s="2" t="str">
        <f>VLOOKUP(E738,customers!$A$1:$I$1001,2,FALSE)</f>
        <v>Jarret Toye</v>
      </c>
      <c r="I738" s="2" t="str">
        <f t="shared" si="90"/>
        <v>Jarret</v>
      </c>
      <c r="J738" s="2" t="str">
        <f t="shared" si="91"/>
        <v>Toye</v>
      </c>
      <c r="K738" s="2" t="str">
        <f>IF(VLOOKUP(E738,customers!$A$1:$I$1001,3,FALSE)=0," ",VLOOKUP(E738,customers!$A$1:$I$1001,3,FALSE))</f>
        <v>jtoyekg@pinterest.com</v>
      </c>
      <c r="L738" s="2" t="str">
        <f>VLOOKUP(E738,customers!$A$1:$I$1001,6,FALSE)</f>
        <v>Ballivor</v>
      </c>
      <c r="M738" s="2" t="str">
        <f>VLOOKUP(E738,customers!$A$1:$I$1001,7,FALSE)</f>
        <v>Ireland</v>
      </c>
      <c r="N738" t="str">
        <f t="shared" si="92"/>
        <v>L</v>
      </c>
      <c r="O738" t="str" cm="1">
        <f t="array" ref="O738">_xlfn.IFS(N738="R","Rob",N738="E","Exc",N738="L","Lib",N738="A","Ara")</f>
        <v>Lib</v>
      </c>
      <c r="P738" t="str" cm="1">
        <f t="array" ref="P738">_xlfn.IFS(O738="Rob","Robusta",O738="Exc","Excelsa",O738="Ara","Arabica",O738="Lib","Liberica")</f>
        <v>Liberica</v>
      </c>
      <c r="Q738" t="str">
        <f t="shared" si="93"/>
        <v>D</v>
      </c>
      <c r="R738" s="8" t="str">
        <f t="shared" si="94"/>
        <v>1</v>
      </c>
      <c r="S738" s="9">
        <f>_xlfn.XLOOKUP(F738,products!$A$2:$A$49,products!$E$2:$E$49,,0,)</f>
        <v>12.95</v>
      </c>
      <c r="T738" s="10">
        <f t="shared" si="95"/>
        <v>25.9</v>
      </c>
      <c r="U738" t="str">
        <f>_xlfn.XLOOKUP(E738,customers!$A$2:$A$1001,customers!$I$2:$I$1001,,0,)</f>
        <v>Yes</v>
      </c>
    </row>
    <row r="739" spans="1:21" x14ac:dyDescent="0.2">
      <c r="A739" s="2" t="s">
        <v>4653</v>
      </c>
      <c r="B739" s="3">
        <v>44447</v>
      </c>
      <c r="C739" s="3" t="str">
        <f t="shared" si="88"/>
        <v>Sep</v>
      </c>
      <c r="D739" s="2">
        <f t="shared" si="89"/>
        <v>2021</v>
      </c>
      <c r="E739" s="2" t="s">
        <v>4654</v>
      </c>
      <c r="F739" t="s">
        <v>6155</v>
      </c>
      <c r="G739" s="2">
        <v>5</v>
      </c>
      <c r="H739" s="2" t="str">
        <f>VLOOKUP(E739,customers!$A$1:$I$1001,2,FALSE)</f>
        <v>Carlie Linskill</v>
      </c>
      <c r="I739" s="2" t="str">
        <f t="shared" si="90"/>
        <v>Carlie</v>
      </c>
      <c r="J739" s="2" t="str">
        <f t="shared" si="91"/>
        <v>Linskill</v>
      </c>
      <c r="K739" s="2" t="str">
        <f>IF(VLOOKUP(E739,customers!$A$1:$I$1001,3,FALSE)=0," ",VLOOKUP(E739,customers!$A$1:$I$1001,3,FALSE))</f>
        <v>clinskillkh@sphinn.com</v>
      </c>
      <c r="L739" s="2" t="str">
        <f>VLOOKUP(E739,customers!$A$1:$I$1001,6,FALSE)</f>
        <v>Cincinnati</v>
      </c>
      <c r="M739" s="2" t="str">
        <f>VLOOKUP(E739,customers!$A$1:$I$1001,7,FALSE)</f>
        <v>United States</v>
      </c>
      <c r="N739" t="str">
        <f t="shared" si="92"/>
        <v>A</v>
      </c>
      <c r="O739" t="str" cm="1">
        <f t="array" ref="O739">_xlfn.IFS(N739="R","Rob",N739="E","Exc",N739="L","Lib",N739="A","Ara")</f>
        <v>Ara</v>
      </c>
      <c r="P739" t="str" cm="1">
        <f t="array" ref="P739">_xlfn.IFS(O739="Rob","Robusta",O739="Exc","Excelsa",O739="Ara","Arabica",O739="Lib","Liberica")</f>
        <v>Arabica</v>
      </c>
      <c r="Q739" t="str">
        <f t="shared" si="93"/>
        <v>M</v>
      </c>
      <c r="R739" s="8" t="str">
        <f t="shared" si="94"/>
        <v>1</v>
      </c>
      <c r="S739" s="9">
        <f>_xlfn.XLOOKUP(F739,products!$A$2:$A$49,products!$E$2:$E$49,,0,)</f>
        <v>11.25</v>
      </c>
      <c r="T739" s="10">
        <f t="shared" si="95"/>
        <v>56.25</v>
      </c>
      <c r="U739" t="str">
        <f>_xlfn.XLOOKUP(E739,customers!$A$2:$A$1001,customers!$I$2:$I$1001,,0,)</f>
        <v>No</v>
      </c>
    </row>
    <row r="740" spans="1:21" x14ac:dyDescent="0.2">
      <c r="A740" s="2" t="s">
        <v>4659</v>
      </c>
      <c r="B740" s="3">
        <v>43812</v>
      </c>
      <c r="C740" s="3" t="str">
        <f t="shared" si="88"/>
        <v>Dec</v>
      </c>
      <c r="D740" s="2">
        <f t="shared" si="89"/>
        <v>2019</v>
      </c>
      <c r="E740" s="2" t="s">
        <v>4660</v>
      </c>
      <c r="F740" t="s">
        <v>6178</v>
      </c>
      <c r="G740" s="2">
        <v>3</v>
      </c>
      <c r="H740" s="2" t="str">
        <f>VLOOKUP(E740,customers!$A$1:$I$1001,2,FALSE)</f>
        <v>Natal Vigrass</v>
      </c>
      <c r="I740" s="2" t="str">
        <f t="shared" si="90"/>
        <v>Natal</v>
      </c>
      <c r="J740" s="2" t="str">
        <f t="shared" si="91"/>
        <v>Vigrass</v>
      </c>
      <c r="K740" s="2" t="str">
        <f>IF(VLOOKUP(E740,customers!$A$1:$I$1001,3,FALSE)=0," ",VLOOKUP(E740,customers!$A$1:$I$1001,3,FALSE))</f>
        <v>nvigrasski@ezinearticles.com</v>
      </c>
      <c r="L740" s="2" t="str">
        <f>VLOOKUP(E740,customers!$A$1:$I$1001,6,FALSE)</f>
        <v>Whitwell</v>
      </c>
      <c r="M740" s="2" t="str">
        <f>VLOOKUP(E740,customers!$A$1:$I$1001,7,FALSE)</f>
        <v>United Kingdom</v>
      </c>
      <c r="N740" t="str">
        <f t="shared" si="92"/>
        <v>R</v>
      </c>
      <c r="O740" t="str" cm="1">
        <f t="array" ref="O740">_xlfn.IFS(N740="R","Rob",N740="E","Exc",N740="L","Lib",N740="A","Ara")</f>
        <v>Rob</v>
      </c>
      <c r="P740" t="str" cm="1">
        <f t="array" ref="P740">_xlfn.IFS(O740="Rob","Robusta",O740="Exc","Excelsa",O740="Ara","Arabica",O740="Lib","Liberica")</f>
        <v>Robusta</v>
      </c>
      <c r="Q740" t="str">
        <f t="shared" si="93"/>
        <v>L</v>
      </c>
      <c r="R740" s="8" t="str">
        <f t="shared" si="94"/>
        <v>0.2</v>
      </c>
      <c r="S740" s="9">
        <f>_xlfn.XLOOKUP(F740,products!$A$2:$A$49,products!$E$2:$E$49,,0,)</f>
        <v>3.5849999999999995</v>
      </c>
      <c r="T740" s="10">
        <f t="shared" si="95"/>
        <v>10.754999999999999</v>
      </c>
      <c r="U740" t="str">
        <f>_xlfn.XLOOKUP(E740,customers!$A$2:$A$1001,customers!$I$2:$I$1001,,0,)</f>
        <v>No</v>
      </c>
    </row>
    <row r="741" spans="1:21" x14ac:dyDescent="0.2">
      <c r="A741" s="2" t="s">
        <v>4665</v>
      </c>
      <c r="B741" s="3">
        <v>44433</v>
      </c>
      <c r="C741" s="3" t="str">
        <f t="shared" si="88"/>
        <v>Aug</v>
      </c>
      <c r="D741" s="2">
        <f t="shared" si="89"/>
        <v>2021</v>
      </c>
      <c r="E741" s="2" t="s">
        <v>4434</v>
      </c>
      <c r="F741" t="s">
        <v>6153</v>
      </c>
      <c r="G741" s="2">
        <v>5</v>
      </c>
      <c r="H741" s="2" t="str">
        <f>VLOOKUP(E741,customers!$A$1:$I$1001,2,FALSE)</f>
        <v>Jimmy Dymoke</v>
      </c>
      <c r="I741" s="2" t="str">
        <f t="shared" si="90"/>
        <v>Jimmy</v>
      </c>
      <c r="J741" s="2" t="str">
        <f t="shared" si="91"/>
        <v>Dymoke</v>
      </c>
      <c r="K741" s="2" t="str">
        <f>IF(VLOOKUP(E741,customers!$A$1:$I$1001,3,FALSE)=0," ",VLOOKUP(E741,customers!$A$1:$I$1001,3,FALSE))</f>
        <v>jdymokeje@prnewswire.com</v>
      </c>
      <c r="L741" s="2" t="str">
        <f>VLOOKUP(E741,customers!$A$1:$I$1001,6,FALSE)</f>
        <v>Beaumont</v>
      </c>
      <c r="M741" s="2" t="str">
        <f>VLOOKUP(E741,customers!$A$1:$I$1001,7,FALSE)</f>
        <v>Ireland</v>
      </c>
      <c r="N741" t="str">
        <f t="shared" si="92"/>
        <v>E</v>
      </c>
      <c r="O741" t="str" cm="1">
        <f t="array" ref="O741">_xlfn.IFS(N741="R","Rob",N741="E","Exc",N741="L","Lib",N741="A","Ara")</f>
        <v>Exc</v>
      </c>
      <c r="P741" t="str" cm="1">
        <f t="array" ref="P741">_xlfn.IFS(O741="Rob","Robusta",O741="Exc","Excelsa",O741="Ara","Arabica",O741="Lib","Liberica")</f>
        <v>Excelsa</v>
      </c>
      <c r="Q741" t="str">
        <f t="shared" si="93"/>
        <v>D</v>
      </c>
      <c r="R741" s="8" t="str">
        <f t="shared" si="94"/>
        <v>0.2</v>
      </c>
      <c r="S741" s="9">
        <f>_xlfn.XLOOKUP(F741,products!$A$2:$A$49,products!$E$2:$E$49,,0,)</f>
        <v>3.645</v>
      </c>
      <c r="T741" s="10">
        <f t="shared" si="95"/>
        <v>18.225000000000001</v>
      </c>
      <c r="U741" t="str">
        <f>_xlfn.XLOOKUP(E741,customers!$A$2:$A$1001,customers!$I$2:$I$1001,,0,)</f>
        <v>No</v>
      </c>
    </row>
    <row r="742" spans="1:21" x14ac:dyDescent="0.2">
      <c r="A742" s="2" t="s">
        <v>4670</v>
      </c>
      <c r="B742" s="3">
        <v>44643</v>
      </c>
      <c r="C742" s="3" t="str">
        <f t="shared" si="88"/>
        <v>Mar</v>
      </c>
      <c r="D742" s="2">
        <f t="shared" si="89"/>
        <v>2022</v>
      </c>
      <c r="E742" s="2" t="s">
        <v>4671</v>
      </c>
      <c r="F742" t="s">
        <v>6173</v>
      </c>
      <c r="G742" s="2">
        <v>4</v>
      </c>
      <c r="H742" s="2" t="str">
        <f>VLOOKUP(E742,customers!$A$1:$I$1001,2,FALSE)</f>
        <v>Kandace Cragell</v>
      </c>
      <c r="I742" s="2" t="str">
        <f t="shared" si="90"/>
        <v>Kandace</v>
      </c>
      <c r="J742" s="2" t="str">
        <f t="shared" si="91"/>
        <v>Cragell</v>
      </c>
      <c r="K742" s="2" t="str">
        <f>IF(VLOOKUP(E742,customers!$A$1:$I$1001,3,FALSE)=0," ",VLOOKUP(E742,customers!$A$1:$I$1001,3,FALSE))</f>
        <v>kcragellkk@google.com</v>
      </c>
      <c r="L742" s="2" t="str">
        <f>VLOOKUP(E742,customers!$A$1:$I$1001,6,FALSE)</f>
        <v>Dungarvan</v>
      </c>
      <c r="M742" s="2" t="str">
        <f>VLOOKUP(E742,customers!$A$1:$I$1001,7,FALSE)</f>
        <v>Ireland</v>
      </c>
      <c r="N742" t="str">
        <f t="shared" si="92"/>
        <v>R</v>
      </c>
      <c r="O742" t="str" cm="1">
        <f t="array" ref="O742">_xlfn.IFS(N742="R","Rob",N742="E","Exc",N742="L","Lib",N742="A","Ara")</f>
        <v>Rob</v>
      </c>
      <c r="P742" t="str" cm="1">
        <f t="array" ref="P742">_xlfn.IFS(O742="Rob","Robusta",O742="Exc","Excelsa",O742="Ara","Arabica",O742="Lib","Liberica")</f>
        <v>Robusta</v>
      </c>
      <c r="Q742" t="str">
        <f t="shared" si="93"/>
        <v>L</v>
      </c>
      <c r="R742" s="8" t="str">
        <f t="shared" si="94"/>
        <v>0.5</v>
      </c>
      <c r="S742" s="9">
        <f>_xlfn.XLOOKUP(F742,products!$A$2:$A$49,products!$E$2:$E$49,,0,)</f>
        <v>7.169999999999999</v>
      </c>
      <c r="T742" s="10">
        <f t="shared" si="95"/>
        <v>28.679999999999996</v>
      </c>
      <c r="U742" t="str">
        <f>_xlfn.XLOOKUP(E742,customers!$A$2:$A$1001,customers!$I$2:$I$1001,,0,)</f>
        <v>No</v>
      </c>
    </row>
    <row r="743" spans="1:21" x14ac:dyDescent="0.2">
      <c r="A743" s="2" t="s">
        <v>4676</v>
      </c>
      <c r="B743" s="3">
        <v>43566</v>
      </c>
      <c r="C743" s="3" t="str">
        <f t="shared" si="88"/>
        <v>Apr</v>
      </c>
      <c r="D743" s="2">
        <f t="shared" si="89"/>
        <v>2019</v>
      </c>
      <c r="E743" s="2" t="s">
        <v>4677</v>
      </c>
      <c r="F743" t="s">
        <v>6159</v>
      </c>
      <c r="G743" s="2">
        <v>2</v>
      </c>
      <c r="H743" s="2" t="str">
        <f>VLOOKUP(E743,customers!$A$1:$I$1001,2,FALSE)</f>
        <v>Lyon Ibert</v>
      </c>
      <c r="I743" s="2" t="str">
        <f t="shared" si="90"/>
        <v>Lyon</v>
      </c>
      <c r="J743" s="2" t="str">
        <f t="shared" si="91"/>
        <v>Ibert</v>
      </c>
      <c r="K743" s="2" t="str">
        <f>IF(VLOOKUP(E743,customers!$A$1:$I$1001,3,FALSE)=0," ",VLOOKUP(E743,customers!$A$1:$I$1001,3,FALSE))</f>
        <v>libertkl@huffingtonpost.com</v>
      </c>
      <c r="L743" s="2" t="str">
        <f>VLOOKUP(E743,customers!$A$1:$I$1001,6,FALSE)</f>
        <v>Sunnyvale</v>
      </c>
      <c r="M743" s="2" t="str">
        <f>VLOOKUP(E743,customers!$A$1:$I$1001,7,FALSE)</f>
        <v>United States</v>
      </c>
      <c r="N743" t="str">
        <f t="shared" si="92"/>
        <v>L</v>
      </c>
      <c r="O743" t="str" cm="1">
        <f t="array" ref="O743">_xlfn.IFS(N743="R","Rob",N743="E","Exc",N743="L","Lib",N743="A","Ara")</f>
        <v>Lib</v>
      </c>
      <c r="P743" t="str" cm="1">
        <f t="array" ref="P743">_xlfn.IFS(O743="Rob","Robusta",O743="Exc","Excelsa",O743="Ara","Arabica",O743="Lib","Liberica")</f>
        <v>Liberica</v>
      </c>
      <c r="Q743" t="str">
        <f t="shared" si="93"/>
        <v>M</v>
      </c>
      <c r="R743" s="8" t="str">
        <f t="shared" si="94"/>
        <v>0.2</v>
      </c>
      <c r="S743" s="9">
        <f>_xlfn.XLOOKUP(F743,products!$A$2:$A$49,products!$E$2:$E$49,,0,)</f>
        <v>4.3650000000000002</v>
      </c>
      <c r="T743" s="10">
        <f t="shared" si="95"/>
        <v>8.73</v>
      </c>
      <c r="U743" t="str">
        <f>_xlfn.XLOOKUP(E743,customers!$A$2:$A$1001,customers!$I$2:$I$1001,,0,)</f>
        <v>No</v>
      </c>
    </row>
    <row r="744" spans="1:21" x14ac:dyDescent="0.2">
      <c r="A744" s="2" t="s">
        <v>4682</v>
      </c>
      <c r="B744" s="3">
        <v>44133</v>
      </c>
      <c r="C744" s="3" t="str">
        <f t="shared" si="88"/>
        <v>Oct</v>
      </c>
      <c r="D744" s="2">
        <f t="shared" si="89"/>
        <v>2020</v>
      </c>
      <c r="E744" s="2" t="s">
        <v>4683</v>
      </c>
      <c r="F744" t="s">
        <v>6162</v>
      </c>
      <c r="G744" s="2">
        <v>4</v>
      </c>
      <c r="H744" s="2" t="str">
        <f>VLOOKUP(E744,customers!$A$1:$I$1001,2,FALSE)</f>
        <v>Reese Lidgey</v>
      </c>
      <c r="I744" s="2" t="str">
        <f t="shared" si="90"/>
        <v>Reese</v>
      </c>
      <c r="J744" s="2" t="str">
        <f t="shared" si="91"/>
        <v>Lidgey</v>
      </c>
      <c r="K744" s="2" t="str">
        <f>IF(VLOOKUP(E744,customers!$A$1:$I$1001,3,FALSE)=0," ",VLOOKUP(E744,customers!$A$1:$I$1001,3,FALSE))</f>
        <v>rlidgeykm@vimeo.com</v>
      </c>
      <c r="L744" s="2" t="str">
        <f>VLOOKUP(E744,customers!$A$1:$I$1001,6,FALSE)</f>
        <v>Memphis</v>
      </c>
      <c r="M744" s="2" t="str">
        <f>VLOOKUP(E744,customers!$A$1:$I$1001,7,FALSE)</f>
        <v>United States</v>
      </c>
      <c r="N744" t="str">
        <f t="shared" si="92"/>
        <v>L</v>
      </c>
      <c r="O744" t="str" cm="1">
        <f t="array" ref="O744">_xlfn.IFS(N744="R","Rob",N744="E","Exc",N744="L","Lib",N744="A","Ara")</f>
        <v>Lib</v>
      </c>
      <c r="P744" t="str" cm="1">
        <f t="array" ref="P744">_xlfn.IFS(O744="Rob","Robusta",O744="Exc","Excelsa",O744="Ara","Arabica",O744="Lib","Liberica")</f>
        <v>Liberica</v>
      </c>
      <c r="Q744" t="str">
        <f t="shared" si="93"/>
        <v>M</v>
      </c>
      <c r="R744" s="8" t="str">
        <f t="shared" si="94"/>
        <v>1</v>
      </c>
      <c r="S744" s="9">
        <f>_xlfn.XLOOKUP(F744,products!$A$2:$A$49,products!$E$2:$E$49,,0,)</f>
        <v>14.55</v>
      </c>
      <c r="T744" s="10">
        <f t="shared" si="95"/>
        <v>58.2</v>
      </c>
      <c r="U744" t="str">
        <f>_xlfn.XLOOKUP(E744,customers!$A$2:$A$1001,customers!$I$2:$I$1001,,0,)</f>
        <v>No</v>
      </c>
    </row>
    <row r="745" spans="1:21" x14ac:dyDescent="0.2">
      <c r="A745" s="2" t="s">
        <v>4688</v>
      </c>
      <c r="B745" s="3">
        <v>44042</v>
      </c>
      <c r="C745" s="3" t="str">
        <f t="shared" si="88"/>
        <v>Jul</v>
      </c>
      <c r="D745" s="2">
        <f t="shared" si="89"/>
        <v>2020</v>
      </c>
      <c r="E745" s="2" t="s">
        <v>4689</v>
      </c>
      <c r="F745" t="s">
        <v>6158</v>
      </c>
      <c r="G745" s="2">
        <v>3</v>
      </c>
      <c r="H745" s="2" t="str">
        <f>VLOOKUP(E745,customers!$A$1:$I$1001,2,FALSE)</f>
        <v>Tersina Castagne</v>
      </c>
      <c r="I745" s="2" t="str">
        <f t="shared" si="90"/>
        <v>Tersina</v>
      </c>
      <c r="J745" s="2" t="str">
        <f t="shared" si="91"/>
        <v>Castagne</v>
      </c>
      <c r="K745" s="2" t="str">
        <f>IF(VLOOKUP(E745,customers!$A$1:$I$1001,3,FALSE)=0," ",VLOOKUP(E745,customers!$A$1:$I$1001,3,FALSE))</f>
        <v>tcastagnekn@wikia.com</v>
      </c>
      <c r="L745" s="2" t="str">
        <f>VLOOKUP(E745,customers!$A$1:$I$1001,6,FALSE)</f>
        <v>Orlando</v>
      </c>
      <c r="M745" s="2" t="str">
        <f>VLOOKUP(E745,customers!$A$1:$I$1001,7,FALSE)</f>
        <v>United States</v>
      </c>
      <c r="N745" t="str">
        <f t="shared" si="92"/>
        <v>A</v>
      </c>
      <c r="O745" t="str" cm="1">
        <f t="array" ref="O745">_xlfn.IFS(N745="R","Rob",N745="E","Exc",N745="L","Lib",N745="A","Ara")</f>
        <v>Ara</v>
      </c>
      <c r="P745" t="str" cm="1">
        <f t="array" ref="P745">_xlfn.IFS(O745="Rob","Robusta",O745="Exc","Excelsa",O745="Ara","Arabica",O745="Lib","Liberica")</f>
        <v>Arabica</v>
      </c>
      <c r="Q745" t="str">
        <f t="shared" si="93"/>
        <v>D</v>
      </c>
      <c r="R745" s="8" t="str">
        <f t="shared" si="94"/>
        <v>0.5</v>
      </c>
      <c r="S745" s="9">
        <f>_xlfn.XLOOKUP(F745,products!$A$2:$A$49,products!$E$2:$E$49,,0,)</f>
        <v>5.97</v>
      </c>
      <c r="T745" s="10">
        <f t="shared" si="95"/>
        <v>17.91</v>
      </c>
      <c r="U745" t="str">
        <f>_xlfn.XLOOKUP(E745,customers!$A$2:$A$1001,customers!$I$2:$I$1001,,0,)</f>
        <v>No</v>
      </c>
    </row>
    <row r="746" spans="1:21" x14ac:dyDescent="0.2">
      <c r="A746" s="2" t="s">
        <v>4694</v>
      </c>
      <c r="B746" s="3">
        <v>43539</v>
      </c>
      <c r="C746" s="3" t="str">
        <f t="shared" si="88"/>
        <v>Mar</v>
      </c>
      <c r="D746" s="2">
        <f t="shared" si="89"/>
        <v>2019</v>
      </c>
      <c r="E746" s="2" t="s">
        <v>4695</v>
      </c>
      <c r="F746" t="s">
        <v>6174</v>
      </c>
      <c r="G746" s="2">
        <v>6</v>
      </c>
      <c r="H746" s="2" t="str">
        <f>VLOOKUP(E746,customers!$A$1:$I$1001,2,FALSE)</f>
        <v>Samuele Klaaassen</v>
      </c>
      <c r="I746" s="2" t="str">
        <f t="shared" si="90"/>
        <v>Samuele</v>
      </c>
      <c r="J746" s="2" t="str">
        <f t="shared" si="91"/>
        <v>Klaaassen</v>
      </c>
      <c r="K746" s="2" t="str">
        <f>IF(VLOOKUP(E746,customers!$A$1:$I$1001,3,FALSE)=0," ",VLOOKUP(E746,customers!$A$1:$I$1001,3,FALSE))</f>
        <v xml:space="preserve"> </v>
      </c>
      <c r="L746" s="2" t="str">
        <f>VLOOKUP(E746,customers!$A$1:$I$1001,6,FALSE)</f>
        <v>Detroit</v>
      </c>
      <c r="M746" s="2" t="str">
        <f>VLOOKUP(E746,customers!$A$1:$I$1001,7,FALSE)</f>
        <v>United States</v>
      </c>
      <c r="N746" t="str">
        <f t="shared" si="92"/>
        <v>R</v>
      </c>
      <c r="O746" t="str" cm="1">
        <f t="array" ref="O746">_xlfn.IFS(N746="R","Rob",N746="E","Exc",N746="L","Lib",N746="A","Ara")</f>
        <v>Rob</v>
      </c>
      <c r="P746" t="str" cm="1">
        <f t="array" ref="P746">_xlfn.IFS(O746="Rob","Robusta",O746="Exc","Excelsa",O746="Ara","Arabica",O746="Lib","Liberica")</f>
        <v>Robusta</v>
      </c>
      <c r="Q746" t="str">
        <f t="shared" si="93"/>
        <v>M</v>
      </c>
      <c r="R746" s="8" t="str">
        <f t="shared" si="94"/>
        <v>0.2</v>
      </c>
      <c r="S746" s="9">
        <f>_xlfn.XLOOKUP(F746,products!$A$2:$A$49,products!$E$2:$E$49,,0,)</f>
        <v>2.9849999999999999</v>
      </c>
      <c r="T746" s="10">
        <f t="shared" si="95"/>
        <v>17.91</v>
      </c>
      <c r="U746" t="str">
        <f>_xlfn.XLOOKUP(E746,customers!$A$2:$A$1001,customers!$I$2:$I$1001,,0,)</f>
        <v>Yes</v>
      </c>
    </row>
    <row r="747" spans="1:21" x14ac:dyDescent="0.2">
      <c r="A747" s="2" t="s">
        <v>4699</v>
      </c>
      <c r="B747" s="3">
        <v>44557</v>
      </c>
      <c r="C747" s="3" t="str">
        <f t="shared" si="88"/>
        <v>Dec</v>
      </c>
      <c r="D747" s="2">
        <f t="shared" si="89"/>
        <v>2021</v>
      </c>
      <c r="E747" s="2" t="s">
        <v>4700</v>
      </c>
      <c r="F747" t="s">
        <v>6144</v>
      </c>
      <c r="G747" s="2">
        <v>2</v>
      </c>
      <c r="H747" s="2" t="str">
        <f>VLOOKUP(E747,customers!$A$1:$I$1001,2,FALSE)</f>
        <v>Jordana Halden</v>
      </c>
      <c r="I747" s="2" t="str">
        <f t="shared" si="90"/>
        <v>Jordana</v>
      </c>
      <c r="J747" s="2" t="str">
        <f t="shared" si="91"/>
        <v>Halden</v>
      </c>
      <c r="K747" s="2" t="str">
        <f>IF(VLOOKUP(E747,customers!$A$1:$I$1001,3,FALSE)=0," ",VLOOKUP(E747,customers!$A$1:$I$1001,3,FALSE))</f>
        <v>jhaldenkp@comcast.net</v>
      </c>
      <c r="L747" s="2" t="str">
        <f>VLOOKUP(E747,customers!$A$1:$I$1001,6,FALSE)</f>
        <v>Clones</v>
      </c>
      <c r="M747" s="2" t="str">
        <f>VLOOKUP(E747,customers!$A$1:$I$1001,7,FALSE)</f>
        <v>Ireland</v>
      </c>
      <c r="N747" t="str">
        <f t="shared" si="92"/>
        <v>E</v>
      </c>
      <c r="O747" t="str" cm="1">
        <f t="array" ref="O747">_xlfn.IFS(N747="R","Rob",N747="E","Exc",N747="L","Lib",N747="A","Ara")</f>
        <v>Exc</v>
      </c>
      <c r="P747" t="str" cm="1">
        <f t="array" ref="P747">_xlfn.IFS(O747="Rob","Robusta",O747="Exc","Excelsa",O747="Ara","Arabica",O747="Lib","Liberica")</f>
        <v>Excelsa</v>
      </c>
      <c r="Q747" t="str">
        <f t="shared" si="93"/>
        <v>D</v>
      </c>
      <c r="R747" s="8" t="str">
        <f t="shared" si="94"/>
        <v>0.5</v>
      </c>
      <c r="S747" s="9">
        <f>_xlfn.XLOOKUP(F747,products!$A$2:$A$49,products!$E$2:$E$49,,0,)</f>
        <v>7.29</v>
      </c>
      <c r="T747" s="10">
        <f t="shared" si="95"/>
        <v>14.58</v>
      </c>
      <c r="U747" t="str">
        <f>_xlfn.XLOOKUP(E747,customers!$A$2:$A$1001,customers!$I$2:$I$1001,,0,)</f>
        <v>No</v>
      </c>
    </row>
    <row r="748" spans="1:21" x14ac:dyDescent="0.2">
      <c r="A748" s="2" t="s">
        <v>4705</v>
      </c>
      <c r="B748" s="3">
        <v>43741</v>
      </c>
      <c r="C748" s="3" t="str">
        <f t="shared" si="88"/>
        <v>Oct</v>
      </c>
      <c r="D748" s="2">
        <f t="shared" si="89"/>
        <v>2019</v>
      </c>
      <c r="E748" s="2" t="s">
        <v>4706</v>
      </c>
      <c r="F748" t="s">
        <v>6155</v>
      </c>
      <c r="G748" s="2">
        <v>3</v>
      </c>
      <c r="H748" s="2" t="str">
        <f>VLOOKUP(E748,customers!$A$1:$I$1001,2,FALSE)</f>
        <v>Hussein Olliff</v>
      </c>
      <c r="I748" s="2" t="str">
        <f t="shared" si="90"/>
        <v>Hussein</v>
      </c>
      <c r="J748" s="2" t="str">
        <f t="shared" si="91"/>
        <v>Olliff</v>
      </c>
      <c r="K748" s="2" t="str">
        <f>IF(VLOOKUP(E748,customers!$A$1:$I$1001,3,FALSE)=0," ",VLOOKUP(E748,customers!$A$1:$I$1001,3,FALSE))</f>
        <v>holliffkq@sciencedirect.com</v>
      </c>
      <c r="L748" s="2" t="str">
        <f>VLOOKUP(E748,customers!$A$1:$I$1001,6,FALSE)</f>
        <v>Stradbally</v>
      </c>
      <c r="M748" s="2" t="str">
        <f>VLOOKUP(E748,customers!$A$1:$I$1001,7,FALSE)</f>
        <v>Ireland</v>
      </c>
      <c r="N748" t="str">
        <f t="shared" si="92"/>
        <v>A</v>
      </c>
      <c r="O748" t="str" cm="1">
        <f t="array" ref="O748">_xlfn.IFS(N748="R","Rob",N748="E","Exc",N748="L","Lib",N748="A","Ara")</f>
        <v>Ara</v>
      </c>
      <c r="P748" t="str" cm="1">
        <f t="array" ref="P748">_xlfn.IFS(O748="Rob","Robusta",O748="Exc","Excelsa",O748="Ara","Arabica",O748="Lib","Liberica")</f>
        <v>Arabica</v>
      </c>
      <c r="Q748" t="str">
        <f t="shared" si="93"/>
        <v>M</v>
      </c>
      <c r="R748" s="8" t="str">
        <f t="shared" si="94"/>
        <v>1</v>
      </c>
      <c r="S748" s="9">
        <f>_xlfn.XLOOKUP(F748,products!$A$2:$A$49,products!$E$2:$E$49,,0,)</f>
        <v>11.25</v>
      </c>
      <c r="T748" s="10">
        <f t="shared" si="95"/>
        <v>33.75</v>
      </c>
      <c r="U748" t="str">
        <f>_xlfn.XLOOKUP(E748,customers!$A$2:$A$1001,customers!$I$2:$I$1001,,0,)</f>
        <v>No</v>
      </c>
    </row>
    <row r="749" spans="1:21" x14ac:dyDescent="0.2">
      <c r="A749" s="2" t="s">
        <v>4711</v>
      </c>
      <c r="B749" s="3">
        <v>43501</v>
      </c>
      <c r="C749" s="3" t="str">
        <f t="shared" si="88"/>
        <v>Feb</v>
      </c>
      <c r="D749" s="2">
        <f t="shared" si="89"/>
        <v>2019</v>
      </c>
      <c r="E749" s="2" t="s">
        <v>4712</v>
      </c>
      <c r="F749" t="s">
        <v>6160</v>
      </c>
      <c r="G749" s="2">
        <v>4</v>
      </c>
      <c r="H749" s="2" t="str">
        <f>VLOOKUP(E749,customers!$A$1:$I$1001,2,FALSE)</f>
        <v>Teddi Quadri</v>
      </c>
      <c r="I749" s="2" t="str">
        <f t="shared" si="90"/>
        <v>Teddi</v>
      </c>
      <c r="J749" s="2" t="str">
        <f t="shared" si="91"/>
        <v>Quadri</v>
      </c>
      <c r="K749" s="2" t="str">
        <f>IF(VLOOKUP(E749,customers!$A$1:$I$1001,3,FALSE)=0," ",VLOOKUP(E749,customers!$A$1:$I$1001,3,FALSE))</f>
        <v>tquadrikr@opensource.org</v>
      </c>
      <c r="L749" s="2" t="str">
        <f>VLOOKUP(E749,customers!$A$1:$I$1001,6,FALSE)</f>
        <v>Ballina</v>
      </c>
      <c r="M749" s="2" t="str">
        <f>VLOOKUP(E749,customers!$A$1:$I$1001,7,FALSE)</f>
        <v>Ireland</v>
      </c>
      <c r="N749" t="str">
        <f t="shared" si="92"/>
        <v>L</v>
      </c>
      <c r="O749" t="str" cm="1">
        <f t="array" ref="O749">_xlfn.IFS(N749="R","Rob",N749="E","Exc",N749="L","Lib",N749="A","Ara")</f>
        <v>Lib</v>
      </c>
      <c r="P749" t="str" cm="1">
        <f t="array" ref="P749">_xlfn.IFS(O749="Rob","Robusta",O749="Exc","Excelsa",O749="Ara","Arabica",O749="Lib","Liberica")</f>
        <v>Liberica</v>
      </c>
      <c r="Q749" t="str">
        <f t="shared" si="93"/>
        <v>M</v>
      </c>
      <c r="R749" s="8" t="str">
        <f t="shared" si="94"/>
        <v>0.5</v>
      </c>
      <c r="S749" s="9">
        <f>_xlfn.XLOOKUP(F749,products!$A$2:$A$49,products!$E$2:$E$49,,0,)</f>
        <v>8.73</v>
      </c>
      <c r="T749" s="10">
        <f t="shared" si="95"/>
        <v>34.92</v>
      </c>
      <c r="U749" t="str">
        <f>_xlfn.XLOOKUP(E749,customers!$A$2:$A$1001,customers!$I$2:$I$1001,,0,)</f>
        <v>Yes</v>
      </c>
    </row>
    <row r="750" spans="1:21" x14ac:dyDescent="0.2">
      <c r="A750" s="2" t="s">
        <v>4717</v>
      </c>
      <c r="B750" s="3">
        <v>44074</v>
      </c>
      <c r="C750" s="3" t="str">
        <f t="shared" si="88"/>
        <v>Aug</v>
      </c>
      <c r="D750" s="2">
        <f t="shared" si="89"/>
        <v>2020</v>
      </c>
      <c r="E750" s="2" t="s">
        <v>4718</v>
      </c>
      <c r="F750" t="s">
        <v>6144</v>
      </c>
      <c r="G750" s="2">
        <v>2</v>
      </c>
      <c r="H750" s="2" t="str">
        <f>VLOOKUP(E750,customers!$A$1:$I$1001,2,FALSE)</f>
        <v>Felita Eshmade</v>
      </c>
      <c r="I750" s="2" t="str">
        <f t="shared" si="90"/>
        <v>Felita</v>
      </c>
      <c r="J750" s="2" t="str">
        <f t="shared" si="91"/>
        <v>Eshmade</v>
      </c>
      <c r="K750" s="2" t="str">
        <f>IF(VLOOKUP(E750,customers!$A$1:$I$1001,3,FALSE)=0," ",VLOOKUP(E750,customers!$A$1:$I$1001,3,FALSE))</f>
        <v>feshmadeks@umn.edu</v>
      </c>
      <c r="L750" s="2" t="str">
        <f>VLOOKUP(E750,customers!$A$1:$I$1001,6,FALSE)</f>
        <v>Richmond</v>
      </c>
      <c r="M750" s="2" t="str">
        <f>VLOOKUP(E750,customers!$A$1:$I$1001,7,FALSE)</f>
        <v>United States</v>
      </c>
      <c r="N750" t="str">
        <f t="shared" si="92"/>
        <v>E</v>
      </c>
      <c r="O750" t="str" cm="1">
        <f t="array" ref="O750">_xlfn.IFS(N750="R","Rob",N750="E","Exc",N750="L","Lib",N750="A","Ara")</f>
        <v>Exc</v>
      </c>
      <c r="P750" t="str" cm="1">
        <f t="array" ref="P750">_xlfn.IFS(O750="Rob","Robusta",O750="Exc","Excelsa",O750="Ara","Arabica",O750="Lib","Liberica")</f>
        <v>Excelsa</v>
      </c>
      <c r="Q750" t="str">
        <f t="shared" si="93"/>
        <v>D</v>
      </c>
      <c r="R750" s="8" t="str">
        <f t="shared" si="94"/>
        <v>0.5</v>
      </c>
      <c r="S750" s="9">
        <f>_xlfn.XLOOKUP(F750,products!$A$2:$A$49,products!$E$2:$E$49,,0,)</f>
        <v>7.29</v>
      </c>
      <c r="T750" s="10">
        <f t="shared" si="95"/>
        <v>14.58</v>
      </c>
      <c r="U750" t="str">
        <f>_xlfn.XLOOKUP(E750,customers!$A$2:$A$1001,customers!$I$2:$I$1001,,0,)</f>
        <v>No</v>
      </c>
    </row>
    <row r="751" spans="1:21" x14ac:dyDescent="0.2">
      <c r="A751" s="2" t="s">
        <v>4723</v>
      </c>
      <c r="B751" s="3">
        <v>44209</v>
      </c>
      <c r="C751" s="3" t="str">
        <f t="shared" si="88"/>
        <v>Jan</v>
      </c>
      <c r="D751" s="2">
        <f t="shared" si="89"/>
        <v>2021</v>
      </c>
      <c r="E751" s="2" t="s">
        <v>4724</v>
      </c>
      <c r="F751" t="s">
        <v>6163</v>
      </c>
      <c r="G751" s="2">
        <v>2</v>
      </c>
      <c r="H751" s="2" t="str">
        <f>VLOOKUP(E751,customers!$A$1:$I$1001,2,FALSE)</f>
        <v>Melodie OIlier</v>
      </c>
      <c r="I751" s="2" t="str">
        <f t="shared" si="90"/>
        <v>Melodie</v>
      </c>
      <c r="J751" s="2" t="str">
        <f t="shared" si="91"/>
        <v>OIlier</v>
      </c>
      <c r="K751" s="2" t="str">
        <f>IF(VLOOKUP(E751,customers!$A$1:$I$1001,3,FALSE)=0," ",VLOOKUP(E751,customers!$A$1:$I$1001,3,FALSE))</f>
        <v>moilierkt@paginegialle.it</v>
      </c>
      <c r="L751" s="2" t="str">
        <f>VLOOKUP(E751,customers!$A$1:$I$1001,6,FALSE)</f>
        <v>Glasnevin</v>
      </c>
      <c r="M751" s="2" t="str">
        <f>VLOOKUP(E751,customers!$A$1:$I$1001,7,FALSE)</f>
        <v>Ireland</v>
      </c>
      <c r="N751" t="str">
        <f t="shared" si="92"/>
        <v>R</v>
      </c>
      <c r="O751" t="str" cm="1">
        <f t="array" ref="O751">_xlfn.IFS(N751="R","Rob",N751="E","Exc",N751="L","Lib",N751="A","Ara")</f>
        <v>Rob</v>
      </c>
      <c r="P751" t="str" cm="1">
        <f t="array" ref="P751">_xlfn.IFS(O751="Rob","Robusta",O751="Exc","Excelsa",O751="Ara","Arabica",O751="Lib","Liberica")</f>
        <v>Robusta</v>
      </c>
      <c r="Q751" t="str">
        <f t="shared" si="93"/>
        <v>D</v>
      </c>
      <c r="R751" s="8" t="str">
        <f t="shared" si="94"/>
        <v>0.2</v>
      </c>
      <c r="S751" s="9">
        <f>_xlfn.XLOOKUP(F751,products!$A$2:$A$49,products!$E$2:$E$49,,0,)</f>
        <v>2.6849999999999996</v>
      </c>
      <c r="T751" s="10">
        <f t="shared" si="95"/>
        <v>5.3699999999999992</v>
      </c>
      <c r="U751" t="str">
        <f>_xlfn.XLOOKUP(E751,customers!$A$2:$A$1001,customers!$I$2:$I$1001,,0,)</f>
        <v>Yes</v>
      </c>
    </row>
    <row r="752" spans="1:21" x14ac:dyDescent="0.2">
      <c r="A752" s="2" t="s">
        <v>4730</v>
      </c>
      <c r="B752" s="3">
        <v>44277</v>
      </c>
      <c r="C752" s="3" t="str">
        <f t="shared" si="88"/>
        <v>Mar</v>
      </c>
      <c r="D752" s="2">
        <f t="shared" si="89"/>
        <v>2021</v>
      </c>
      <c r="E752" s="2" t="s">
        <v>4731</v>
      </c>
      <c r="F752" t="s">
        <v>6146</v>
      </c>
      <c r="G752" s="2">
        <v>1</v>
      </c>
      <c r="H752" s="2" t="str">
        <f>VLOOKUP(E752,customers!$A$1:$I$1001,2,FALSE)</f>
        <v>Hazel Iacopini</v>
      </c>
      <c r="I752" s="2" t="str">
        <f t="shared" si="90"/>
        <v>Hazel</v>
      </c>
      <c r="J752" s="2" t="str">
        <f t="shared" si="91"/>
        <v>Iacopini</v>
      </c>
      <c r="K752" s="2" t="str">
        <f>IF(VLOOKUP(E752,customers!$A$1:$I$1001,3,FALSE)=0," ",VLOOKUP(E752,customers!$A$1:$I$1001,3,FALSE))</f>
        <v xml:space="preserve"> </v>
      </c>
      <c r="L752" s="2" t="str">
        <f>VLOOKUP(E752,customers!$A$1:$I$1001,6,FALSE)</f>
        <v>Fort Worth</v>
      </c>
      <c r="M752" s="2" t="str">
        <f>VLOOKUP(E752,customers!$A$1:$I$1001,7,FALSE)</f>
        <v>United States</v>
      </c>
      <c r="N752" t="str">
        <f t="shared" si="92"/>
        <v>R</v>
      </c>
      <c r="O752" t="str" cm="1">
        <f t="array" ref="O752">_xlfn.IFS(N752="R","Rob",N752="E","Exc",N752="L","Lib",N752="A","Ara")</f>
        <v>Rob</v>
      </c>
      <c r="P752" t="str" cm="1">
        <f t="array" ref="P752">_xlfn.IFS(O752="Rob","Robusta",O752="Exc","Excelsa",O752="Ara","Arabica",O752="Lib","Liberica")</f>
        <v>Robusta</v>
      </c>
      <c r="Q752" t="str">
        <f t="shared" si="93"/>
        <v>M</v>
      </c>
      <c r="R752" s="8" t="str">
        <f t="shared" si="94"/>
        <v>0.5</v>
      </c>
      <c r="S752" s="9">
        <f>_xlfn.XLOOKUP(F752,products!$A$2:$A$49,products!$E$2:$E$49,,0,)</f>
        <v>5.97</v>
      </c>
      <c r="T752" s="10">
        <f t="shared" si="95"/>
        <v>5.97</v>
      </c>
      <c r="U752" t="str">
        <f>_xlfn.XLOOKUP(E752,customers!$A$2:$A$1001,customers!$I$2:$I$1001,,0,)</f>
        <v>Yes</v>
      </c>
    </row>
    <row r="753" spans="1:21" x14ac:dyDescent="0.2">
      <c r="A753" s="2" t="s">
        <v>4735</v>
      </c>
      <c r="B753" s="3">
        <v>43847</v>
      </c>
      <c r="C753" s="3" t="str">
        <f t="shared" si="88"/>
        <v>Jan</v>
      </c>
      <c r="D753" s="2">
        <f t="shared" si="89"/>
        <v>2020</v>
      </c>
      <c r="E753" s="2" t="s">
        <v>4736</v>
      </c>
      <c r="F753" t="s">
        <v>6161</v>
      </c>
      <c r="G753" s="2">
        <v>2</v>
      </c>
      <c r="H753" s="2" t="str">
        <f>VLOOKUP(E753,customers!$A$1:$I$1001,2,FALSE)</f>
        <v>Vinny Shoebotham</v>
      </c>
      <c r="I753" s="2" t="str">
        <f t="shared" si="90"/>
        <v>Vinny</v>
      </c>
      <c r="J753" s="2" t="str">
        <f t="shared" si="91"/>
        <v>Shoebotham</v>
      </c>
      <c r="K753" s="2" t="str">
        <f>IF(VLOOKUP(E753,customers!$A$1:$I$1001,3,FALSE)=0," ",VLOOKUP(E753,customers!$A$1:$I$1001,3,FALSE))</f>
        <v>vshoebothamkv@redcross.org</v>
      </c>
      <c r="L753" s="2" t="str">
        <f>VLOOKUP(E753,customers!$A$1:$I$1001,6,FALSE)</f>
        <v>Brooklyn</v>
      </c>
      <c r="M753" s="2" t="str">
        <f>VLOOKUP(E753,customers!$A$1:$I$1001,7,FALSE)</f>
        <v>United States</v>
      </c>
      <c r="N753" t="str">
        <f t="shared" si="92"/>
        <v>L</v>
      </c>
      <c r="O753" t="str" cm="1">
        <f t="array" ref="O753">_xlfn.IFS(N753="R","Rob",N753="E","Exc",N753="L","Lib",N753="A","Ara")</f>
        <v>Lib</v>
      </c>
      <c r="P753" t="str" cm="1">
        <f t="array" ref="P753">_xlfn.IFS(O753="Rob","Robusta",O753="Exc","Excelsa",O753="Ara","Arabica",O753="Lib","Liberica")</f>
        <v>Liberica</v>
      </c>
      <c r="Q753" t="str">
        <f t="shared" si="93"/>
        <v>L</v>
      </c>
      <c r="R753" s="8" t="str">
        <f t="shared" si="94"/>
        <v>0.5</v>
      </c>
      <c r="S753" s="9">
        <f>_xlfn.XLOOKUP(F753,products!$A$2:$A$49,products!$E$2:$E$49,,0,)</f>
        <v>9.51</v>
      </c>
      <c r="T753" s="10">
        <f t="shared" si="95"/>
        <v>19.02</v>
      </c>
      <c r="U753" t="str">
        <f>_xlfn.XLOOKUP(E753,customers!$A$2:$A$1001,customers!$I$2:$I$1001,,0,)</f>
        <v>No</v>
      </c>
    </row>
    <row r="754" spans="1:21" x14ac:dyDescent="0.2">
      <c r="A754" s="2" t="s">
        <v>4741</v>
      </c>
      <c r="B754" s="3">
        <v>43648</v>
      </c>
      <c r="C754" s="3" t="str">
        <f t="shared" si="88"/>
        <v>Jul</v>
      </c>
      <c r="D754" s="2">
        <f t="shared" si="89"/>
        <v>2019</v>
      </c>
      <c r="E754" s="2" t="s">
        <v>4742</v>
      </c>
      <c r="F754" t="s">
        <v>6141</v>
      </c>
      <c r="G754" s="2">
        <v>2</v>
      </c>
      <c r="H754" s="2" t="str">
        <f>VLOOKUP(E754,customers!$A$1:$I$1001,2,FALSE)</f>
        <v>Bran Sterke</v>
      </c>
      <c r="I754" s="2" t="str">
        <f t="shared" si="90"/>
        <v>Bran</v>
      </c>
      <c r="J754" s="2" t="str">
        <f t="shared" si="91"/>
        <v>Sterke</v>
      </c>
      <c r="K754" s="2" t="str">
        <f>IF(VLOOKUP(E754,customers!$A$1:$I$1001,3,FALSE)=0," ",VLOOKUP(E754,customers!$A$1:$I$1001,3,FALSE))</f>
        <v>bsterkekw@biblegateway.com</v>
      </c>
      <c r="L754" s="2" t="str">
        <f>VLOOKUP(E754,customers!$A$1:$I$1001,6,FALSE)</f>
        <v>Fort Worth</v>
      </c>
      <c r="M754" s="2" t="str">
        <f>VLOOKUP(E754,customers!$A$1:$I$1001,7,FALSE)</f>
        <v>United States</v>
      </c>
      <c r="N754" t="str">
        <f t="shared" si="92"/>
        <v>E</v>
      </c>
      <c r="O754" t="str" cm="1">
        <f t="array" ref="O754">_xlfn.IFS(N754="R","Rob",N754="E","Exc",N754="L","Lib",N754="A","Ara")</f>
        <v>Exc</v>
      </c>
      <c r="P754" t="str" cm="1">
        <f t="array" ref="P754">_xlfn.IFS(O754="Rob","Robusta",O754="Exc","Excelsa",O754="Ara","Arabica",O754="Lib","Liberica")</f>
        <v>Excelsa</v>
      </c>
      <c r="Q754" t="str">
        <f t="shared" si="93"/>
        <v>M</v>
      </c>
      <c r="R754" s="8" t="str">
        <f t="shared" si="94"/>
        <v>1</v>
      </c>
      <c r="S754" s="9">
        <f>_xlfn.XLOOKUP(F754,products!$A$2:$A$49,products!$E$2:$E$49,,0,)</f>
        <v>13.75</v>
      </c>
      <c r="T754" s="10">
        <f t="shared" si="95"/>
        <v>27.5</v>
      </c>
      <c r="U754" t="str">
        <f>_xlfn.XLOOKUP(E754,customers!$A$2:$A$1001,customers!$I$2:$I$1001,,0,)</f>
        <v>Yes</v>
      </c>
    </row>
    <row r="755" spans="1:21" x14ac:dyDescent="0.2">
      <c r="A755" s="2" t="s">
        <v>4747</v>
      </c>
      <c r="B755" s="3">
        <v>44704</v>
      </c>
      <c r="C755" s="3" t="str">
        <f t="shared" si="88"/>
        <v>May</v>
      </c>
      <c r="D755" s="2">
        <f t="shared" si="89"/>
        <v>2022</v>
      </c>
      <c r="E755" s="2" t="s">
        <v>4748</v>
      </c>
      <c r="F755" t="s">
        <v>6158</v>
      </c>
      <c r="G755" s="2">
        <v>5</v>
      </c>
      <c r="H755" s="2" t="str">
        <f>VLOOKUP(E755,customers!$A$1:$I$1001,2,FALSE)</f>
        <v>Simone Capon</v>
      </c>
      <c r="I755" s="2" t="str">
        <f t="shared" si="90"/>
        <v>Simone</v>
      </c>
      <c r="J755" s="2" t="str">
        <f t="shared" si="91"/>
        <v>Capon</v>
      </c>
      <c r="K755" s="2" t="str">
        <f>IF(VLOOKUP(E755,customers!$A$1:$I$1001,3,FALSE)=0," ",VLOOKUP(E755,customers!$A$1:$I$1001,3,FALSE))</f>
        <v>scaponkx@craigslist.org</v>
      </c>
      <c r="L755" s="2" t="str">
        <f>VLOOKUP(E755,customers!$A$1:$I$1001,6,FALSE)</f>
        <v>Phoenix</v>
      </c>
      <c r="M755" s="2" t="str">
        <f>VLOOKUP(E755,customers!$A$1:$I$1001,7,FALSE)</f>
        <v>United States</v>
      </c>
      <c r="N755" t="str">
        <f t="shared" si="92"/>
        <v>A</v>
      </c>
      <c r="O755" t="str" cm="1">
        <f t="array" ref="O755">_xlfn.IFS(N755="R","Rob",N755="E","Exc",N755="L","Lib",N755="A","Ara")</f>
        <v>Ara</v>
      </c>
      <c r="P755" t="str" cm="1">
        <f t="array" ref="P755">_xlfn.IFS(O755="Rob","Robusta",O755="Exc","Excelsa",O755="Ara","Arabica",O755="Lib","Liberica")</f>
        <v>Arabica</v>
      </c>
      <c r="Q755" t="str">
        <f t="shared" si="93"/>
        <v>D</v>
      </c>
      <c r="R755" s="8" t="str">
        <f t="shared" si="94"/>
        <v>0.5</v>
      </c>
      <c r="S755" s="9">
        <f>_xlfn.XLOOKUP(F755,products!$A$2:$A$49,products!$E$2:$E$49,,0,)</f>
        <v>5.97</v>
      </c>
      <c r="T755" s="10">
        <f t="shared" si="95"/>
        <v>29.849999999999998</v>
      </c>
      <c r="U755" t="str">
        <f>_xlfn.XLOOKUP(E755,customers!$A$2:$A$1001,customers!$I$2:$I$1001,,0,)</f>
        <v>No</v>
      </c>
    </row>
    <row r="756" spans="1:21" x14ac:dyDescent="0.2">
      <c r="A756" s="2" t="s">
        <v>4753</v>
      </c>
      <c r="B756" s="3">
        <v>44726</v>
      </c>
      <c r="C756" s="3" t="str">
        <f t="shared" si="88"/>
        <v>Jun</v>
      </c>
      <c r="D756" s="2">
        <f t="shared" si="89"/>
        <v>2022</v>
      </c>
      <c r="E756" s="2" t="s">
        <v>4434</v>
      </c>
      <c r="F756" t="s">
        <v>6154</v>
      </c>
      <c r="G756" s="2">
        <v>6</v>
      </c>
      <c r="H756" s="2" t="str">
        <f>VLOOKUP(E756,customers!$A$1:$I$1001,2,FALSE)</f>
        <v>Jimmy Dymoke</v>
      </c>
      <c r="I756" s="2" t="str">
        <f t="shared" si="90"/>
        <v>Jimmy</v>
      </c>
      <c r="J756" s="2" t="str">
        <f t="shared" si="91"/>
        <v>Dymoke</v>
      </c>
      <c r="K756" s="2" t="str">
        <f>IF(VLOOKUP(E756,customers!$A$1:$I$1001,3,FALSE)=0," ",VLOOKUP(E756,customers!$A$1:$I$1001,3,FALSE))</f>
        <v>jdymokeje@prnewswire.com</v>
      </c>
      <c r="L756" s="2" t="str">
        <f>VLOOKUP(E756,customers!$A$1:$I$1001,6,FALSE)</f>
        <v>Beaumont</v>
      </c>
      <c r="M756" s="2" t="str">
        <f>VLOOKUP(E756,customers!$A$1:$I$1001,7,FALSE)</f>
        <v>Ireland</v>
      </c>
      <c r="N756" t="str">
        <f t="shared" si="92"/>
        <v>A</v>
      </c>
      <c r="O756" t="str" cm="1">
        <f t="array" ref="O756">_xlfn.IFS(N756="R","Rob",N756="E","Exc",N756="L","Lib",N756="A","Ara")</f>
        <v>Ara</v>
      </c>
      <c r="P756" t="str" cm="1">
        <f t="array" ref="P756">_xlfn.IFS(O756="Rob","Robusta",O756="Exc","Excelsa",O756="Ara","Arabica",O756="Lib","Liberica")</f>
        <v>Arabica</v>
      </c>
      <c r="Q756" t="str">
        <f t="shared" si="93"/>
        <v>D</v>
      </c>
      <c r="R756" s="8" t="str">
        <f t="shared" si="94"/>
        <v>0.2</v>
      </c>
      <c r="S756" s="9">
        <f>_xlfn.XLOOKUP(F756,products!$A$2:$A$49,products!$E$2:$E$49,,0,)</f>
        <v>2.9849999999999999</v>
      </c>
      <c r="T756" s="10">
        <f t="shared" si="95"/>
        <v>17.91</v>
      </c>
      <c r="U756" t="str">
        <f>_xlfn.XLOOKUP(E756,customers!$A$2:$A$1001,customers!$I$2:$I$1001,,0,)</f>
        <v>No</v>
      </c>
    </row>
    <row r="757" spans="1:21" x14ac:dyDescent="0.2">
      <c r="A757" s="2" t="s">
        <v>4758</v>
      </c>
      <c r="B757" s="3">
        <v>44397</v>
      </c>
      <c r="C757" s="3" t="str">
        <f t="shared" si="88"/>
        <v>Jul</v>
      </c>
      <c r="D757" s="2">
        <f t="shared" si="89"/>
        <v>2021</v>
      </c>
      <c r="E757" s="2" t="s">
        <v>4759</v>
      </c>
      <c r="F757" t="s">
        <v>6145</v>
      </c>
      <c r="G757" s="2">
        <v>6</v>
      </c>
      <c r="H757" s="2" t="str">
        <f>VLOOKUP(E757,customers!$A$1:$I$1001,2,FALSE)</f>
        <v>Foster Constance</v>
      </c>
      <c r="I757" s="2" t="str">
        <f t="shared" si="90"/>
        <v>Foster</v>
      </c>
      <c r="J757" s="2" t="str">
        <f t="shared" si="91"/>
        <v>Constance</v>
      </c>
      <c r="K757" s="2" t="str">
        <f>IF(VLOOKUP(E757,customers!$A$1:$I$1001,3,FALSE)=0," ",VLOOKUP(E757,customers!$A$1:$I$1001,3,FALSE))</f>
        <v>fconstancekz@ifeng.com</v>
      </c>
      <c r="L757" s="2" t="str">
        <f>VLOOKUP(E757,customers!$A$1:$I$1001,6,FALSE)</f>
        <v>Dallas</v>
      </c>
      <c r="M757" s="2" t="str">
        <f>VLOOKUP(E757,customers!$A$1:$I$1001,7,FALSE)</f>
        <v>United States</v>
      </c>
      <c r="N757" t="str">
        <f t="shared" si="92"/>
        <v>L</v>
      </c>
      <c r="O757" t="str" cm="1">
        <f t="array" ref="O757">_xlfn.IFS(N757="R","Rob",N757="E","Exc",N757="L","Lib",N757="A","Ara")</f>
        <v>Lib</v>
      </c>
      <c r="P757" t="str" cm="1">
        <f t="array" ref="P757">_xlfn.IFS(O757="Rob","Robusta",O757="Exc","Excelsa",O757="Ara","Arabica",O757="Lib","Liberica")</f>
        <v>Liberica</v>
      </c>
      <c r="Q757" t="str">
        <f t="shared" si="93"/>
        <v>L</v>
      </c>
      <c r="R757" s="8" t="str">
        <f t="shared" si="94"/>
        <v>0.2</v>
      </c>
      <c r="S757" s="9">
        <f>_xlfn.XLOOKUP(F757,products!$A$2:$A$49,products!$E$2:$E$49,,0,)</f>
        <v>4.7549999999999999</v>
      </c>
      <c r="T757" s="10">
        <f t="shared" si="95"/>
        <v>28.53</v>
      </c>
      <c r="U757" t="str">
        <f>_xlfn.XLOOKUP(E757,customers!$A$2:$A$1001,customers!$I$2:$I$1001,,0,)</f>
        <v>No</v>
      </c>
    </row>
    <row r="758" spans="1:21" x14ac:dyDescent="0.2">
      <c r="A758" s="2" t="s">
        <v>4764</v>
      </c>
      <c r="B758" s="3">
        <v>44715</v>
      </c>
      <c r="C758" s="3" t="str">
        <f t="shared" si="88"/>
        <v>Jun</v>
      </c>
      <c r="D758" s="2">
        <f t="shared" si="89"/>
        <v>2022</v>
      </c>
      <c r="E758" s="2" t="s">
        <v>4765</v>
      </c>
      <c r="F758" t="s">
        <v>6177</v>
      </c>
      <c r="G758" s="2">
        <v>4</v>
      </c>
      <c r="H758" s="2" t="str">
        <f>VLOOKUP(E758,customers!$A$1:$I$1001,2,FALSE)</f>
        <v>Fernando Sulman</v>
      </c>
      <c r="I758" s="2" t="str">
        <f t="shared" si="90"/>
        <v>Fernando</v>
      </c>
      <c r="J758" s="2" t="str">
        <f t="shared" si="91"/>
        <v>Sulman</v>
      </c>
      <c r="K758" s="2" t="str">
        <f>IF(VLOOKUP(E758,customers!$A$1:$I$1001,3,FALSE)=0," ",VLOOKUP(E758,customers!$A$1:$I$1001,3,FALSE))</f>
        <v>fsulmanl0@washington.edu</v>
      </c>
      <c r="L758" s="2" t="str">
        <f>VLOOKUP(E758,customers!$A$1:$I$1001,6,FALSE)</f>
        <v>Asheville</v>
      </c>
      <c r="M758" s="2" t="str">
        <f>VLOOKUP(E758,customers!$A$1:$I$1001,7,FALSE)</f>
        <v>United States</v>
      </c>
      <c r="N758" t="str">
        <f t="shared" si="92"/>
        <v>R</v>
      </c>
      <c r="O758" t="str" cm="1">
        <f t="array" ref="O758">_xlfn.IFS(N758="R","Rob",N758="E","Exc",N758="L","Lib",N758="A","Ara")</f>
        <v>Rob</v>
      </c>
      <c r="P758" t="str" cm="1">
        <f t="array" ref="P758">_xlfn.IFS(O758="Rob","Robusta",O758="Exc","Excelsa",O758="Ara","Arabica",O758="Lib","Liberica")</f>
        <v>Robusta</v>
      </c>
      <c r="Q758" t="str">
        <f t="shared" si="93"/>
        <v>D</v>
      </c>
      <c r="R758" s="8" t="str">
        <f t="shared" si="94"/>
        <v>1</v>
      </c>
      <c r="S758" s="9">
        <f>_xlfn.XLOOKUP(F758,products!$A$2:$A$49,products!$E$2:$E$49,,0,)</f>
        <v>8.9499999999999993</v>
      </c>
      <c r="T758" s="10">
        <f t="shared" si="95"/>
        <v>35.799999999999997</v>
      </c>
      <c r="U758" t="str">
        <f>_xlfn.XLOOKUP(E758,customers!$A$2:$A$1001,customers!$I$2:$I$1001,,0,)</f>
        <v>Yes</v>
      </c>
    </row>
    <row r="759" spans="1:21" x14ac:dyDescent="0.2">
      <c r="A759" s="2" t="s">
        <v>4770</v>
      </c>
      <c r="B759" s="3">
        <v>43977</v>
      </c>
      <c r="C759" s="3" t="str">
        <f t="shared" si="88"/>
        <v>May</v>
      </c>
      <c r="D759" s="2">
        <f t="shared" si="89"/>
        <v>2020</v>
      </c>
      <c r="E759" s="2" t="s">
        <v>4771</v>
      </c>
      <c r="F759" t="s">
        <v>6158</v>
      </c>
      <c r="G759" s="2">
        <v>3</v>
      </c>
      <c r="H759" s="2" t="str">
        <f>VLOOKUP(E759,customers!$A$1:$I$1001,2,FALSE)</f>
        <v>Dorotea Hollyman</v>
      </c>
      <c r="I759" s="2" t="str">
        <f t="shared" si="90"/>
        <v>Dorotea</v>
      </c>
      <c r="J759" s="2" t="str">
        <f t="shared" si="91"/>
        <v>Hollyman</v>
      </c>
      <c r="K759" s="2" t="str">
        <f>IF(VLOOKUP(E759,customers!$A$1:$I$1001,3,FALSE)=0," ",VLOOKUP(E759,customers!$A$1:$I$1001,3,FALSE))</f>
        <v>dhollymanl1@ibm.com</v>
      </c>
      <c r="L759" s="2" t="str">
        <f>VLOOKUP(E759,customers!$A$1:$I$1001,6,FALSE)</f>
        <v>Billings</v>
      </c>
      <c r="M759" s="2" t="str">
        <f>VLOOKUP(E759,customers!$A$1:$I$1001,7,FALSE)</f>
        <v>United States</v>
      </c>
      <c r="N759" t="str">
        <f t="shared" si="92"/>
        <v>A</v>
      </c>
      <c r="O759" t="str" cm="1">
        <f t="array" ref="O759">_xlfn.IFS(N759="R","Rob",N759="E","Exc",N759="L","Lib",N759="A","Ara")</f>
        <v>Ara</v>
      </c>
      <c r="P759" t="str" cm="1">
        <f t="array" ref="P759">_xlfn.IFS(O759="Rob","Robusta",O759="Exc","Excelsa",O759="Ara","Arabica",O759="Lib","Liberica")</f>
        <v>Arabica</v>
      </c>
      <c r="Q759" t="str">
        <f t="shared" si="93"/>
        <v>D</v>
      </c>
      <c r="R759" s="8" t="str">
        <f t="shared" si="94"/>
        <v>0.5</v>
      </c>
      <c r="S759" s="9">
        <f>_xlfn.XLOOKUP(F759,products!$A$2:$A$49,products!$E$2:$E$49,,0,)</f>
        <v>5.97</v>
      </c>
      <c r="T759" s="10">
        <f t="shared" si="95"/>
        <v>17.91</v>
      </c>
      <c r="U759" t="str">
        <f>_xlfn.XLOOKUP(E759,customers!$A$2:$A$1001,customers!$I$2:$I$1001,,0,)</f>
        <v>Yes</v>
      </c>
    </row>
    <row r="760" spans="1:21" x14ac:dyDescent="0.2">
      <c r="A760" s="2" t="s">
        <v>4776</v>
      </c>
      <c r="B760" s="3">
        <v>43672</v>
      </c>
      <c r="C760" s="3" t="str">
        <f t="shared" si="88"/>
        <v>Jul</v>
      </c>
      <c r="D760" s="2">
        <f t="shared" si="89"/>
        <v>2019</v>
      </c>
      <c r="E760" s="2" t="s">
        <v>4777</v>
      </c>
      <c r="F760" t="s">
        <v>6177</v>
      </c>
      <c r="G760" s="2">
        <v>1</v>
      </c>
      <c r="H760" s="2" t="str">
        <f>VLOOKUP(E760,customers!$A$1:$I$1001,2,FALSE)</f>
        <v>Lorelei Nardoni</v>
      </c>
      <c r="I760" s="2" t="str">
        <f t="shared" si="90"/>
        <v>Lorelei</v>
      </c>
      <c r="J760" s="2" t="str">
        <f t="shared" si="91"/>
        <v>Nardoni</v>
      </c>
      <c r="K760" s="2" t="str">
        <f>IF(VLOOKUP(E760,customers!$A$1:$I$1001,3,FALSE)=0," ",VLOOKUP(E760,customers!$A$1:$I$1001,3,FALSE))</f>
        <v>lnardonil2@hao123.com</v>
      </c>
      <c r="L760" s="2" t="str">
        <f>VLOOKUP(E760,customers!$A$1:$I$1001,6,FALSE)</f>
        <v>Saint Louis</v>
      </c>
      <c r="M760" s="2" t="str">
        <f>VLOOKUP(E760,customers!$A$1:$I$1001,7,FALSE)</f>
        <v>United States</v>
      </c>
      <c r="N760" t="str">
        <f t="shared" si="92"/>
        <v>R</v>
      </c>
      <c r="O760" t="str" cm="1">
        <f t="array" ref="O760">_xlfn.IFS(N760="R","Rob",N760="E","Exc",N760="L","Lib",N760="A","Ara")</f>
        <v>Rob</v>
      </c>
      <c r="P760" t="str" cm="1">
        <f t="array" ref="P760">_xlfn.IFS(O760="Rob","Robusta",O760="Exc","Excelsa",O760="Ara","Arabica",O760="Lib","Liberica")</f>
        <v>Robusta</v>
      </c>
      <c r="Q760" t="str">
        <f t="shared" si="93"/>
        <v>D</v>
      </c>
      <c r="R760" s="8" t="str">
        <f t="shared" si="94"/>
        <v>1</v>
      </c>
      <c r="S760" s="9">
        <f>_xlfn.XLOOKUP(F760,products!$A$2:$A$49,products!$E$2:$E$49,,0,)</f>
        <v>8.9499999999999993</v>
      </c>
      <c r="T760" s="10">
        <f t="shared" si="95"/>
        <v>8.9499999999999993</v>
      </c>
      <c r="U760" t="str">
        <f>_xlfn.XLOOKUP(E760,customers!$A$2:$A$1001,customers!$I$2:$I$1001,,0,)</f>
        <v>No</v>
      </c>
    </row>
    <row r="761" spans="1:21" x14ac:dyDescent="0.2">
      <c r="A761" s="2" t="s">
        <v>4781</v>
      </c>
      <c r="B761" s="3">
        <v>44126</v>
      </c>
      <c r="C761" s="3" t="str">
        <f t="shared" si="88"/>
        <v>Oct</v>
      </c>
      <c r="D761" s="2">
        <f t="shared" si="89"/>
        <v>2020</v>
      </c>
      <c r="E761" s="2" t="s">
        <v>4782</v>
      </c>
      <c r="F761" t="s">
        <v>6165</v>
      </c>
      <c r="G761" s="2">
        <v>1</v>
      </c>
      <c r="H761" s="2" t="str">
        <f>VLOOKUP(E761,customers!$A$1:$I$1001,2,FALSE)</f>
        <v>Dallas Yarham</v>
      </c>
      <c r="I761" s="2" t="str">
        <f t="shared" si="90"/>
        <v>Dallas</v>
      </c>
      <c r="J761" s="2" t="str">
        <f t="shared" si="91"/>
        <v>Yarham</v>
      </c>
      <c r="K761" s="2" t="str">
        <f>IF(VLOOKUP(E761,customers!$A$1:$I$1001,3,FALSE)=0," ",VLOOKUP(E761,customers!$A$1:$I$1001,3,FALSE))</f>
        <v>dyarhaml3@moonfruit.com</v>
      </c>
      <c r="L761" s="2" t="str">
        <f>VLOOKUP(E761,customers!$A$1:$I$1001,6,FALSE)</f>
        <v>Independence</v>
      </c>
      <c r="M761" s="2" t="str">
        <f>VLOOKUP(E761,customers!$A$1:$I$1001,7,FALSE)</f>
        <v>United States</v>
      </c>
      <c r="N761" t="str">
        <f t="shared" si="92"/>
        <v>L</v>
      </c>
      <c r="O761" t="str" cm="1">
        <f t="array" ref="O761">_xlfn.IFS(N761="R","Rob",N761="E","Exc",N761="L","Lib",N761="A","Ara")</f>
        <v>Lib</v>
      </c>
      <c r="P761" t="str" cm="1">
        <f t="array" ref="P761">_xlfn.IFS(O761="Rob","Robusta",O761="Exc","Excelsa",O761="Ara","Arabica",O761="Lib","Liberica")</f>
        <v>Liberica</v>
      </c>
      <c r="Q761" t="str">
        <f t="shared" si="93"/>
        <v>D</v>
      </c>
      <c r="R761" s="8" t="str">
        <f t="shared" si="94"/>
        <v>2.5</v>
      </c>
      <c r="S761" s="9">
        <f>_xlfn.XLOOKUP(F761,products!$A$2:$A$49,products!$E$2:$E$49,,0,)</f>
        <v>29.784999999999997</v>
      </c>
      <c r="T761" s="10">
        <f t="shared" si="95"/>
        <v>29.784999999999997</v>
      </c>
      <c r="U761" t="str">
        <f>_xlfn.XLOOKUP(E761,customers!$A$2:$A$1001,customers!$I$2:$I$1001,,0,)</f>
        <v>Yes</v>
      </c>
    </row>
    <row r="762" spans="1:21" x14ac:dyDescent="0.2">
      <c r="A762" s="2" t="s">
        <v>4787</v>
      </c>
      <c r="B762" s="3">
        <v>44189</v>
      </c>
      <c r="C762" s="3" t="str">
        <f t="shared" si="88"/>
        <v>Dec</v>
      </c>
      <c r="D762" s="2">
        <f t="shared" si="89"/>
        <v>2020</v>
      </c>
      <c r="E762" s="2" t="s">
        <v>4788</v>
      </c>
      <c r="F762" t="s">
        <v>6176</v>
      </c>
      <c r="G762" s="2">
        <v>5</v>
      </c>
      <c r="H762" s="2" t="str">
        <f>VLOOKUP(E762,customers!$A$1:$I$1001,2,FALSE)</f>
        <v>Arlana Ferrea</v>
      </c>
      <c r="I762" s="2" t="str">
        <f t="shared" si="90"/>
        <v>Arlana</v>
      </c>
      <c r="J762" s="2" t="str">
        <f t="shared" si="91"/>
        <v>Ferrea</v>
      </c>
      <c r="K762" s="2" t="str">
        <f>IF(VLOOKUP(E762,customers!$A$1:$I$1001,3,FALSE)=0," ",VLOOKUP(E762,customers!$A$1:$I$1001,3,FALSE))</f>
        <v>aferreal4@wikia.com</v>
      </c>
      <c r="L762" s="2" t="str">
        <f>VLOOKUP(E762,customers!$A$1:$I$1001,6,FALSE)</f>
        <v>Greensboro</v>
      </c>
      <c r="M762" s="2" t="str">
        <f>VLOOKUP(E762,customers!$A$1:$I$1001,7,FALSE)</f>
        <v>United States</v>
      </c>
      <c r="N762" t="str">
        <f t="shared" si="92"/>
        <v>E</v>
      </c>
      <c r="O762" t="str" cm="1">
        <f t="array" ref="O762">_xlfn.IFS(N762="R","Rob",N762="E","Exc",N762="L","Lib",N762="A","Ara")</f>
        <v>Exc</v>
      </c>
      <c r="P762" t="str" cm="1">
        <f t="array" ref="P762">_xlfn.IFS(O762="Rob","Robusta",O762="Exc","Excelsa",O762="Ara","Arabica",O762="Lib","Liberica")</f>
        <v>Excelsa</v>
      </c>
      <c r="Q762" t="str">
        <f t="shared" si="93"/>
        <v>L</v>
      </c>
      <c r="R762" s="8" t="str">
        <f t="shared" si="94"/>
        <v>0.5</v>
      </c>
      <c r="S762" s="9">
        <f>_xlfn.XLOOKUP(F762,products!$A$2:$A$49,products!$E$2:$E$49,,0,)</f>
        <v>8.91</v>
      </c>
      <c r="T762" s="10">
        <f t="shared" si="95"/>
        <v>44.55</v>
      </c>
      <c r="U762" t="str">
        <f>_xlfn.XLOOKUP(E762,customers!$A$2:$A$1001,customers!$I$2:$I$1001,,0,)</f>
        <v>No</v>
      </c>
    </row>
    <row r="763" spans="1:21" x14ac:dyDescent="0.2">
      <c r="A763" s="2" t="s">
        <v>4792</v>
      </c>
      <c r="B763" s="3">
        <v>43714</v>
      </c>
      <c r="C763" s="3" t="str">
        <f t="shared" si="88"/>
        <v>Sep</v>
      </c>
      <c r="D763" s="2">
        <f t="shared" si="89"/>
        <v>2019</v>
      </c>
      <c r="E763" s="2" t="s">
        <v>4793</v>
      </c>
      <c r="F763" t="s">
        <v>6171</v>
      </c>
      <c r="G763" s="2">
        <v>6</v>
      </c>
      <c r="H763" s="2" t="str">
        <f>VLOOKUP(E763,customers!$A$1:$I$1001,2,FALSE)</f>
        <v>Chuck Kendrick</v>
      </c>
      <c r="I763" s="2" t="str">
        <f t="shared" si="90"/>
        <v>Chuck</v>
      </c>
      <c r="J763" s="2" t="str">
        <f t="shared" si="91"/>
        <v>Kendrick</v>
      </c>
      <c r="K763" s="2" t="str">
        <f>IF(VLOOKUP(E763,customers!$A$1:$I$1001,3,FALSE)=0," ",VLOOKUP(E763,customers!$A$1:$I$1001,3,FALSE))</f>
        <v>ckendrickl5@webnode.com</v>
      </c>
      <c r="L763" s="2" t="str">
        <f>VLOOKUP(E763,customers!$A$1:$I$1001,6,FALSE)</f>
        <v>Monroe</v>
      </c>
      <c r="M763" s="2" t="str">
        <f>VLOOKUP(E763,customers!$A$1:$I$1001,7,FALSE)</f>
        <v>United States</v>
      </c>
      <c r="N763" t="str">
        <f t="shared" si="92"/>
        <v>E</v>
      </c>
      <c r="O763" t="str" cm="1">
        <f t="array" ref="O763">_xlfn.IFS(N763="R","Rob",N763="E","Exc",N763="L","Lib",N763="A","Ara")</f>
        <v>Exc</v>
      </c>
      <c r="P763" t="str" cm="1">
        <f t="array" ref="P763">_xlfn.IFS(O763="Rob","Robusta",O763="Exc","Excelsa",O763="Ara","Arabica",O763="Lib","Liberica")</f>
        <v>Excelsa</v>
      </c>
      <c r="Q763" t="str">
        <f t="shared" si="93"/>
        <v>L</v>
      </c>
      <c r="R763" s="8" t="str">
        <f t="shared" si="94"/>
        <v>1</v>
      </c>
      <c r="S763" s="9">
        <f>_xlfn.XLOOKUP(F763,products!$A$2:$A$49,products!$E$2:$E$49,,0,)</f>
        <v>14.85</v>
      </c>
      <c r="T763" s="10">
        <f t="shared" si="95"/>
        <v>89.1</v>
      </c>
      <c r="U763" t="str">
        <f>_xlfn.XLOOKUP(E763,customers!$A$2:$A$1001,customers!$I$2:$I$1001,,0,)</f>
        <v>Yes</v>
      </c>
    </row>
    <row r="764" spans="1:21" x14ac:dyDescent="0.2">
      <c r="A764" s="2" t="s">
        <v>4797</v>
      </c>
      <c r="B764" s="3">
        <v>43563</v>
      </c>
      <c r="C764" s="3" t="str">
        <f t="shared" si="88"/>
        <v>Apr</v>
      </c>
      <c r="D764" s="2">
        <f t="shared" si="89"/>
        <v>2019</v>
      </c>
      <c r="E764" s="2" t="s">
        <v>4798</v>
      </c>
      <c r="F764" t="s">
        <v>6160</v>
      </c>
      <c r="G764" s="2">
        <v>5</v>
      </c>
      <c r="H764" s="2" t="str">
        <f>VLOOKUP(E764,customers!$A$1:$I$1001,2,FALSE)</f>
        <v>Sharona Danilchik</v>
      </c>
      <c r="I764" s="2" t="str">
        <f t="shared" si="90"/>
        <v>Sharona</v>
      </c>
      <c r="J764" s="2" t="str">
        <f t="shared" si="91"/>
        <v>Danilchik</v>
      </c>
      <c r="K764" s="2" t="str">
        <f>IF(VLOOKUP(E764,customers!$A$1:$I$1001,3,FALSE)=0," ",VLOOKUP(E764,customers!$A$1:$I$1001,3,FALSE))</f>
        <v>sdanilchikl6@mit.edu</v>
      </c>
      <c r="L764" s="2" t="str">
        <f>VLOOKUP(E764,customers!$A$1:$I$1001,6,FALSE)</f>
        <v>Halton</v>
      </c>
      <c r="M764" s="2" t="str">
        <f>VLOOKUP(E764,customers!$A$1:$I$1001,7,FALSE)</f>
        <v>United Kingdom</v>
      </c>
      <c r="N764" t="str">
        <f t="shared" si="92"/>
        <v>L</v>
      </c>
      <c r="O764" t="str" cm="1">
        <f t="array" ref="O764">_xlfn.IFS(N764="R","Rob",N764="E","Exc",N764="L","Lib",N764="A","Ara")</f>
        <v>Lib</v>
      </c>
      <c r="P764" t="str" cm="1">
        <f t="array" ref="P764">_xlfn.IFS(O764="Rob","Robusta",O764="Exc","Excelsa",O764="Ara","Arabica",O764="Lib","Liberica")</f>
        <v>Liberica</v>
      </c>
      <c r="Q764" t="str">
        <f t="shared" si="93"/>
        <v>M</v>
      </c>
      <c r="R764" s="8" t="str">
        <f t="shared" si="94"/>
        <v>0.5</v>
      </c>
      <c r="S764" s="9">
        <f>_xlfn.XLOOKUP(F764,products!$A$2:$A$49,products!$E$2:$E$49,,0,)</f>
        <v>8.73</v>
      </c>
      <c r="T764" s="10">
        <f t="shared" si="95"/>
        <v>43.650000000000006</v>
      </c>
      <c r="U764" t="str">
        <f>_xlfn.XLOOKUP(E764,customers!$A$2:$A$1001,customers!$I$2:$I$1001,,0,)</f>
        <v>No</v>
      </c>
    </row>
    <row r="765" spans="1:21" x14ac:dyDescent="0.2">
      <c r="A765" s="2" t="s">
        <v>4803</v>
      </c>
      <c r="B765" s="3">
        <v>44587</v>
      </c>
      <c r="C765" s="3" t="str">
        <f t="shared" si="88"/>
        <v>Jan</v>
      </c>
      <c r="D765" s="2">
        <f t="shared" si="89"/>
        <v>2022</v>
      </c>
      <c r="E765" s="2" t="s">
        <v>4804</v>
      </c>
      <c r="F765" t="s">
        <v>6180</v>
      </c>
      <c r="G765" s="2">
        <v>3</v>
      </c>
      <c r="H765" s="2" t="str">
        <f>VLOOKUP(E765,customers!$A$1:$I$1001,2,FALSE)</f>
        <v>Sarajane Potter</v>
      </c>
      <c r="I765" s="2" t="str">
        <f t="shared" si="90"/>
        <v>Sarajane</v>
      </c>
      <c r="J765" s="2" t="str">
        <f t="shared" si="91"/>
        <v>Potter</v>
      </c>
      <c r="K765" s="2" t="str">
        <f>IF(VLOOKUP(E765,customers!$A$1:$I$1001,3,FALSE)=0," ",VLOOKUP(E765,customers!$A$1:$I$1001,3,FALSE))</f>
        <v xml:space="preserve"> </v>
      </c>
      <c r="L765" s="2" t="str">
        <f>VLOOKUP(E765,customers!$A$1:$I$1001,6,FALSE)</f>
        <v>Fort Worth</v>
      </c>
      <c r="M765" s="2" t="str">
        <f>VLOOKUP(E765,customers!$A$1:$I$1001,7,FALSE)</f>
        <v>United States</v>
      </c>
      <c r="N765" t="str">
        <f t="shared" si="92"/>
        <v>A</v>
      </c>
      <c r="O765" t="str" cm="1">
        <f t="array" ref="O765">_xlfn.IFS(N765="R","Rob",N765="E","Exc",N765="L","Lib",N765="A","Ara")</f>
        <v>Ara</v>
      </c>
      <c r="P765" t="str" cm="1">
        <f t="array" ref="P765">_xlfn.IFS(O765="Rob","Robusta",O765="Exc","Excelsa",O765="Ara","Arabica",O765="Lib","Liberica")</f>
        <v>Arabica</v>
      </c>
      <c r="Q765" t="str">
        <f t="shared" si="93"/>
        <v>L</v>
      </c>
      <c r="R765" s="8" t="str">
        <f t="shared" si="94"/>
        <v>0.5</v>
      </c>
      <c r="S765" s="9">
        <f>_xlfn.XLOOKUP(F765,products!$A$2:$A$49,products!$E$2:$E$49,,0,)</f>
        <v>7.77</v>
      </c>
      <c r="T765" s="10">
        <f t="shared" si="95"/>
        <v>23.31</v>
      </c>
      <c r="U765" t="str">
        <f>_xlfn.XLOOKUP(E765,customers!$A$2:$A$1001,customers!$I$2:$I$1001,,0,)</f>
        <v>No</v>
      </c>
    </row>
    <row r="766" spans="1:21" x14ac:dyDescent="0.2">
      <c r="A766" s="2" t="s">
        <v>4808</v>
      </c>
      <c r="B766" s="3">
        <v>43797</v>
      </c>
      <c r="C766" s="3" t="str">
        <f t="shared" si="88"/>
        <v>Nov</v>
      </c>
      <c r="D766" s="2">
        <f t="shared" si="89"/>
        <v>2019</v>
      </c>
      <c r="E766" s="2" t="s">
        <v>4809</v>
      </c>
      <c r="F766" t="s">
        <v>6182</v>
      </c>
      <c r="G766" s="2">
        <v>6</v>
      </c>
      <c r="H766" s="2" t="str">
        <f>VLOOKUP(E766,customers!$A$1:$I$1001,2,FALSE)</f>
        <v>Bobby Folomkin</v>
      </c>
      <c r="I766" s="2" t="str">
        <f t="shared" si="90"/>
        <v>Bobby</v>
      </c>
      <c r="J766" s="2" t="str">
        <f t="shared" si="91"/>
        <v>Folomkin</v>
      </c>
      <c r="K766" s="2" t="str">
        <f>IF(VLOOKUP(E766,customers!$A$1:$I$1001,3,FALSE)=0," ",VLOOKUP(E766,customers!$A$1:$I$1001,3,FALSE))</f>
        <v>bfolomkinl8@yolasite.com</v>
      </c>
      <c r="L766" s="2" t="str">
        <f>VLOOKUP(E766,customers!$A$1:$I$1001,6,FALSE)</f>
        <v>Fargo</v>
      </c>
      <c r="M766" s="2" t="str">
        <f>VLOOKUP(E766,customers!$A$1:$I$1001,7,FALSE)</f>
        <v>United States</v>
      </c>
      <c r="N766" t="str">
        <f t="shared" si="92"/>
        <v>A</v>
      </c>
      <c r="O766" t="str" cm="1">
        <f t="array" ref="O766">_xlfn.IFS(N766="R","Rob",N766="E","Exc",N766="L","Lib",N766="A","Ara")</f>
        <v>Ara</v>
      </c>
      <c r="P766" t="str" cm="1">
        <f t="array" ref="P766">_xlfn.IFS(O766="Rob","Robusta",O766="Exc","Excelsa",O766="Ara","Arabica",O766="Lib","Liberica")</f>
        <v>Arabica</v>
      </c>
      <c r="Q766" t="str">
        <f t="shared" si="93"/>
        <v>L</v>
      </c>
      <c r="R766" s="8" t="str">
        <f t="shared" si="94"/>
        <v>2.5</v>
      </c>
      <c r="S766" s="9">
        <f>_xlfn.XLOOKUP(F766,products!$A$2:$A$49,products!$E$2:$E$49,,0,)</f>
        <v>29.784999999999997</v>
      </c>
      <c r="T766" s="10">
        <f t="shared" si="95"/>
        <v>178.70999999999998</v>
      </c>
      <c r="U766" t="str">
        <f>_xlfn.XLOOKUP(E766,customers!$A$2:$A$1001,customers!$I$2:$I$1001,,0,)</f>
        <v>Yes</v>
      </c>
    </row>
    <row r="767" spans="1:21" x14ac:dyDescent="0.2">
      <c r="A767" s="2" t="s">
        <v>4814</v>
      </c>
      <c r="B767" s="3">
        <v>43667</v>
      </c>
      <c r="C767" s="3" t="str">
        <f t="shared" si="88"/>
        <v>Jul</v>
      </c>
      <c r="D767" s="2">
        <f t="shared" si="89"/>
        <v>2019</v>
      </c>
      <c r="E767" s="2" t="s">
        <v>4815</v>
      </c>
      <c r="F767" t="s">
        <v>6138</v>
      </c>
      <c r="G767" s="2">
        <v>6</v>
      </c>
      <c r="H767" s="2" t="str">
        <f>VLOOKUP(E767,customers!$A$1:$I$1001,2,FALSE)</f>
        <v>Rafferty Pursglove</v>
      </c>
      <c r="I767" s="2" t="str">
        <f t="shared" si="90"/>
        <v>Rafferty</v>
      </c>
      <c r="J767" s="2" t="str">
        <f t="shared" si="91"/>
        <v>Pursglove</v>
      </c>
      <c r="K767" s="2" t="str">
        <f>IF(VLOOKUP(E767,customers!$A$1:$I$1001,3,FALSE)=0," ",VLOOKUP(E767,customers!$A$1:$I$1001,3,FALSE))</f>
        <v>rpursglovel9@biblegateway.com</v>
      </c>
      <c r="L767" s="2" t="str">
        <f>VLOOKUP(E767,customers!$A$1:$I$1001,6,FALSE)</f>
        <v>Garland</v>
      </c>
      <c r="M767" s="2" t="str">
        <f>VLOOKUP(E767,customers!$A$1:$I$1001,7,FALSE)</f>
        <v>United States</v>
      </c>
      <c r="N767" t="str">
        <f t="shared" si="92"/>
        <v>R</v>
      </c>
      <c r="O767" t="str" cm="1">
        <f t="array" ref="O767">_xlfn.IFS(N767="R","Rob",N767="E","Exc",N767="L","Lib",N767="A","Ara")</f>
        <v>Rob</v>
      </c>
      <c r="P767" t="str" cm="1">
        <f t="array" ref="P767">_xlfn.IFS(O767="Rob","Robusta",O767="Exc","Excelsa",O767="Ara","Arabica",O767="Lib","Liberica")</f>
        <v>Robusta</v>
      </c>
      <c r="Q767" t="str">
        <f t="shared" si="93"/>
        <v>M</v>
      </c>
      <c r="R767" s="8" t="str">
        <f t="shared" si="94"/>
        <v>1</v>
      </c>
      <c r="S767" s="9">
        <f>_xlfn.XLOOKUP(F767,products!$A$2:$A$49,products!$E$2:$E$49,,0,)</f>
        <v>9.9499999999999993</v>
      </c>
      <c r="T767" s="10">
        <f t="shared" si="95"/>
        <v>59.699999999999996</v>
      </c>
      <c r="U767" t="str">
        <f>_xlfn.XLOOKUP(E767,customers!$A$2:$A$1001,customers!$I$2:$I$1001,,0,)</f>
        <v>Yes</v>
      </c>
    </row>
    <row r="768" spans="1:21" x14ac:dyDescent="0.2">
      <c r="A768" s="2" t="s">
        <v>4814</v>
      </c>
      <c r="B768" s="3">
        <v>43667</v>
      </c>
      <c r="C768" s="3" t="str">
        <f t="shared" si="88"/>
        <v>Jul</v>
      </c>
      <c r="D768" s="2">
        <f t="shared" si="89"/>
        <v>2019</v>
      </c>
      <c r="E768" s="2" t="s">
        <v>4815</v>
      </c>
      <c r="F768" t="s">
        <v>6180</v>
      </c>
      <c r="G768" s="2">
        <v>2</v>
      </c>
      <c r="H768" s="2" t="str">
        <f>VLOOKUP(E768,customers!$A$1:$I$1001,2,FALSE)</f>
        <v>Rafferty Pursglove</v>
      </c>
      <c r="I768" s="2" t="str">
        <f t="shared" si="90"/>
        <v>Rafferty</v>
      </c>
      <c r="J768" s="2" t="str">
        <f t="shared" si="91"/>
        <v>Pursglove</v>
      </c>
      <c r="K768" s="2" t="str">
        <f>IF(VLOOKUP(E768,customers!$A$1:$I$1001,3,FALSE)=0," ",VLOOKUP(E768,customers!$A$1:$I$1001,3,FALSE))</f>
        <v>rpursglovel9@biblegateway.com</v>
      </c>
      <c r="L768" s="2" t="str">
        <f>VLOOKUP(E768,customers!$A$1:$I$1001,6,FALSE)</f>
        <v>Garland</v>
      </c>
      <c r="M768" s="2" t="str">
        <f>VLOOKUP(E768,customers!$A$1:$I$1001,7,FALSE)</f>
        <v>United States</v>
      </c>
      <c r="N768" t="str">
        <f t="shared" si="92"/>
        <v>A</v>
      </c>
      <c r="O768" t="str" cm="1">
        <f t="array" ref="O768">_xlfn.IFS(N768="R","Rob",N768="E","Exc",N768="L","Lib",N768="A","Ara")</f>
        <v>Ara</v>
      </c>
      <c r="P768" t="str" cm="1">
        <f t="array" ref="P768">_xlfn.IFS(O768="Rob","Robusta",O768="Exc","Excelsa",O768="Ara","Arabica",O768="Lib","Liberica")</f>
        <v>Arabica</v>
      </c>
      <c r="Q768" t="str">
        <f t="shared" si="93"/>
        <v>L</v>
      </c>
      <c r="R768" s="8" t="str">
        <f t="shared" si="94"/>
        <v>0.5</v>
      </c>
      <c r="S768" s="9">
        <f>_xlfn.XLOOKUP(F768,products!$A$2:$A$49,products!$E$2:$E$49,,0,)</f>
        <v>7.77</v>
      </c>
      <c r="T768" s="10">
        <f t="shared" si="95"/>
        <v>15.54</v>
      </c>
      <c r="U768" t="str">
        <f>_xlfn.XLOOKUP(E768,customers!$A$2:$A$1001,customers!$I$2:$I$1001,,0,)</f>
        <v>Yes</v>
      </c>
    </row>
    <row r="769" spans="1:21" x14ac:dyDescent="0.2">
      <c r="A769" s="2" t="s">
        <v>4825</v>
      </c>
      <c r="B769" s="3">
        <v>44267</v>
      </c>
      <c r="C769" s="3" t="str">
        <f t="shared" si="88"/>
        <v>Mar</v>
      </c>
      <c r="D769" s="2">
        <f t="shared" si="89"/>
        <v>2021</v>
      </c>
      <c r="E769" s="2" t="s">
        <v>4759</v>
      </c>
      <c r="F769" t="s">
        <v>6182</v>
      </c>
      <c r="G769" s="2">
        <v>3</v>
      </c>
      <c r="H769" s="2" t="str">
        <f>VLOOKUP(E769,customers!$A$1:$I$1001,2,FALSE)</f>
        <v>Foster Constance</v>
      </c>
      <c r="I769" s="2" t="str">
        <f t="shared" si="90"/>
        <v>Foster</v>
      </c>
      <c r="J769" s="2" t="str">
        <f t="shared" si="91"/>
        <v>Constance</v>
      </c>
      <c r="K769" s="2" t="str">
        <f>IF(VLOOKUP(E769,customers!$A$1:$I$1001,3,FALSE)=0," ",VLOOKUP(E769,customers!$A$1:$I$1001,3,FALSE))</f>
        <v>fconstancekz@ifeng.com</v>
      </c>
      <c r="L769" s="2" t="str">
        <f>VLOOKUP(E769,customers!$A$1:$I$1001,6,FALSE)</f>
        <v>Dallas</v>
      </c>
      <c r="M769" s="2" t="str">
        <f>VLOOKUP(E769,customers!$A$1:$I$1001,7,FALSE)</f>
        <v>United States</v>
      </c>
      <c r="N769" t="str">
        <f t="shared" si="92"/>
        <v>A</v>
      </c>
      <c r="O769" t="str" cm="1">
        <f t="array" ref="O769">_xlfn.IFS(N769="R","Rob",N769="E","Exc",N769="L","Lib",N769="A","Ara")</f>
        <v>Ara</v>
      </c>
      <c r="P769" t="str" cm="1">
        <f t="array" ref="P769">_xlfn.IFS(O769="Rob","Robusta",O769="Exc","Excelsa",O769="Ara","Arabica",O769="Lib","Liberica")</f>
        <v>Arabica</v>
      </c>
      <c r="Q769" t="str">
        <f t="shared" si="93"/>
        <v>L</v>
      </c>
      <c r="R769" s="8" t="str">
        <f t="shared" si="94"/>
        <v>2.5</v>
      </c>
      <c r="S769" s="9">
        <f>_xlfn.XLOOKUP(F769,products!$A$2:$A$49,products!$E$2:$E$49,,0,)</f>
        <v>29.784999999999997</v>
      </c>
      <c r="T769" s="10">
        <f t="shared" si="95"/>
        <v>89.35499999999999</v>
      </c>
      <c r="U769" t="str">
        <f>_xlfn.XLOOKUP(E769,customers!$A$2:$A$1001,customers!$I$2:$I$1001,,0,)</f>
        <v>No</v>
      </c>
    </row>
    <row r="770" spans="1:21" x14ac:dyDescent="0.2">
      <c r="A770" s="2" t="s">
        <v>4831</v>
      </c>
      <c r="B770" s="3">
        <v>44562</v>
      </c>
      <c r="C770" s="3" t="str">
        <f t="shared" si="88"/>
        <v>Jan</v>
      </c>
      <c r="D770" s="2">
        <f t="shared" si="89"/>
        <v>2022</v>
      </c>
      <c r="E770" s="2" t="s">
        <v>4759</v>
      </c>
      <c r="F770" t="s">
        <v>6179</v>
      </c>
      <c r="G770" s="2">
        <v>2</v>
      </c>
      <c r="H770" s="2" t="str">
        <f>VLOOKUP(E770,customers!$A$1:$I$1001,2,FALSE)</f>
        <v>Foster Constance</v>
      </c>
      <c r="I770" s="2" t="str">
        <f t="shared" si="90"/>
        <v>Foster</v>
      </c>
      <c r="J770" s="2" t="str">
        <f t="shared" si="91"/>
        <v>Constance</v>
      </c>
      <c r="K770" s="2" t="str">
        <f>IF(VLOOKUP(E770,customers!$A$1:$I$1001,3,FALSE)=0," ",VLOOKUP(E770,customers!$A$1:$I$1001,3,FALSE))</f>
        <v>fconstancekz@ifeng.com</v>
      </c>
      <c r="L770" s="2" t="str">
        <f>VLOOKUP(E770,customers!$A$1:$I$1001,6,FALSE)</f>
        <v>Dallas</v>
      </c>
      <c r="M770" s="2" t="str">
        <f>VLOOKUP(E770,customers!$A$1:$I$1001,7,FALSE)</f>
        <v>United States</v>
      </c>
      <c r="N770" t="str">
        <f t="shared" si="92"/>
        <v>R</v>
      </c>
      <c r="O770" t="str" cm="1">
        <f t="array" ref="O770">_xlfn.IFS(N770="R","Rob",N770="E","Exc",N770="L","Lib",N770="A","Ara")</f>
        <v>Rob</v>
      </c>
      <c r="P770" t="str" cm="1">
        <f t="array" ref="P770">_xlfn.IFS(O770="Rob","Robusta",O770="Exc","Excelsa",O770="Ara","Arabica",O770="Lib","Liberica")</f>
        <v>Robusta</v>
      </c>
      <c r="Q770" t="str">
        <f t="shared" si="93"/>
        <v>L</v>
      </c>
      <c r="R770" s="8" t="str">
        <f t="shared" si="94"/>
        <v>1</v>
      </c>
      <c r="S770" s="9">
        <f>_xlfn.XLOOKUP(F770,products!$A$2:$A$49,products!$E$2:$E$49,,0,)</f>
        <v>11.95</v>
      </c>
      <c r="T770" s="10">
        <f t="shared" si="95"/>
        <v>23.9</v>
      </c>
      <c r="U770" t="str">
        <f>_xlfn.XLOOKUP(E770,customers!$A$2:$A$1001,customers!$I$2:$I$1001,,0,)</f>
        <v>No</v>
      </c>
    </row>
    <row r="771" spans="1:21" x14ac:dyDescent="0.2">
      <c r="A771" s="2" t="s">
        <v>4836</v>
      </c>
      <c r="B771" s="3">
        <v>43912</v>
      </c>
      <c r="C771" s="3" t="str">
        <f t="shared" ref="C771:C834" si="96">TEXT(B771,"mmm")</f>
        <v>Mar</v>
      </c>
      <c r="D771" s="2">
        <f t="shared" ref="D771:D834" si="97">YEAR(B771)</f>
        <v>2020</v>
      </c>
      <c r="E771" s="2" t="s">
        <v>4837</v>
      </c>
      <c r="F771" t="s">
        <v>6151</v>
      </c>
      <c r="G771" s="2">
        <v>6</v>
      </c>
      <c r="H771" s="2" t="str">
        <f>VLOOKUP(E771,customers!$A$1:$I$1001,2,FALSE)</f>
        <v>Dalia Eburah</v>
      </c>
      <c r="I771" s="2" t="str">
        <f t="shared" ref="I771:I834" si="98">LEFT(H771,FIND(" ",H771,1)-1)</f>
        <v>Dalia</v>
      </c>
      <c r="J771" s="2" t="str">
        <f t="shared" ref="J771:J834" si="99">RIGHT(H771,LEN(H771)-FIND(" ",H771,1))</f>
        <v>Eburah</v>
      </c>
      <c r="K771" s="2" t="str">
        <f>IF(VLOOKUP(E771,customers!$A$1:$I$1001,3,FALSE)=0," ",VLOOKUP(E771,customers!$A$1:$I$1001,3,FALSE))</f>
        <v>deburahld@google.co.jp</v>
      </c>
      <c r="L771" s="2" t="str">
        <f>VLOOKUP(E771,customers!$A$1:$I$1001,6,FALSE)</f>
        <v>Birmingham</v>
      </c>
      <c r="M771" s="2" t="str">
        <f>VLOOKUP(E771,customers!$A$1:$I$1001,7,FALSE)</f>
        <v>United Kingdom</v>
      </c>
      <c r="N771" t="str">
        <f t="shared" ref="N771:N834" si="100">LEFT(F771,FIND("-",F771,1)-1)</f>
        <v>R</v>
      </c>
      <c r="O771" t="str" cm="1">
        <f t="array" ref="O771">_xlfn.IFS(N771="R","Rob",N771="E","Exc",N771="L","Lib",N771="A","Ara")</f>
        <v>Rob</v>
      </c>
      <c r="P771" t="str" cm="1">
        <f t="array" ref="P771">_xlfn.IFS(O771="Rob","Robusta",O771="Exc","Excelsa",O771="Ara","Arabica",O771="Lib","Liberica")</f>
        <v>Robusta</v>
      </c>
      <c r="Q771" t="str">
        <f t="shared" ref="Q771:Q834" si="101">MID(F771,FIND("-",F771,1)+1,1)</f>
        <v>M</v>
      </c>
      <c r="R771" s="8" t="str">
        <f t="shared" ref="R771:R834" si="102">MID(F771,FIND("-",F771,FIND("-",F771,1)+1)+1,LEN(F771)-FIND("-",F771,FIND("-",F771,1)+1))</f>
        <v>2.5</v>
      </c>
      <c r="S771" s="9">
        <f>_xlfn.XLOOKUP(F771,products!$A$2:$A$49,products!$E$2:$E$49,,0,)</f>
        <v>22.884999999999998</v>
      </c>
      <c r="T771" s="10">
        <f t="shared" ref="T771:T834" si="103">S771*G771</f>
        <v>137.31</v>
      </c>
      <c r="U771" t="str">
        <f>_xlfn.XLOOKUP(E771,customers!$A$2:$A$1001,customers!$I$2:$I$1001,,0,)</f>
        <v>No</v>
      </c>
    </row>
    <row r="772" spans="1:21" x14ac:dyDescent="0.2">
      <c r="A772" s="2" t="s">
        <v>4842</v>
      </c>
      <c r="B772" s="3">
        <v>44092</v>
      </c>
      <c r="C772" s="3" t="str">
        <f t="shared" si="96"/>
        <v>Sep</v>
      </c>
      <c r="D772" s="2">
        <f t="shared" si="97"/>
        <v>2020</v>
      </c>
      <c r="E772" s="2" t="s">
        <v>4843</v>
      </c>
      <c r="F772" t="s">
        <v>6147</v>
      </c>
      <c r="G772" s="2">
        <v>1</v>
      </c>
      <c r="H772" s="2" t="str">
        <f>VLOOKUP(E772,customers!$A$1:$I$1001,2,FALSE)</f>
        <v>Martie Brimilcombe</v>
      </c>
      <c r="I772" s="2" t="str">
        <f t="shared" si="98"/>
        <v>Martie</v>
      </c>
      <c r="J772" s="2" t="str">
        <f t="shared" si="99"/>
        <v>Brimilcombe</v>
      </c>
      <c r="K772" s="2" t="str">
        <f>IF(VLOOKUP(E772,customers!$A$1:$I$1001,3,FALSE)=0," ",VLOOKUP(E772,customers!$A$1:$I$1001,3,FALSE))</f>
        <v>mbrimilcombele@cnn.com</v>
      </c>
      <c r="L772" s="2" t="str">
        <f>VLOOKUP(E772,customers!$A$1:$I$1001,6,FALSE)</f>
        <v>Springfield</v>
      </c>
      <c r="M772" s="2" t="str">
        <f>VLOOKUP(E772,customers!$A$1:$I$1001,7,FALSE)</f>
        <v>United States</v>
      </c>
      <c r="N772" t="str">
        <f t="shared" si="100"/>
        <v>A</v>
      </c>
      <c r="O772" t="str" cm="1">
        <f t="array" ref="O772">_xlfn.IFS(N772="R","Rob",N772="E","Exc",N772="L","Lib",N772="A","Ara")</f>
        <v>Ara</v>
      </c>
      <c r="P772" t="str" cm="1">
        <f t="array" ref="P772">_xlfn.IFS(O772="Rob","Robusta",O772="Exc","Excelsa",O772="Ara","Arabica",O772="Lib","Liberica")</f>
        <v>Arabica</v>
      </c>
      <c r="Q772" t="str">
        <f t="shared" si="101"/>
        <v>D</v>
      </c>
      <c r="R772" s="8" t="str">
        <f t="shared" si="102"/>
        <v>1</v>
      </c>
      <c r="S772" s="9">
        <f>_xlfn.XLOOKUP(F772,products!$A$2:$A$49,products!$E$2:$E$49,,0,)</f>
        <v>9.9499999999999993</v>
      </c>
      <c r="T772" s="10">
        <f t="shared" si="103"/>
        <v>9.9499999999999993</v>
      </c>
      <c r="U772" t="str">
        <f>_xlfn.XLOOKUP(E772,customers!$A$2:$A$1001,customers!$I$2:$I$1001,,0,)</f>
        <v>No</v>
      </c>
    </row>
    <row r="773" spans="1:21" x14ac:dyDescent="0.2">
      <c r="A773" s="2" t="s">
        <v>4847</v>
      </c>
      <c r="B773" s="3">
        <v>43468</v>
      </c>
      <c r="C773" s="3" t="str">
        <f t="shared" si="96"/>
        <v>Jan</v>
      </c>
      <c r="D773" s="2">
        <f t="shared" si="97"/>
        <v>2019</v>
      </c>
      <c r="E773" s="2" t="s">
        <v>4848</v>
      </c>
      <c r="F773" t="s">
        <v>6173</v>
      </c>
      <c r="G773" s="2">
        <v>3</v>
      </c>
      <c r="H773" s="2" t="str">
        <f>VLOOKUP(E773,customers!$A$1:$I$1001,2,FALSE)</f>
        <v>Suzanna Bollam</v>
      </c>
      <c r="I773" s="2" t="str">
        <f t="shared" si="98"/>
        <v>Suzanna</v>
      </c>
      <c r="J773" s="2" t="str">
        <f t="shared" si="99"/>
        <v>Bollam</v>
      </c>
      <c r="K773" s="2" t="str">
        <f>IF(VLOOKUP(E773,customers!$A$1:$I$1001,3,FALSE)=0," ",VLOOKUP(E773,customers!$A$1:$I$1001,3,FALSE))</f>
        <v>sbollamlf@list-manage.com</v>
      </c>
      <c r="L773" s="2" t="str">
        <f>VLOOKUP(E773,customers!$A$1:$I$1001,6,FALSE)</f>
        <v>Littleton</v>
      </c>
      <c r="M773" s="2" t="str">
        <f>VLOOKUP(E773,customers!$A$1:$I$1001,7,FALSE)</f>
        <v>United States</v>
      </c>
      <c r="N773" t="str">
        <f t="shared" si="100"/>
        <v>R</v>
      </c>
      <c r="O773" t="str" cm="1">
        <f t="array" ref="O773">_xlfn.IFS(N773="R","Rob",N773="E","Exc",N773="L","Lib",N773="A","Ara")</f>
        <v>Rob</v>
      </c>
      <c r="P773" t="str" cm="1">
        <f t="array" ref="P773">_xlfn.IFS(O773="Rob","Robusta",O773="Exc","Excelsa",O773="Ara","Arabica",O773="Lib","Liberica")</f>
        <v>Robusta</v>
      </c>
      <c r="Q773" t="str">
        <f t="shared" si="101"/>
        <v>L</v>
      </c>
      <c r="R773" s="8" t="str">
        <f t="shared" si="102"/>
        <v>0.5</v>
      </c>
      <c r="S773" s="9">
        <f>_xlfn.XLOOKUP(F773,products!$A$2:$A$49,products!$E$2:$E$49,,0,)</f>
        <v>7.169999999999999</v>
      </c>
      <c r="T773" s="10">
        <f t="shared" si="103"/>
        <v>21.509999999999998</v>
      </c>
      <c r="U773" t="str">
        <f>_xlfn.XLOOKUP(E773,customers!$A$2:$A$1001,customers!$I$2:$I$1001,,0,)</f>
        <v>No</v>
      </c>
    </row>
    <row r="774" spans="1:21" x14ac:dyDescent="0.2">
      <c r="A774" s="2" t="s">
        <v>4853</v>
      </c>
      <c r="B774" s="3">
        <v>44468</v>
      </c>
      <c r="C774" s="3" t="str">
        <f t="shared" si="96"/>
        <v>Sep</v>
      </c>
      <c r="D774" s="2">
        <f t="shared" si="97"/>
        <v>2021</v>
      </c>
      <c r="E774" s="2" t="s">
        <v>4854</v>
      </c>
      <c r="F774" t="s">
        <v>6141</v>
      </c>
      <c r="G774" s="2">
        <v>6</v>
      </c>
      <c r="H774" s="2" t="str">
        <f>VLOOKUP(E774,customers!$A$1:$I$1001,2,FALSE)</f>
        <v>Mellisa Mebes</v>
      </c>
      <c r="I774" s="2" t="str">
        <f t="shared" si="98"/>
        <v>Mellisa</v>
      </c>
      <c r="J774" s="2" t="str">
        <f t="shared" si="99"/>
        <v>Mebes</v>
      </c>
      <c r="K774" s="2" t="str">
        <f>IF(VLOOKUP(E774,customers!$A$1:$I$1001,3,FALSE)=0," ",VLOOKUP(E774,customers!$A$1:$I$1001,3,FALSE))</f>
        <v xml:space="preserve"> </v>
      </c>
      <c r="L774" s="2" t="str">
        <f>VLOOKUP(E774,customers!$A$1:$I$1001,6,FALSE)</f>
        <v>Baltimore</v>
      </c>
      <c r="M774" s="2" t="str">
        <f>VLOOKUP(E774,customers!$A$1:$I$1001,7,FALSE)</f>
        <v>United States</v>
      </c>
      <c r="N774" t="str">
        <f t="shared" si="100"/>
        <v>E</v>
      </c>
      <c r="O774" t="str" cm="1">
        <f t="array" ref="O774">_xlfn.IFS(N774="R","Rob",N774="E","Exc",N774="L","Lib",N774="A","Ara")</f>
        <v>Exc</v>
      </c>
      <c r="P774" t="str" cm="1">
        <f t="array" ref="P774">_xlfn.IFS(O774="Rob","Robusta",O774="Exc","Excelsa",O774="Ara","Arabica",O774="Lib","Liberica")</f>
        <v>Excelsa</v>
      </c>
      <c r="Q774" t="str">
        <f t="shared" si="101"/>
        <v>M</v>
      </c>
      <c r="R774" s="8" t="str">
        <f t="shared" si="102"/>
        <v>1</v>
      </c>
      <c r="S774" s="9">
        <f>_xlfn.XLOOKUP(F774,products!$A$2:$A$49,products!$E$2:$E$49,,0,)</f>
        <v>13.75</v>
      </c>
      <c r="T774" s="10">
        <f t="shared" si="103"/>
        <v>82.5</v>
      </c>
      <c r="U774" t="str">
        <f>_xlfn.XLOOKUP(E774,customers!$A$2:$A$1001,customers!$I$2:$I$1001,,0,)</f>
        <v>No</v>
      </c>
    </row>
    <row r="775" spans="1:21" x14ac:dyDescent="0.2">
      <c r="A775" s="2" t="s">
        <v>4858</v>
      </c>
      <c r="B775" s="3">
        <v>44488</v>
      </c>
      <c r="C775" s="3" t="str">
        <f t="shared" si="96"/>
        <v>Oct</v>
      </c>
      <c r="D775" s="2">
        <f t="shared" si="97"/>
        <v>2021</v>
      </c>
      <c r="E775" s="2" t="s">
        <v>4859</v>
      </c>
      <c r="F775" t="s">
        <v>6159</v>
      </c>
      <c r="G775" s="2">
        <v>2</v>
      </c>
      <c r="H775" s="2" t="str">
        <f>VLOOKUP(E775,customers!$A$1:$I$1001,2,FALSE)</f>
        <v>Alva Filipczak</v>
      </c>
      <c r="I775" s="2" t="str">
        <f t="shared" si="98"/>
        <v>Alva</v>
      </c>
      <c r="J775" s="2" t="str">
        <f t="shared" si="99"/>
        <v>Filipczak</v>
      </c>
      <c r="K775" s="2" t="str">
        <f>IF(VLOOKUP(E775,customers!$A$1:$I$1001,3,FALSE)=0," ",VLOOKUP(E775,customers!$A$1:$I$1001,3,FALSE))</f>
        <v>afilipczaklh@ning.com</v>
      </c>
      <c r="L775" s="2" t="str">
        <f>VLOOKUP(E775,customers!$A$1:$I$1001,6,FALSE)</f>
        <v>Moycullen</v>
      </c>
      <c r="M775" s="2" t="str">
        <f>VLOOKUP(E775,customers!$A$1:$I$1001,7,FALSE)</f>
        <v>Ireland</v>
      </c>
      <c r="N775" t="str">
        <f t="shared" si="100"/>
        <v>L</v>
      </c>
      <c r="O775" t="str" cm="1">
        <f t="array" ref="O775">_xlfn.IFS(N775="R","Rob",N775="E","Exc",N775="L","Lib",N775="A","Ara")</f>
        <v>Lib</v>
      </c>
      <c r="P775" t="str" cm="1">
        <f t="array" ref="P775">_xlfn.IFS(O775="Rob","Robusta",O775="Exc","Excelsa",O775="Ara","Arabica",O775="Lib","Liberica")</f>
        <v>Liberica</v>
      </c>
      <c r="Q775" t="str">
        <f t="shared" si="101"/>
        <v>M</v>
      </c>
      <c r="R775" s="8" t="str">
        <f t="shared" si="102"/>
        <v>0.2</v>
      </c>
      <c r="S775" s="9">
        <f>_xlfn.XLOOKUP(F775,products!$A$2:$A$49,products!$E$2:$E$49,,0,)</f>
        <v>4.3650000000000002</v>
      </c>
      <c r="T775" s="10">
        <f t="shared" si="103"/>
        <v>8.73</v>
      </c>
      <c r="U775" t="str">
        <f>_xlfn.XLOOKUP(E775,customers!$A$2:$A$1001,customers!$I$2:$I$1001,,0,)</f>
        <v>No</v>
      </c>
    </row>
    <row r="776" spans="1:21" x14ac:dyDescent="0.2">
      <c r="A776" s="2" t="s">
        <v>4864</v>
      </c>
      <c r="B776" s="3">
        <v>44756</v>
      </c>
      <c r="C776" s="3" t="str">
        <f t="shared" si="96"/>
        <v>Jul</v>
      </c>
      <c r="D776" s="2">
        <f t="shared" si="97"/>
        <v>2022</v>
      </c>
      <c r="E776" s="2" t="s">
        <v>4865</v>
      </c>
      <c r="F776" t="s">
        <v>6138</v>
      </c>
      <c r="G776" s="2">
        <v>2</v>
      </c>
      <c r="H776" s="2" t="str">
        <f>VLOOKUP(E776,customers!$A$1:$I$1001,2,FALSE)</f>
        <v>Dorette Hinemoor</v>
      </c>
      <c r="I776" s="2" t="str">
        <f t="shared" si="98"/>
        <v>Dorette</v>
      </c>
      <c r="J776" s="2" t="str">
        <f t="shared" si="99"/>
        <v>Hinemoor</v>
      </c>
      <c r="K776" s="2" t="str">
        <f>IF(VLOOKUP(E776,customers!$A$1:$I$1001,3,FALSE)=0," ",VLOOKUP(E776,customers!$A$1:$I$1001,3,FALSE))</f>
        <v xml:space="preserve"> </v>
      </c>
      <c r="L776" s="2" t="str">
        <f>VLOOKUP(E776,customers!$A$1:$I$1001,6,FALSE)</f>
        <v>Fort Lauderdale</v>
      </c>
      <c r="M776" s="2" t="str">
        <f>VLOOKUP(E776,customers!$A$1:$I$1001,7,FALSE)</f>
        <v>United States</v>
      </c>
      <c r="N776" t="str">
        <f t="shared" si="100"/>
        <v>R</v>
      </c>
      <c r="O776" t="str" cm="1">
        <f t="array" ref="O776">_xlfn.IFS(N776="R","Rob",N776="E","Exc",N776="L","Lib",N776="A","Ara")</f>
        <v>Rob</v>
      </c>
      <c r="P776" t="str" cm="1">
        <f t="array" ref="P776">_xlfn.IFS(O776="Rob","Robusta",O776="Exc","Excelsa",O776="Ara","Arabica",O776="Lib","Liberica")</f>
        <v>Robusta</v>
      </c>
      <c r="Q776" t="str">
        <f t="shared" si="101"/>
        <v>M</v>
      </c>
      <c r="R776" s="8" t="str">
        <f t="shared" si="102"/>
        <v>1</v>
      </c>
      <c r="S776" s="9">
        <f>_xlfn.XLOOKUP(F776,products!$A$2:$A$49,products!$E$2:$E$49,,0,)</f>
        <v>9.9499999999999993</v>
      </c>
      <c r="T776" s="10">
        <f t="shared" si="103"/>
        <v>19.899999999999999</v>
      </c>
      <c r="U776" t="str">
        <f>_xlfn.XLOOKUP(E776,customers!$A$2:$A$1001,customers!$I$2:$I$1001,,0,)</f>
        <v>Yes</v>
      </c>
    </row>
    <row r="777" spans="1:21" x14ac:dyDescent="0.2">
      <c r="A777" s="2" t="s">
        <v>4869</v>
      </c>
      <c r="B777" s="3">
        <v>44396</v>
      </c>
      <c r="C777" s="3" t="str">
        <f t="shared" si="96"/>
        <v>Jul</v>
      </c>
      <c r="D777" s="2">
        <f t="shared" si="97"/>
        <v>2021</v>
      </c>
      <c r="E777" s="2" t="s">
        <v>4870</v>
      </c>
      <c r="F777" t="s">
        <v>6176</v>
      </c>
      <c r="G777" s="2">
        <v>2</v>
      </c>
      <c r="H777" s="2" t="str">
        <f>VLOOKUP(E777,customers!$A$1:$I$1001,2,FALSE)</f>
        <v>Rhetta Elnaugh</v>
      </c>
      <c r="I777" s="2" t="str">
        <f t="shared" si="98"/>
        <v>Rhetta</v>
      </c>
      <c r="J777" s="2" t="str">
        <f t="shared" si="99"/>
        <v>Elnaugh</v>
      </c>
      <c r="K777" s="2" t="str">
        <f>IF(VLOOKUP(E777,customers!$A$1:$I$1001,3,FALSE)=0," ",VLOOKUP(E777,customers!$A$1:$I$1001,3,FALSE))</f>
        <v>relnaughlj@comsenz.com</v>
      </c>
      <c r="L777" s="2" t="str">
        <f>VLOOKUP(E777,customers!$A$1:$I$1001,6,FALSE)</f>
        <v>San Diego</v>
      </c>
      <c r="M777" s="2" t="str">
        <f>VLOOKUP(E777,customers!$A$1:$I$1001,7,FALSE)</f>
        <v>United States</v>
      </c>
      <c r="N777" t="str">
        <f t="shared" si="100"/>
        <v>E</v>
      </c>
      <c r="O777" t="str" cm="1">
        <f t="array" ref="O777">_xlfn.IFS(N777="R","Rob",N777="E","Exc",N777="L","Lib",N777="A","Ara")</f>
        <v>Exc</v>
      </c>
      <c r="P777" t="str" cm="1">
        <f t="array" ref="P777">_xlfn.IFS(O777="Rob","Robusta",O777="Exc","Excelsa",O777="Ara","Arabica",O777="Lib","Liberica")</f>
        <v>Excelsa</v>
      </c>
      <c r="Q777" t="str">
        <f t="shared" si="101"/>
        <v>L</v>
      </c>
      <c r="R777" s="8" t="str">
        <f t="shared" si="102"/>
        <v>0.5</v>
      </c>
      <c r="S777" s="9">
        <f>_xlfn.XLOOKUP(F777,products!$A$2:$A$49,products!$E$2:$E$49,,0,)</f>
        <v>8.91</v>
      </c>
      <c r="T777" s="10">
        <f t="shared" si="103"/>
        <v>17.82</v>
      </c>
      <c r="U777" t="str">
        <f>_xlfn.XLOOKUP(E777,customers!$A$2:$A$1001,customers!$I$2:$I$1001,,0,)</f>
        <v>Yes</v>
      </c>
    </row>
    <row r="778" spans="1:21" x14ac:dyDescent="0.2">
      <c r="A778" s="2" t="s">
        <v>4875</v>
      </c>
      <c r="B778" s="3">
        <v>44540</v>
      </c>
      <c r="C778" s="3" t="str">
        <f t="shared" si="96"/>
        <v>Dec</v>
      </c>
      <c r="D778" s="2">
        <f t="shared" si="97"/>
        <v>2021</v>
      </c>
      <c r="E778" s="2" t="s">
        <v>4876</v>
      </c>
      <c r="F778" t="s">
        <v>6157</v>
      </c>
      <c r="G778" s="2">
        <v>3</v>
      </c>
      <c r="H778" s="2" t="str">
        <f>VLOOKUP(E778,customers!$A$1:$I$1001,2,FALSE)</f>
        <v>Jule Deehan</v>
      </c>
      <c r="I778" s="2" t="str">
        <f t="shared" si="98"/>
        <v>Jule</v>
      </c>
      <c r="J778" s="2" t="str">
        <f t="shared" si="99"/>
        <v>Deehan</v>
      </c>
      <c r="K778" s="2" t="str">
        <f>IF(VLOOKUP(E778,customers!$A$1:$I$1001,3,FALSE)=0," ",VLOOKUP(E778,customers!$A$1:$I$1001,3,FALSE))</f>
        <v>jdeehanlk@about.me</v>
      </c>
      <c r="L778" s="2" t="str">
        <f>VLOOKUP(E778,customers!$A$1:$I$1001,6,FALSE)</f>
        <v>Dallas</v>
      </c>
      <c r="M778" s="2" t="str">
        <f>VLOOKUP(E778,customers!$A$1:$I$1001,7,FALSE)</f>
        <v>United States</v>
      </c>
      <c r="N778" t="str">
        <f t="shared" si="100"/>
        <v>A</v>
      </c>
      <c r="O778" t="str" cm="1">
        <f t="array" ref="O778">_xlfn.IFS(N778="R","Rob",N778="E","Exc",N778="L","Lib",N778="A","Ara")</f>
        <v>Ara</v>
      </c>
      <c r="P778" t="str" cm="1">
        <f t="array" ref="P778">_xlfn.IFS(O778="Rob","Robusta",O778="Exc","Excelsa",O778="Ara","Arabica",O778="Lib","Liberica")</f>
        <v>Arabica</v>
      </c>
      <c r="Q778" t="str">
        <f t="shared" si="101"/>
        <v>M</v>
      </c>
      <c r="R778" s="8" t="str">
        <f t="shared" si="102"/>
        <v>0.5</v>
      </c>
      <c r="S778" s="9">
        <f>_xlfn.XLOOKUP(F778,products!$A$2:$A$49,products!$E$2:$E$49,,0,)</f>
        <v>6.75</v>
      </c>
      <c r="T778" s="10">
        <f t="shared" si="103"/>
        <v>20.25</v>
      </c>
      <c r="U778" t="str">
        <f>_xlfn.XLOOKUP(E778,customers!$A$2:$A$1001,customers!$I$2:$I$1001,,0,)</f>
        <v>No</v>
      </c>
    </row>
    <row r="779" spans="1:21" x14ac:dyDescent="0.2">
      <c r="A779" s="2" t="s">
        <v>4881</v>
      </c>
      <c r="B779" s="3">
        <v>43541</v>
      </c>
      <c r="C779" s="3" t="str">
        <f t="shared" si="96"/>
        <v>Mar</v>
      </c>
      <c r="D779" s="2">
        <f t="shared" si="97"/>
        <v>2019</v>
      </c>
      <c r="E779" s="2" t="s">
        <v>4882</v>
      </c>
      <c r="F779" t="s">
        <v>6182</v>
      </c>
      <c r="G779" s="2">
        <v>2</v>
      </c>
      <c r="H779" s="2" t="str">
        <f>VLOOKUP(E779,customers!$A$1:$I$1001,2,FALSE)</f>
        <v>Janella Eden</v>
      </c>
      <c r="I779" s="2" t="str">
        <f t="shared" si="98"/>
        <v>Janella</v>
      </c>
      <c r="J779" s="2" t="str">
        <f t="shared" si="99"/>
        <v>Eden</v>
      </c>
      <c r="K779" s="2" t="str">
        <f>IF(VLOOKUP(E779,customers!$A$1:$I$1001,3,FALSE)=0," ",VLOOKUP(E779,customers!$A$1:$I$1001,3,FALSE))</f>
        <v>jedenll@e-recht24.de</v>
      </c>
      <c r="L779" s="2" t="str">
        <f>VLOOKUP(E779,customers!$A$1:$I$1001,6,FALSE)</f>
        <v>Joliet</v>
      </c>
      <c r="M779" s="2" t="str">
        <f>VLOOKUP(E779,customers!$A$1:$I$1001,7,FALSE)</f>
        <v>United States</v>
      </c>
      <c r="N779" t="str">
        <f t="shared" si="100"/>
        <v>A</v>
      </c>
      <c r="O779" t="str" cm="1">
        <f t="array" ref="O779">_xlfn.IFS(N779="R","Rob",N779="E","Exc",N779="L","Lib",N779="A","Ara")</f>
        <v>Ara</v>
      </c>
      <c r="P779" t="str" cm="1">
        <f t="array" ref="P779">_xlfn.IFS(O779="Rob","Robusta",O779="Exc","Excelsa",O779="Ara","Arabica",O779="Lib","Liberica")</f>
        <v>Arabica</v>
      </c>
      <c r="Q779" t="str">
        <f t="shared" si="101"/>
        <v>L</v>
      </c>
      <c r="R779" s="8" t="str">
        <f t="shared" si="102"/>
        <v>2.5</v>
      </c>
      <c r="S779" s="9">
        <f>_xlfn.XLOOKUP(F779,products!$A$2:$A$49,products!$E$2:$E$49,,0,)</f>
        <v>29.784999999999997</v>
      </c>
      <c r="T779" s="10">
        <f t="shared" si="103"/>
        <v>59.569999999999993</v>
      </c>
      <c r="U779" t="str">
        <f>_xlfn.XLOOKUP(E779,customers!$A$2:$A$1001,customers!$I$2:$I$1001,,0,)</f>
        <v>No</v>
      </c>
    </row>
    <row r="780" spans="1:21" x14ac:dyDescent="0.2">
      <c r="A780" s="2" t="s">
        <v>4886</v>
      </c>
      <c r="B780" s="3">
        <v>43889</v>
      </c>
      <c r="C780" s="3" t="str">
        <f t="shared" si="96"/>
        <v>Feb</v>
      </c>
      <c r="D780" s="2">
        <f t="shared" si="97"/>
        <v>2020</v>
      </c>
      <c r="E780" s="2" t="s">
        <v>4933</v>
      </c>
      <c r="F780" t="s">
        <v>6161</v>
      </c>
      <c r="G780" s="2">
        <v>2</v>
      </c>
      <c r="H780" s="2" t="str">
        <f>VLOOKUP(E780,customers!$A$1:$I$1001,2,FALSE)</f>
        <v>Cam Jewster</v>
      </c>
      <c r="I780" s="2" t="str">
        <f t="shared" si="98"/>
        <v>Cam</v>
      </c>
      <c r="J780" s="2" t="str">
        <f t="shared" si="99"/>
        <v>Jewster</v>
      </c>
      <c r="K780" s="2" t="str">
        <f>IF(VLOOKUP(E780,customers!$A$1:$I$1001,3,FALSE)=0," ",VLOOKUP(E780,customers!$A$1:$I$1001,3,FALSE))</f>
        <v>cjewsterlu@moonfruit.com</v>
      </c>
      <c r="L780" s="2" t="str">
        <f>VLOOKUP(E780,customers!$A$1:$I$1001,6,FALSE)</f>
        <v>Dayton</v>
      </c>
      <c r="M780" s="2" t="str">
        <f>VLOOKUP(E780,customers!$A$1:$I$1001,7,FALSE)</f>
        <v>United States</v>
      </c>
      <c r="N780" t="str">
        <f t="shared" si="100"/>
        <v>L</v>
      </c>
      <c r="O780" t="str" cm="1">
        <f t="array" ref="O780">_xlfn.IFS(N780="R","Rob",N780="E","Exc",N780="L","Lib",N780="A","Ara")</f>
        <v>Lib</v>
      </c>
      <c r="P780" t="str" cm="1">
        <f t="array" ref="P780">_xlfn.IFS(O780="Rob","Robusta",O780="Exc","Excelsa",O780="Ara","Arabica",O780="Lib","Liberica")</f>
        <v>Liberica</v>
      </c>
      <c r="Q780" t="str">
        <f t="shared" si="101"/>
        <v>L</v>
      </c>
      <c r="R780" s="8" t="str">
        <f t="shared" si="102"/>
        <v>0.5</v>
      </c>
      <c r="S780" s="9">
        <f>_xlfn.XLOOKUP(F780,products!$A$2:$A$49,products!$E$2:$E$49,,0,)</f>
        <v>9.51</v>
      </c>
      <c r="T780" s="10">
        <f t="shared" si="103"/>
        <v>19.02</v>
      </c>
      <c r="U780" t="str">
        <f>_xlfn.XLOOKUP(E780,customers!$A$2:$A$1001,customers!$I$2:$I$1001,,0,)</f>
        <v>Yes</v>
      </c>
    </row>
    <row r="781" spans="1:21" x14ac:dyDescent="0.2">
      <c r="A781" s="2" t="s">
        <v>4892</v>
      </c>
      <c r="B781" s="3">
        <v>43985</v>
      </c>
      <c r="C781" s="3" t="str">
        <f t="shared" si="96"/>
        <v>Jun</v>
      </c>
      <c r="D781" s="2">
        <f t="shared" si="97"/>
        <v>2020</v>
      </c>
      <c r="E781" s="2" t="s">
        <v>4893</v>
      </c>
      <c r="F781" t="s">
        <v>6143</v>
      </c>
      <c r="G781" s="2">
        <v>6</v>
      </c>
      <c r="H781" s="2" t="str">
        <f>VLOOKUP(E781,customers!$A$1:$I$1001,2,FALSE)</f>
        <v>Ugo Southerden</v>
      </c>
      <c r="I781" s="2" t="str">
        <f t="shared" si="98"/>
        <v>Ugo</v>
      </c>
      <c r="J781" s="2" t="str">
        <f t="shared" si="99"/>
        <v>Southerden</v>
      </c>
      <c r="K781" s="2" t="str">
        <f>IF(VLOOKUP(E781,customers!$A$1:$I$1001,3,FALSE)=0," ",VLOOKUP(E781,customers!$A$1:$I$1001,3,FALSE))</f>
        <v>usoutherdenln@hao123.com</v>
      </c>
      <c r="L781" s="2" t="str">
        <f>VLOOKUP(E781,customers!$A$1:$I$1001,6,FALSE)</f>
        <v>Clearwater</v>
      </c>
      <c r="M781" s="2" t="str">
        <f>VLOOKUP(E781,customers!$A$1:$I$1001,7,FALSE)</f>
        <v>United States</v>
      </c>
      <c r="N781" t="str">
        <f t="shared" si="100"/>
        <v>L</v>
      </c>
      <c r="O781" t="str" cm="1">
        <f t="array" ref="O781">_xlfn.IFS(N781="R","Rob",N781="E","Exc",N781="L","Lib",N781="A","Ara")</f>
        <v>Lib</v>
      </c>
      <c r="P781" t="str" cm="1">
        <f t="array" ref="P781">_xlfn.IFS(O781="Rob","Robusta",O781="Exc","Excelsa",O781="Ara","Arabica",O781="Lib","Liberica")</f>
        <v>Liberica</v>
      </c>
      <c r="Q781" t="str">
        <f t="shared" si="101"/>
        <v>D</v>
      </c>
      <c r="R781" s="8" t="str">
        <f t="shared" si="102"/>
        <v>1</v>
      </c>
      <c r="S781" s="9">
        <f>_xlfn.XLOOKUP(F781,products!$A$2:$A$49,products!$E$2:$E$49,,0,)</f>
        <v>12.95</v>
      </c>
      <c r="T781" s="10">
        <f t="shared" si="103"/>
        <v>77.699999999999989</v>
      </c>
      <c r="U781" t="str">
        <f>_xlfn.XLOOKUP(E781,customers!$A$2:$A$1001,customers!$I$2:$I$1001,,0,)</f>
        <v>Yes</v>
      </c>
    </row>
    <row r="782" spans="1:21" x14ac:dyDescent="0.2">
      <c r="A782" s="2" t="s">
        <v>4898</v>
      </c>
      <c r="B782" s="3">
        <v>43883</v>
      </c>
      <c r="C782" s="3" t="str">
        <f t="shared" si="96"/>
        <v>Feb</v>
      </c>
      <c r="D782" s="2">
        <f t="shared" si="97"/>
        <v>2020</v>
      </c>
      <c r="E782" s="2" t="s">
        <v>4899</v>
      </c>
      <c r="F782" t="s">
        <v>6141</v>
      </c>
      <c r="G782" s="2">
        <v>3</v>
      </c>
      <c r="H782" s="2" t="str">
        <f>VLOOKUP(E782,customers!$A$1:$I$1001,2,FALSE)</f>
        <v>Verne Dunkerley</v>
      </c>
      <c r="I782" s="2" t="str">
        <f t="shared" si="98"/>
        <v>Verne</v>
      </c>
      <c r="J782" s="2" t="str">
        <f t="shared" si="99"/>
        <v>Dunkerley</v>
      </c>
      <c r="K782" s="2" t="str">
        <f>IF(VLOOKUP(E782,customers!$A$1:$I$1001,3,FALSE)=0," ",VLOOKUP(E782,customers!$A$1:$I$1001,3,FALSE))</f>
        <v xml:space="preserve"> </v>
      </c>
      <c r="L782" s="2" t="str">
        <f>VLOOKUP(E782,customers!$A$1:$I$1001,6,FALSE)</f>
        <v>Minneapolis</v>
      </c>
      <c r="M782" s="2" t="str">
        <f>VLOOKUP(E782,customers!$A$1:$I$1001,7,FALSE)</f>
        <v>United States</v>
      </c>
      <c r="N782" t="str">
        <f t="shared" si="100"/>
        <v>E</v>
      </c>
      <c r="O782" t="str" cm="1">
        <f t="array" ref="O782">_xlfn.IFS(N782="R","Rob",N782="E","Exc",N782="L","Lib",N782="A","Ara")</f>
        <v>Exc</v>
      </c>
      <c r="P782" t="str" cm="1">
        <f t="array" ref="P782">_xlfn.IFS(O782="Rob","Robusta",O782="Exc","Excelsa",O782="Ara","Arabica",O782="Lib","Liberica")</f>
        <v>Excelsa</v>
      </c>
      <c r="Q782" t="str">
        <f t="shared" si="101"/>
        <v>M</v>
      </c>
      <c r="R782" s="8" t="str">
        <f t="shared" si="102"/>
        <v>1</v>
      </c>
      <c r="S782" s="9">
        <f>_xlfn.XLOOKUP(F782,products!$A$2:$A$49,products!$E$2:$E$49,,0,)</f>
        <v>13.75</v>
      </c>
      <c r="T782" s="10">
        <f t="shared" si="103"/>
        <v>41.25</v>
      </c>
      <c r="U782" t="str">
        <f>_xlfn.XLOOKUP(E782,customers!$A$2:$A$1001,customers!$I$2:$I$1001,,0,)</f>
        <v>No</v>
      </c>
    </row>
    <row r="783" spans="1:21" x14ac:dyDescent="0.2">
      <c r="A783" s="2" t="s">
        <v>4903</v>
      </c>
      <c r="B783" s="3">
        <v>43778</v>
      </c>
      <c r="C783" s="3" t="str">
        <f t="shared" si="96"/>
        <v>Nov</v>
      </c>
      <c r="D783" s="2">
        <f t="shared" si="97"/>
        <v>2019</v>
      </c>
      <c r="E783" s="2" t="s">
        <v>4904</v>
      </c>
      <c r="F783" t="s">
        <v>6164</v>
      </c>
      <c r="G783" s="2">
        <v>4</v>
      </c>
      <c r="H783" s="2" t="str">
        <f>VLOOKUP(E783,customers!$A$1:$I$1001,2,FALSE)</f>
        <v>Lacee Burtenshaw</v>
      </c>
      <c r="I783" s="2" t="str">
        <f t="shared" si="98"/>
        <v>Lacee</v>
      </c>
      <c r="J783" s="2" t="str">
        <f t="shared" si="99"/>
        <v>Burtenshaw</v>
      </c>
      <c r="K783" s="2" t="str">
        <f>IF(VLOOKUP(E783,customers!$A$1:$I$1001,3,FALSE)=0," ",VLOOKUP(E783,customers!$A$1:$I$1001,3,FALSE))</f>
        <v>lburtenshawlp@shinystat.com</v>
      </c>
      <c r="L783" s="2" t="str">
        <f>VLOOKUP(E783,customers!$A$1:$I$1001,6,FALSE)</f>
        <v>Lawrenceville</v>
      </c>
      <c r="M783" s="2" t="str">
        <f>VLOOKUP(E783,customers!$A$1:$I$1001,7,FALSE)</f>
        <v>United States</v>
      </c>
      <c r="N783" t="str">
        <f t="shared" si="100"/>
        <v>L</v>
      </c>
      <c r="O783" t="str" cm="1">
        <f t="array" ref="O783">_xlfn.IFS(N783="R","Rob",N783="E","Exc",N783="L","Lib",N783="A","Ara")</f>
        <v>Lib</v>
      </c>
      <c r="P783" t="str" cm="1">
        <f t="array" ref="P783">_xlfn.IFS(O783="Rob","Robusta",O783="Exc","Excelsa",O783="Ara","Arabica",O783="Lib","Liberica")</f>
        <v>Liberica</v>
      </c>
      <c r="Q783" t="str">
        <f t="shared" si="101"/>
        <v>L</v>
      </c>
      <c r="R783" s="8" t="str">
        <f t="shared" si="102"/>
        <v>2.5</v>
      </c>
      <c r="S783" s="9">
        <f>_xlfn.XLOOKUP(F783,products!$A$2:$A$49,products!$E$2:$E$49,,0,)</f>
        <v>36.454999999999998</v>
      </c>
      <c r="T783" s="10">
        <f t="shared" si="103"/>
        <v>145.82</v>
      </c>
      <c r="U783" t="str">
        <f>_xlfn.XLOOKUP(E783,customers!$A$2:$A$1001,customers!$I$2:$I$1001,,0,)</f>
        <v>No</v>
      </c>
    </row>
    <row r="784" spans="1:21" x14ac:dyDescent="0.2">
      <c r="A784" s="2" t="s">
        <v>4909</v>
      </c>
      <c r="B784" s="3">
        <v>43897</v>
      </c>
      <c r="C784" s="3" t="str">
        <f t="shared" si="96"/>
        <v>Mar</v>
      </c>
      <c r="D784" s="2">
        <f t="shared" si="97"/>
        <v>2020</v>
      </c>
      <c r="E784" s="2" t="s">
        <v>4910</v>
      </c>
      <c r="F784" t="s">
        <v>6184</v>
      </c>
      <c r="G784" s="2">
        <v>6</v>
      </c>
      <c r="H784" s="2" t="str">
        <f>VLOOKUP(E784,customers!$A$1:$I$1001,2,FALSE)</f>
        <v>Adorne Gregoratti</v>
      </c>
      <c r="I784" s="2" t="str">
        <f t="shared" si="98"/>
        <v>Adorne</v>
      </c>
      <c r="J784" s="2" t="str">
        <f t="shared" si="99"/>
        <v>Gregoratti</v>
      </c>
      <c r="K784" s="2" t="str">
        <f>IF(VLOOKUP(E784,customers!$A$1:$I$1001,3,FALSE)=0," ",VLOOKUP(E784,customers!$A$1:$I$1001,3,FALSE))</f>
        <v>agregorattilq@vistaprint.com</v>
      </c>
      <c r="L784" s="2" t="str">
        <f>VLOOKUP(E784,customers!$A$1:$I$1001,6,FALSE)</f>
        <v>Malahide</v>
      </c>
      <c r="M784" s="2" t="str">
        <f>VLOOKUP(E784,customers!$A$1:$I$1001,7,FALSE)</f>
        <v>Ireland</v>
      </c>
      <c r="N784" t="str">
        <f t="shared" si="100"/>
        <v>E</v>
      </c>
      <c r="O784" t="str" cm="1">
        <f t="array" ref="O784">_xlfn.IFS(N784="R","Rob",N784="E","Exc",N784="L","Lib",N784="A","Ara")</f>
        <v>Exc</v>
      </c>
      <c r="P784" t="str" cm="1">
        <f t="array" ref="P784">_xlfn.IFS(O784="Rob","Robusta",O784="Exc","Excelsa",O784="Ara","Arabica",O784="Lib","Liberica")</f>
        <v>Excelsa</v>
      </c>
      <c r="Q784" t="str">
        <f t="shared" si="101"/>
        <v>L</v>
      </c>
      <c r="R784" s="8" t="str">
        <f t="shared" si="102"/>
        <v>0.2</v>
      </c>
      <c r="S784" s="9">
        <f>_xlfn.XLOOKUP(F784,products!$A$2:$A$49,products!$E$2:$E$49,,0,)</f>
        <v>4.4550000000000001</v>
      </c>
      <c r="T784" s="10">
        <f t="shared" si="103"/>
        <v>26.73</v>
      </c>
      <c r="U784" t="str">
        <f>_xlfn.XLOOKUP(E784,customers!$A$2:$A$1001,customers!$I$2:$I$1001,,0,)</f>
        <v>No</v>
      </c>
    </row>
    <row r="785" spans="1:21" x14ac:dyDescent="0.2">
      <c r="A785" s="2" t="s">
        <v>4915</v>
      </c>
      <c r="B785" s="3">
        <v>44312</v>
      </c>
      <c r="C785" s="3" t="str">
        <f t="shared" si="96"/>
        <v>Apr</v>
      </c>
      <c r="D785" s="2">
        <f t="shared" si="97"/>
        <v>2021</v>
      </c>
      <c r="E785" s="2" t="s">
        <v>4916</v>
      </c>
      <c r="F785" t="s">
        <v>6160</v>
      </c>
      <c r="G785" s="2">
        <v>5</v>
      </c>
      <c r="H785" s="2" t="str">
        <f>VLOOKUP(E785,customers!$A$1:$I$1001,2,FALSE)</f>
        <v>Chris Croster</v>
      </c>
      <c r="I785" s="2" t="str">
        <f t="shared" si="98"/>
        <v>Chris</v>
      </c>
      <c r="J785" s="2" t="str">
        <f t="shared" si="99"/>
        <v>Croster</v>
      </c>
      <c r="K785" s="2" t="str">
        <f>IF(VLOOKUP(E785,customers!$A$1:$I$1001,3,FALSE)=0," ",VLOOKUP(E785,customers!$A$1:$I$1001,3,FALSE))</f>
        <v>ccrosterlr@gov.uk</v>
      </c>
      <c r="L785" s="2" t="str">
        <f>VLOOKUP(E785,customers!$A$1:$I$1001,6,FALSE)</f>
        <v>Tampa</v>
      </c>
      <c r="M785" s="2" t="str">
        <f>VLOOKUP(E785,customers!$A$1:$I$1001,7,FALSE)</f>
        <v>United States</v>
      </c>
      <c r="N785" t="str">
        <f t="shared" si="100"/>
        <v>L</v>
      </c>
      <c r="O785" t="str" cm="1">
        <f t="array" ref="O785">_xlfn.IFS(N785="R","Rob",N785="E","Exc",N785="L","Lib",N785="A","Ara")</f>
        <v>Lib</v>
      </c>
      <c r="P785" t="str" cm="1">
        <f t="array" ref="P785">_xlfn.IFS(O785="Rob","Robusta",O785="Exc","Excelsa",O785="Ara","Arabica",O785="Lib","Liberica")</f>
        <v>Liberica</v>
      </c>
      <c r="Q785" t="str">
        <f t="shared" si="101"/>
        <v>M</v>
      </c>
      <c r="R785" s="8" t="str">
        <f t="shared" si="102"/>
        <v>0.5</v>
      </c>
      <c r="S785" s="9">
        <f>_xlfn.XLOOKUP(F785,products!$A$2:$A$49,products!$E$2:$E$49,,0,)</f>
        <v>8.73</v>
      </c>
      <c r="T785" s="10">
        <f t="shared" si="103"/>
        <v>43.650000000000006</v>
      </c>
      <c r="U785" t="str">
        <f>_xlfn.XLOOKUP(E785,customers!$A$2:$A$1001,customers!$I$2:$I$1001,,0,)</f>
        <v>Yes</v>
      </c>
    </row>
    <row r="786" spans="1:21" x14ac:dyDescent="0.2">
      <c r="A786" s="2" t="s">
        <v>4921</v>
      </c>
      <c r="B786" s="3">
        <v>44511</v>
      </c>
      <c r="C786" s="3" t="str">
        <f t="shared" si="96"/>
        <v>Nov</v>
      </c>
      <c r="D786" s="2">
        <f t="shared" si="97"/>
        <v>2021</v>
      </c>
      <c r="E786" s="2" t="s">
        <v>4922</v>
      </c>
      <c r="F786" t="s">
        <v>6170</v>
      </c>
      <c r="G786" s="2">
        <v>2</v>
      </c>
      <c r="H786" s="2" t="str">
        <f>VLOOKUP(E786,customers!$A$1:$I$1001,2,FALSE)</f>
        <v>Graeme Whitehead</v>
      </c>
      <c r="I786" s="2" t="str">
        <f t="shared" si="98"/>
        <v>Graeme</v>
      </c>
      <c r="J786" s="2" t="str">
        <f t="shared" si="99"/>
        <v>Whitehead</v>
      </c>
      <c r="K786" s="2" t="str">
        <f>IF(VLOOKUP(E786,customers!$A$1:$I$1001,3,FALSE)=0," ",VLOOKUP(E786,customers!$A$1:$I$1001,3,FALSE))</f>
        <v>gwhiteheadls@hp.com</v>
      </c>
      <c r="L786" s="2" t="str">
        <f>VLOOKUP(E786,customers!$A$1:$I$1001,6,FALSE)</f>
        <v>Nashville</v>
      </c>
      <c r="M786" s="2" t="str">
        <f>VLOOKUP(E786,customers!$A$1:$I$1001,7,FALSE)</f>
        <v>United States</v>
      </c>
      <c r="N786" t="str">
        <f t="shared" si="100"/>
        <v>L</v>
      </c>
      <c r="O786" t="str" cm="1">
        <f t="array" ref="O786">_xlfn.IFS(N786="R","Rob",N786="E","Exc",N786="L","Lib",N786="A","Ara")</f>
        <v>Lib</v>
      </c>
      <c r="P786" t="str" cm="1">
        <f t="array" ref="P786">_xlfn.IFS(O786="Rob","Robusta",O786="Exc","Excelsa",O786="Ara","Arabica",O786="Lib","Liberica")</f>
        <v>Liberica</v>
      </c>
      <c r="Q786" t="str">
        <f t="shared" si="101"/>
        <v>L</v>
      </c>
      <c r="R786" s="8" t="str">
        <f t="shared" si="102"/>
        <v>1</v>
      </c>
      <c r="S786" s="9">
        <f>_xlfn.XLOOKUP(F786,products!$A$2:$A$49,products!$E$2:$E$49,,0,)</f>
        <v>15.85</v>
      </c>
      <c r="T786" s="10">
        <f t="shared" si="103"/>
        <v>31.7</v>
      </c>
      <c r="U786" t="str">
        <f>_xlfn.XLOOKUP(E786,customers!$A$2:$A$1001,customers!$I$2:$I$1001,,0,)</f>
        <v>No</v>
      </c>
    </row>
    <row r="787" spans="1:21" x14ac:dyDescent="0.2">
      <c r="A787" s="2" t="s">
        <v>4926</v>
      </c>
      <c r="B787" s="3">
        <v>44362</v>
      </c>
      <c r="C787" s="3" t="str">
        <f t="shared" si="96"/>
        <v>Jun</v>
      </c>
      <c r="D787" s="2">
        <f t="shared" si="97"/>
        <v>2021</v>
      </c>
      <c r="E787" s="2" t="s">
        <v>4927</v>
      </c>
      <c r="F787" t="s">
        <v>6168</v>
      </c>
      <c r="G787" s="2">
        <v>1</v>
      </c>
      <c r="H787" s="2" t="str">
        <f>VLOOKUP(E787,customers!$A$1:$I$1001,2,FALSE)</f>
        <v>Haslett Jodrelle</v>
      </c>
      <c r="I787" s="2" t="str">
        <f t="shared" si="98"/>
        <v>Haslett</v>
      </c>
      <c r="J787" s="2" t="str">
        <f t="shared" si="99"/>
        <v>Jodrelle</v>
      </c>
      <c r="K787" s="2" t="str">
        <f>IF(VLOOKUP(E787,customers!$A$1:$I$1001,3,FALSE)=0," ",VLOOKUP(E787,customers!$A$1:$I$1001,3,FALSE))</f>
        <v>hjodrellelt@samsung.com</v>
      </c>
      <c r="L787" s="2" t="str">
        <f>VLOOKUP(E787,customers!$A$1:$I$1001,6,FALSE)</f>
        <v>Miami</v>
      </c>
      <c r="M787" s="2" t="str">
        <f>VLOOKUP(E787,customers!$A$1:$I$1001,7,FALSE)</f>
        <v>United States</v>
      </c>
      <c r="N787" t="str">
        <f t="shared" si="100"/>
        <v>A</v>
      </c>
      <c r="O787" t="str" cm="1">
        <f t="array" ref="O787">_xlfn.IFS(N787="R","Rob",N787="E","Exc",N787="L","Lib",N787="A","Ara")</f>
        <v>Ara</v>
      </c>
      <c r="P787" t="str" cm="1">
        <f t="array" ref="P787">_xlfn.IFS(O787="Rob","Robusta",O787="Exc","Excelsa",O787="Ara","Arabica",O787="Lib","Liberica")</f>
        <v>Arabica</v>
      </c>
      <c r="Q787" t="str">
        <f t="shared" si="101"/>
        <v>D</v>
      </c>
      <c r="R787" s="8" t="str">
        <f t="shared" si="102"/>
        <v>2.5</v>
      </c>
      <c r="S787" s="9">
        <f>_xlfn.XLOOKUP(F787,products!$A$2:$A$49,products!$E$2:$E$49,,0,)</f>
        <v>22.884999999999998</v>
      </c>
      <c r="T787" s="10">
        <f t="shared" si="103"/>
        <v>22.884999999999998</v>
      </c>
      <c r="U787" t="str">
        <f>_xlfn.XLOOKUP(E787,customers!$A$2:$A$1001,customers!$I$2:$I$1001,,0,)</f>
        <v>No</v>
      </c>
    </row>
    <row r="788" spans="1:21" x14ac:dyDescent="0.2">
      <c r="A788" s="2" t="s">
        <v>4932</v>
      </c>
      <c r="B788" s="3">
        <v>43888</v>
      </c>
      <c r="C788" s="3" t="str">
        <f t="shared" si="96"/>
        <v>Feb</v>
      </c>
      <c r="D788" s="2">
        <f t="shared" si="97"/>
        <v>2020</v>
      </c>
      <c r="E788" s="2" t="s">
        <v>4933</v>
      </c>
      <c r="F788" t="s">
        <v>6185</v>
      </c>
      <c r="G788" s="2">
        <v>1</v>
      </c>
      <c r="H788" s="2" t="str">
        <f>VLOOKUP(E788,customers!$A$1:$I$1001,2,FALSE)</f>
        <v>Cam Jewster</v>
      </c>
      <c r="I788" s="2" t="str">
        <f t="shared" si="98"/>
        <v>Cam</v>
      </c>
      <c r="J788" s="2" t="str">
        <f t="shared" si="99"/>
        <v>Jewster</v>
      </c>
      <c r="K788" s="2" t="str">
        <f>IF(VLOOKUP(E788,customers!$A$1:$I$1001,3,FALSE)=0," ",VLOOKUP(E788,customers!$A$1:$I$1001,3,FALSE))</f>
        <v>cjewsterlu@moonfruit.com</v>
      </c>
      <c r="L788" s="2" t="str">
        <f>VLOOKUP(E788,customers!$A$1:$I$1001,6,FALSE)</f>
        <v>Dayton</v>
      </c>
      <c r="M788" s="2" t="str">
        <f>VLOOKUP(E788,customers!$A$1:$I$1001,7,FALSE)</f>
        <v>United States</v>
      </c>
      <c r="N788" t="str">
        <f t="shared" si="100"/>
        <v>E</v>
      </c>
      <c r="O788" t="str" cm="1">
        <f t="array" ref="O788">_xlfn.IFS(N788="R","Rob",N788="E","Exc",N788="L","Lib",N788="A","Ara")</f>
        <v>Exc</v>
      </c>
      <c r="P788" t="str" cm="1">
        <f t="array" ref="P788">_xlfn.IFS(O788="Rob","Robusta",O788="Exc","Excelsa",O788="Ara","Arabica",O788="Lib","Liberica")</f>
        <v>Excelsa</v>
      </c>
      <c r="Q788" t="str">
        <f t="shared" si="101"/>
        <v>D</v>
      </c>
      <c r="R788" s="8" t="str">
        <f t="shared" si="102"/>
        <v>2.5</v>
      </c>
      <c r="S788" s="9">
        <f>_xlfn.XLOOKUP(F788,products!$A$2:$A$49,products!$E$2:$E$49,,0,)</f>
        <v>27.945</v>
      </c>
      <c r="T788" s="10">
        <f t="shared" si="103"/>
        <v>27.945</v>
      </c>
      <c r="U788" t="str">
        <f>_xlfn.XLOOKUP(E788,customers!$A$2:$A$1001,customers!$I$2:$I$1001,,0,)</f>
        <v>Yes</v>
      </c>
    </row>
    <row r="789" spans="1:21" x14ac:dyDescent="0.2">
      <c r="A789" s="2" t="s">
        <v>4938</v>
      </c>
      <c r="B789" s="3">
        <v>44305</v>
      </c>
      <c r="C789" s="3" t="str">
        <f t="shared" si="96"/>
        <v>Apr</v>
      </c>
      <c r="D789" s="2">
        <f t="shared" si="97"/>
        <v>2021</v>
      </c>
      <c r="E789" s="2" t="s">
        <v>4939</v>
      </c>
      <c r="F789" t="s">
        <v>6141</v>
      </c>
      <c r="G789" s="2">
        <v>6</v>
      </c>
      <c r="H789" s="2" t="str">
        <f>VLOOKUP(E789,customers!$A$1:$I$1001,2,FALSE)</f>
        <v>Beryl Osborn</v>
      </c>
      <c r="I789" s="2" t="str">
        <f t="shared" si="98"/>
        <v>Beryl</v>
      </c>
      <c r="J789" s="2" t="str">
        <f t="shared" si="99"/>
        <v>Osborn</v>
      </c>
      <c r="K789" s="2" t="str">
        <f>IF(VLOOKUP(E789,customers!$A$1:$I$1001,3,FALSE)=0," ",VLOOKUP(E789,customers!$A$1:$I$1001,3,FALSE))</f>
        <v xml:space="preserve"> </v>
      </c>
      <c r="L789" s="2" t="str">
        <f>VLOOKUP(E789,customers!$A$1:$I$1001,6,FALSE)</f>
        <v>Chicago</v>
      </c>
      <c r="M789" s="2" t="str">
        <f>VLOOKUP(E789,customers!$A$1:$I$1001,7,FALSE)</f>
        <v>United States</v>
      </c>
      <c r="N789" t="str">
        <f t="shared" si="100"/>
        <v>E</v>
      </c>
      <c r="O789" t="str" cm="1">
        <f t="array" ref="O789">_xlfn.IFS(N789="R","Rob",N789="E","Exc",N789="L","Lib",N789="A","Ara")</f>
        <v>Exc</v>
      </c>
      <c r="P789" t="str" cm="1">
        <f t="array" ref="P789">_xlfn.IFS(O789="Rob","Robusta",O789="Exc","Excelsa",O789="Ara","Arabica",O789="Lib","Liberica")</f>
        <v>Excelsa</v>
      </c>
      <c r="Q789" t="str">
        <f t="shared" si="101"/>
        <v>M</v>
      </c>
      <c r="R789" s="8" t="str">
        <f t="shared" si="102"/>
        <v>1</v>
      </c>
      <c r="S789" s="9">
        <f>_xlfn.XLOOKUP(F789,products!$A$2:$A$49,products!$E$2:$E$49,,0,)</f>
        <v>13.75</v>
      </c>
      <c r="T789" s="10">
        <f t="shared" si="103"/>
        <v>82.5</v>
      </c>
      <c r="U789" t="str">
        <f>_xlfn.XLOOKUP(E789,customers!$A$2:$A$1001,customers!$I$2:$I$1001,,0,)</f>
        <v>Yes</v>
      </c>
    </row>
    <row r="790" spans="1:21" x14ac:dyDescent="0.2">
      <c r="A790" s="2" t="s">
        <v>4943</v>
      </c>
      <c r="B790" s="3">
        <v>44771</v>
      </c>
      <c r="C790" s="3" t="str">
        <f t="shared" si="96"/>
        <v>Jul</v>
      </c>
      <c r="D790" s="2">
        <f t="shared" si="97"/>
        <v>2022</v>
      </c>
      <c r="E790" s="2" t="s">
        <v>4944</v>
      </c>
      <c r="F790" t="s">
        <v>6151</v>
      </c>
      <c r="G790" s="2">
        <v>2</v>
      </c>
      <c r="H790" s="2" t="str">
        <f>VLOOKUP(E790,customers!$A$1:$I$1001,2,FALSE)</f>
        <v>Kaela Nottram</v>
      </c>
      <c r="I790" s="2" t="str">
        <f t="shared" si="98"/>
        <v>Kaela</v>
      </c>
      <c r="J790" s="2" t="str">
        <f t="shared" si="99"/>
        <v>Nottram</v>
      </c>
      <c r="K790" s="2" t="str">
        <f>IF(VLOOKUP(E790,customers!$A$1:$I$1001,3,FALSE)=0," ",VLOOKUP(E790,customers!$A$1:$I$1001,3,FALSE))</f>
        <v>knottramlw@odnoklassniki.ru</v>
      </c>
      <c r="L790" s="2" t="str">
        <f>VLOOKUP(E790,customers!$A$1:$I$1001,6,FALSE)</f>
        <v>Arklow</v>
      </c>
      <c r="M790" s="2" t="str">
        <f>VLOOKUP(E790,customers!$A$1:$I$1001,7,FALSE)</f>
        <v>Ireland</v>
      </c>
      <c r="N790" t="str">
        <f t="shared" si="100"/>
        <v>R</v>
      </c>
      <c r="O790" t="str" cm="1">
        <f t="array" ref="O790">_xlfn.IFS(N790="R","Rob",N790="E","Exc",N790="L","Lib",N790="A","Ara")</f>
        <v>Rob</v>
      </c>
      <c r="P790" t="str" cm="1">
        <f t="array" ref="P790">_xlfn.IFS(O790="Rob","Robusta",O790="Exc","Excelsa",O790="Ara","Arabica",O790="Lib","Liberica")</f>
        <v>Robusta</v>
      </c>
      <c r="Q790" t="str">
        <f t="shared" si="101"/>
        <v>M</v>
      </c>
      <c r="R790" s="8" t="str">
        <f t="shared" si="102"/>
        <v>2.5</v>
      </c>
      <c r="S790" s="9">
        <f>_xlfn.XLOOKUP(F790,products!$A$2:$A$49,products!$E$2:$E$49,,0,)</f>
        <v>22.884999999999998</v>
      </c>
      <c r="T790" s="10">
        <f t="shared" si="103"/>
        <v>45.769999999999996</v>
      </c>
      <c r="U790" t="str">
        <f>_xlfn.XLOOKUP(E790,customers!$A$2:$A$1001,customers!$I$2:$I$1001,,0,)</f>
        <v>Yes</v>
      </c>
    </row>
    <row r="791" spans="1:21" x14ac:dyDescent="0.2">
      <c r="A791" s="2" t="s">
        <v>4949</v>
      </c>
      <c r="B791" s="3">
        <v>43485</v>
      </c>
      <c r="C791" s="3" t="str">
        <f t="shared" si="96"/>
        <v>Jan</v>
      </c>
      <c r="D791" s="2">
        <f t="shared" si="97"/>
        <v>2019</v>
      </c>
      <c r="E791" s="2" t="s">
        <v>4950</v>
      </c>
      <c r="F791" t="s">
        <v>6140</v>
      </c>
      <c r="G791" s="2">
        <v>6</v>
      </c>
      <c r="H791" s="2" t="str">
        <f>VLOOKUP(E791,customers!$A$1:$I$1001,2,FALSE)</f>
        <v>Nobe Buney</v>
      </c>
      <c r="I791" s="2" t="str">
        <f t="shared" si="98"/>
        <v>Nobe</v>
      </c>
      <c r="J791" s="2" t="str">
        <f t="shared" si="99"/>
        <v>Buney</v>
      </c>
      <c r="K791" s="2" t="str">
        <f>IF(VLOOKUP(E791,customers!$A$1:$I$1001,3,FALSE)=0," ",VLOOKUP(E791,customers!$A$1:$I$1001,3,FALSE))</f>
        <v>nbuneylx@jugem.jp</v>
      </c>
      <c r="L791" s="2" t="str">
        <f>VLOOKUP(E791,customers!$A$1:$I$1001,6,FALSE)</f>
        <v>Richmond</v>
      </c>
      <c r="M791" s="2" t="str">
        <f>VLOOKUP(E791,customers!$A$1:$I$1001,7,FALSE)</f>
        <v>United States</v>
      </c>
      <c r="N791" t="str">
        <f t="shared" si="100"/>
        <v>A</v>
      </c>
      <c r="O791" t="str" cm="1">
        <f t="array" ref="O791">_xlfn.IFS(N791="R","Rob",N791="E","Exc",N791="L","Lib",N791="A","Ara")</f>
        <v>Ara</v>
      </c>
      <c r="P791" t="str" cm="1">
        <f t="array" ref="P791">_xlfn.IFS(O791="Rob","Robusta",O791="Exc","Excelsa",O791="Ara","Arabica",O791="Lib","Liberica")</f>
        <v>Arabica</v>
      </c>
      <c r="Q791" t="str">
        <f t="shared" si="101"/>
        <v>L</v>
      </c>
      <c r="R791" s="8" t="str">
        <f t="shared" si="102"/>
        <v>1</v>
      </c>
      <c r="S791" s="9">
        <f>_xlfn.XLOOKUP(F791,products!$A$2:$A$49,products!$E$2:$E$49,,0,)</f>
        <v>12.95</v>
      </c>
      <c r="T791" s="10">
        <f t="shared" si="103"/>
        <v>77.699999999999989</v>
      </c>
      <c r="U791" t="str">
        <f>_xlfn.XLOOKUP(E791,customers!$A$2:$A$1001,customers!$I$2:$I$1001,,0,)</f>
        <v>No</v>
      </c>
    </row>
    <row r="792" spans="1:21" x14ac:dyDescent="0.2">
      <c r="A792" s="2" t="s">
        <v>4955</v>
      </c>
      <c r="B792" s="3">
        <v>44613</v>
      </c>
      <c r="C792" s="3" t="str">
        <f t="shared" si="96"/>
        <v>Feb</v>
      </c>
      <c r="D792" s="2">
        <f t="shared" si="97"/>
        <v>2022</v>
      </c>
      <c r="E792" s="2" t="s">
        <v>4956</v>
      </c>
      <c r="F792" t="s">
        <v>6180</v>
      </c>
      <c r="G792" s="2">
        <v>3</v>
      </c>
      <c r="H792" s="2" t="str">
        <f>VLOOKUP(E792,customers!$A$1:$I$1001,2,FALSE)</f>
        <v>Silvan McShea</v>
      </c>
      <c r="I792" s="2" t="str">
        <f t="shared" si="98"/>
        <v>Silvan</v>
      </c>
      <c r="J792" s="2" t="str">
        <f t="shared" si="99"/>
        <v>McShea</v>
      </c>
      <c r="K792" s="2" t="str">
        <f>IF(VLOOKUP(E792,customers!$A$1:$I$1001,3,FALSE)=0," ",VLOOKUP(E792,customers!$A$1:$I$1001,3,FALSE))</f>
        <v>smcshealy@photobucket.com</v>
      </c>
      <c r="L792" s="2" t="str">
        <f>VLOOKUP(E792,customers!$A$1:$I$1001,6,FALSE)</f>
        <v>Olympia</v>
      </c>
      <c r="M792" s="2" t="str">
        <f>VLOOKUP(E792,customers!$A$1:$I$1001,7,FALSE)</f>
        <v>United States</v>
      </c>
      <c r="N792" t="str">
        <f t="shared" si="100"/>
        <v>A</v>
      </c>
      <c r="O792" t="str" cm="1">
        <f t="array" ref="O792">_xlfn.IFS(N792="R","Rob",N792="E","Exc",N792="L","Lib",N792="A","Ara")</f>
        <v>Ara</v>
      </c>
      <c r="P792" t="str" cm="1">
        <f t="array" ref="P792">_xlfn.IFS(O792="Rob","Robusta",O792="Exc","Excelsa",O792="Ara","Arabica",O792="Lib","Liberica")</f>
        <v>Arabica</v>
      </c>
      <c r="Q792" t="str">
        <f t="shared" si="101"/>
        <v>L</v>
      </c>
      <c r="R792" s="8" t="str">
        <f t="shared" si="102"/>
        <v>0.5</v>
      </c>
      <c r="S792" s="9">
        <f>_xlfn.XLOOKUP(F792,products!$A$2:$A$49,products!$E$2:$E$49,,0,)</f>
        <v>7.77</v>
      </c>
      <c r="T792" s="10">
        <f t="shared" si="103"/>
        <v>23.31</v>
      </c>
      <c r="U792" t="str">
        <f>_xlfn.XLOOKUP(E792,customers!$A$2:$A$1001,customers!$I$2:$I$1001,,0,)</f>
        <v>No</v>
      </c>
    </row>
    <row r="793" spans="1:21" x14ac:dyDescent="0.2">
      <c r="A793" s="2" t="s">
        <v>4961</v>
      </c>
      <c r="B793" s="3">
        <v>43954</v>
      </c>
      <c r="C793" s="3" t="str">
        <f t="shared" si="96"/>
        <v>May</v>
      </c>
      <c r="D793" s="2">
        <f t="shared" si="97"/>
        <v>2020</v>
      </c>
      <c r="E793" s="2" t="s">
        <v>4962</v>
      </c>
      <c r="F793" t="s">
        <v>6145</v>
      </c>
      <c r="G793" s="2">
        <v>5</v>
      </c>
      <c r="H793" s="2" t="str">
        <f>VLOOKUP(E793,customers!$A$1:$I$1001,2,FALSE)</f>
        <v>Karylin Huddart</v>
      </c>
      <c r="I793" s="2" t="str">
        <f t="shared" si="98"/>
        <v>Karylin</v>
      </c>
      <c r="J793" s="2" t="str">
        <f t="shared" si="99"/>
        <v>Huddart</v>
      </c>
      <c r="K793" s="2" t="str">
        <f>IF(VLOOKUP(E793,customers!$A$1:$I$1001,3,FALSE)=0," ",VLOOKUP(E793,customers!$A$1:$I$1001,3,FALSE))</f>
        <v>khuddartlz@about.com</v>
      </c>
      <c r="L793" s="2" t="str">
        <f>VLOOKUP(E793,customers!$A$1:$I$1001,6,FALSE)</f>
        <v>Arlington</v>
      </c>
      <c r="M793" s="2" t="str">
        <f>VLOOKUP(E793,customers!$A$1:$I$1001,7,FALSE)</f>
        <v>United States</v>
      </c>
      <c r="N793" t="str">
        <f t="shared" si="100"/>
        <v>L</v>
      </c>
      <c r="O793" t="str" cm="1">
        <f t="array" ref="O793">_xlfn.IFS(N793="R","Rob",N793="E","Exc",N793="L","Lib",N793="A","Ara")</f>
        <v>Lib</v>
      </c>
      <c r="P793" t="str" cm="1">
        <f t="array" ref="P793">_xlfn.IFS(O793="Rob","Robusta",O793="Exc","Excelsa",O793="Ara","Arabica",O793="Lib","Liberica")</f>
        <v>Liberica</v>
      </c>
      <c r="Q793" t="str">
        <f t="shared" si="101"/>
        <v>L</v>
      </c>
      <c r="R793" s="8" t="str">
        <f t="shared" si="102"/>
        <v>0.2</v>
      </c>
      <c r="S793" s="9">
        <f>_xlfn.XLOOKUP(F793,products!$A$2:$A$49,products!$E$2:$E$49,,0,)</f>
        <v>4.7549999999999999</v>
      </c>
      <c r="T793" s="10">
        <f t="shared" si="103"/>
        <v>23.774999999999999</v>
      </c>
      <c r="U793" t="str">
        <f>_xlfn.XLOOKUP(E793,customers!$A$2:$A$1001,customers!$I$2:$I$1001,,0,)</f>
        <v>Yes</v>
      </c>
    </row>
    <row r="794" spans="1:21" x14ac:dyDescent="0.2">
      <c r="A794" s="2" t="s">
        <v>4967</v>
      </c>
      <c r="B794" s="3">
        <v>43545</v>
      </c>
      <c r="C794" s="3" t="str">
        <f t="shared" si="96"/>
        <v>Mar</v>
      </c>
      <c r="D794" s="2">
        <f t="shared" si="97"/>
        <v>2019</v>
      </c>
      <c r="E794" s="2" t="s">
        <v>4968</v>
      </c>
      <c r="F794" t="s">
        <v>6160</v>
      </c>
      <c r="G794" s="2">
        <v>6</v>
      </c>
      <c r="H794" s="2" t="str">
        <f>VLOOKUP(E794,customers!$A$1:$I$1001,2,FALSE)</f>
        <v>Jereme Gippes</v>
      </c>
      <c r="I794" s="2" t="str">
        <f t="shared" si="98"/>
        <v>Jereme</v>
      </c>
      <c r="J794" s="2" t="str">
        <f t="shared" si="99"/>
        <v>Gippes</v>
      </c>
      <c r="K794" s="2" t="str">
        <f>IF(VLOOKUP(E794,customers!$A$1:$I$1001,3,FALSE)=0," ",VLOOKUP(E794,customers!$A$1:$I$1001,3,FALSE))</f>
        <v>jgippesm0@cloudflare.com</v>
      </c>
      <c r="L794" s="2" t="str">
        <f>VLOOKUP(E794,customers!$A$1:$I$1001,6,FALSE)</f>
        <v>Twyford</v>
      </c>
      <c r="M794" s="2" t="str">
        <f>VLOOKUP(E794,customers!$A$1:$I$1001,7,FALSE)</f>
        <v>United Kingdom</v>
      </c>
      <c r="N794" t="str">
        <f t="shared" si="100"/>
        <v>L</v>
      </c>
      <c r="O794" t="str" cm="1">
        <f t="array" ref="O794">_xlfn.IFS(N794="R","Rob",N794="E","Exc",N794="L","Lib",N794="A","Ara")</f>
        <v>Lib</v>
      </c>
      <c r="P794" t="str" cm="1">
        <f t="array" ref="P794">_xlfn.IFS(O794="Rob","Robusta",O794="Exc","Excelsa",O794="Ara","Arabica",O794="Lib","Liberica")</f>
        <v>Liberica</v>
      </c>
      <c r="Q794" t="str">
        <f t="shared" si="101"/>
        <v>M</v>
      </c>
      <c r="R794" s="8" t="str">
        <f t="shared" si="102"/>
        <v>0.5</v>
      </c>
      <c r="S794" s="9">
        <f>_xlfn.XLOOKUP(F794,products!$A$2:$A$49,products!$E$2:$E$49,,0,)</f>
        <v>8.73</v>
      </c>
      <c r="T794" s="10">
        <f t="shared" si="103"/>
        <v>52.38</v>
      </c>
      <c r="U794" t="str">
        <f>_xlfn.XLOOKUP(E794,customers!$A$2:$A$1001,customers!$I$2:$I$1001,,0,)</f>
        <v>Yes</v>
      </c>
    </row>
    <row r="795" spans="1:21" x14ac:dyDescent="0.2">
      <c r="A795" s="2" t="s">
        <v>4973</v>
      </c>
      <c r="B795" s="3">
        <v>43629</v>
      </c>
      <c r="C795" s="3" t="str">
        <f t="shared" si="96"/>
        <v>Jun</v>
      </c>
      <c r="D795" s="2">
        <f t="shared" si="97"/>
        <v>2019</v>
      </c>
      <c r="E795" s="2" t="s">
        <v>4974</v>
      </c>
      <c r="F795" t="s">
        <v>6178</v>
      </c>
      <c r="G795" s="2">
        <v>5</v>
      </c>
      <c r="H795" s="2" t="str">
        <f>VLOOKUP(E795,customers!$A$1:$I$1001,2,FALSE)</f>
        <v>Lukas Whittlesee</v>
      </c>
      <c r="I795" s="2" t="str">
        <f t="shared" si="98"/>
        <v>Lukas</v>
      </c>
      <c r="J795" s="2" t="str">
        <f t="shared" si="99"/>
        <v>Whittlesee</v>
      </c>
      <c r="K795" s="2" t="str">
        <f>IF(VLOOKUP(E795,customers!$A$1:$I$1001,3,FALSE)=0," ",VLOOKUP(E795,customers!$A$1:$I$1001,3,FALSE))</f>
        <v>lwhittleseem1@e-recht24.de</v>
      </c>
      <c r="L795" s="2" t="str">
        <f>VLOOKUP(E795,customers!$A$1:$I$1001,6,FALSE)</f>
        <v>Roanoke</v>
      </c>
      <c r="M795" s="2" t="str">
        <f>VLOOKUP(E795,customers!$A$1:$I$1001,7,FALSE)</f>
        <v>United States</v>
      </c>
      <c r="N795" t="str">
        <f t="shared" si="100"/>
        <v>R</v>
      </c>
      <c r="O795" t="str" cm="1">
        <f t="array" ref="O795">_xlfn.IFS(N795="R","Rob",N795="E","Exc",N795="L","Lib",N795="A","Ara")</f>
        <v>Rob</v>
      </c>
      <c r="P795" t="str" cm="1">
        <f t="array" ref="P795">_xlfn.IFS(O795="Rob","Robusta",O795="Exc","Excelsa",O795="Ara","Arabica",O795="Lib","Liberica")</f>
        <v>Robusta</v>
      </c>
      <c r="Q795" t="str">
        <f t="shared" si="101"/>
        <v>L</v>
      </c>
      <c r="R795" s="8" t="str">
        <f t="shared" si="102"/>
        <v>0.2</v>
      </c>
      <c r="S795" s="9">
        <f>_xlfn.XLOOKUP(F795,products!$A$2:$A$49,products!$E$2:$E$49,,0,)</f>
        <v>3.5849999999999995</v>
      </c>
      <c r="T795" s="10">
        <f t="shared" si="103"/>
        <v>17.924999999999997</v>
      </c>
      <c r="U795" t="str">
        <f>_xlfn.XLOOKUP(E795,customers!$A$2:$A$1001,customers!$I$2:$I$1001,,0,)</f>
        <v>No</v>
      </c>
    </row>
    <row r="796" spans="1:21" x14ac:dyDescent="0.2">
      <c r="A796" s="2" t="s">
        <v>4979</v>
      </c>
      <c r="B796" s="3">
        <v>43987</v>
      </c>
      <c r="C796" s="3" t="str">
        <f t="shared" si="96"/>
        <v>Jun</v>
      </c>
      <c r="D796" s="2">
        <f t="shared" si="97"/>
        <v>2020</v>
      </c>
      <c r="E796" s="2" t="s">
        <v>4980</v>
      </c>
      <c r="F796" t="s">
        <v>6182</v>
      </c>
      <c r="G796" s="2">
        <v>5</v>
      </c>
      <c r="H796" s="2" t="str">
        <f>VLOOKUP(E796,customers!$A$1:$I$1001,2,FALSE)</f>
        <v>Gregorius Trengrove</v>
      </c>
      <c r="I796" s="2" t="str">
        <f t="shared" si="98"/>
        <v>Gregorius</v>
      </c>
      <c r="J796" s="2" t="str">
        <f t="shared" si="99"/>
        <v>Trengrove</v>
      </c>
      <c r="K796" s="2" t="str">
        <f>IF(VLOOKUP(E796,customers!$A$1:$I$1001,3,FALSE)=0," ",VLOOKUP(E796,customers!$A$1:$I$1001,3,FALSE))</f>
        <v>gtrengrovem2@elpais.com</v>
      </c>
      <c r="L796" s="2" t="str">
        <f>VLOOKUP(E796,customers!$A$1:$I$1001,6,FALSE)</f>
        <v>New Hyde Park</v>
      </c>
      <c r="M796" s="2" t="str">
        <f>VLOOKUP(E796,customers!$A$1:$I$1001,7,FALSE)</f>
        <v>United States</v>
      </c>
      <c r="N796" t="str">
        <f t="shared" si="100"/>
        <v>A</v>
      </c>
      <c r="O796" t="str" cm="1">
        <f t="array" ref="O796">_xlfn.IFS(N796="R","Rob",N796="E","Exc",N796="L","Lib",N796="A","Ara")</f>
        <v>Ara</v>
      </c>
      <c r="P796" t="str" cm="1">
        <f t="array" ref="P796">_xlfn.IFS(O796="Rob","Robusta",O796="Exc","Excelsa",O796="Ara","Arabica",O796="Lib","Liberica")</f>
        <v>Arabica</v>
      </c>
      <c r="Q796" t="str">
        <f t="shared" si="101"/>
        <v>L</v>
      </c>
      <c r="R796" s="8" t="str">
        <f t="shared" si="102"/>
        <v>2.5</v>
      </c>
      <c r="S796" s="9">
        <f>_xlfn.XLOOKUP(F796,products!$A$2:$A$49,products!$E$2:$E$49,,0,)</f>
        <v>29.784999999999997</v>
      </c>
      <c r="T796" s="10">
        <f t="shared" si="103"/>
        <v>148.92499999999998</v>
      </c>
      <c r="U796" t="str">
        <f>_xlfn.XLOOKUP(E796,customers!$A$2:$A$1001,customers!$I$2:$I$1001,,0,)</f>
        <v>No</v>
      </c>
    </row>
    <row r="797" spans="1:21" x14ac:dyDescent="0.2">
      <c r="A797" s="2" t="s">
        <v>4985</v>
      </c>
      <c r="B797" s="3">
        <v>43540</v>
      </c>
      <c r="C797" s="3" t="str">
        <f t="shared" si="96"/>
        <v>Mar</v>
      </c>
      <c r="D797" s="2">
        <f t="shared" si="97"/>
        <v>2019</v>
      </c>
      <c r="E797" s="2" t="s">
        <v>4986</v>
      </c>
      <c r="F797" t="s">
        <v>6173</v>
      </c>
      <c r="G797" s="2">
        <v>4</v>
      </c>
      <c r="H797" s="2" t="str">
        <f>VLOOKUP(E797,customers!$A$1:$I$1001,2,FALSE)</f>
        <v>Wright Caldero</v>
      </c>
      <c r="I797" s="2" t="str">
        <f t="shared" si="98"/>
        <v>Wright</v>
      </c>
      <c r="J797" s="2" t="str">
        <f t="shared" si="99"/>
        <v>Caldero</v>
      </c>
      <c r="K797" s="2" t="str">
        <f>IF(VLOOKUP(E797,customers!$A$1:$I$1001,3,FALSE)=0," ",VLOOKUP(E797,customers!$A$1:$I$1001,3,FALSE))</f>
        <v>wcalderom3@stumbleupon.com</v>
      </c>
      <c r="L797" s="2" t="str">
        <f>VLOOKUP(E797,customers!$A$1:$I$1001,6,FALSE)</f>
        <v>Anaheim</v>
      </c>
      <c r="M797" s="2" t="str">
        <f>VLOOKUP(E797,customers!$A$1:$I$1001,7,FALSE)</f>
        <v>United States</v>
      </c>
      <c r="N797" t="str">
        <f t="shared" si="100"/>
        <v>R</v>
      </c>
      <c r="O797" t="str" cm="1">
        <f t="array" ref="O797">_xlfn.IFS(N797="R","Rob",N797="E","Exc",N797="L","Lib",N797="A","Ara")</f>
        <v>Rob</v>
      </c>
      <c r="P797" t="str" cm="1">
        <f t="array" ref="P797">_xlfn.IFS(O797="Rob","Robusta",O797="Exc","Excelsa",O797="Ara","Arabica",O797="Lib","Liberica")</f>
        <v>Robusta</v>
      </c>
      <c r="Q797" t="str">
        <f t="shared" si="101"/>
        <v>L</v>
      </c>
      <c r="R797" s="8" t="str">
        <f t="shared" si="102"/>
        <v>0.5</v>
      </c>
      <c r="S797" s="9">
        <f>_xlfn.XLOOKUP(F797,products!$A$2:$A$49,products!$E$2:$E$49,,0,)</f>
        <v>7.169999999999999</v>
      </c>
      <c r="T797" s="10">
        <f t="shared" si="103"/>
        <v>28.679999999999996</v>
      </c>
      <c r="U797" t="str">
        <f>_xlfn.XLOOKUP(E797,customers!$A$2:$A$1001,customers!$I$2:$I$1001,,0,)</f>
        <v>No</v>
      </c>
    </row>
    <row r="798" spans="1:21" x14ac:dyDescent="0.2">
      <c r="A798" s="2" t="s">
        <v>4991</v>
      </c>
      <c r="B798" s="3">
        <v>44533</v>
      </c>
      <c r="C798" s="3" t="str">
        <f t="shared" si="96"/>
        <v>Dec</v>
      </c>
      <c r="D798" s="2">
        <f t="shared" si="97"/>
        <v>2021</v>
      </c>
      <c r="E798" s="2" t="s">
        <v>4992</v>
      </c>
      <c r="F798" t="s">
        <v>6161</v>
      </c>
      <c r="G798" s="2">
        <v>1</v>
      </c>
      <c r="H798" s="2" t="str">
        <f>VLOOKUP(E798,customers!$A$1:$I$1001,2,FALSE)</f>
        <v>Merell Zanazzi</v>
      </c>
      <c r="I798" s="2" t="str">
        <f t="shared" si="98"/>
        <v>Merell</v>
      </c>
      <c r="J798" s="2" t="str">
        <f t="shared" si="99"/>
        <v>Zanazzi</v>
      </c>
      <c r="K798" s="2" t="str">
        <f>IF(VLOOKUP(E798,customers!$A$1:$I$1001,3,FALSE)=0," ",VLOOKUP(E798,customers!$A$1:$I$1001,3,FALSE))</f>
        <v xml:space="preserve"> </v>
      </c>
      <c r="L798" s="2" t="str">
        <f>VLOOKUP(E798,customers!$A$1:$I$1001,6,FALSE)</f>
        <v>Lexington</v>
      </c>
      <c r="M798" s="2" t="str">
        <f>VLOOKUP(E798,customers!$A$1:$I$1001,7,FALSE)</f>
        <v>United States</v>
      </c>
      <c r="N798" t="str">
        <f t="shared" si="100"/>
        <v>L</v>
      </c>
      <c r="O798" t="str" cm="1">
        <f t="array" ref="O798">_xlfn.IFS(N798="R","Rob",N798="E","Exc",N798="L","Lib",N798="A","Ara")</f>
        <v>Lib</v>
      </c>
      <c r="P798" t="str" cm="1">
        <f t="array" ref="P798">_xlfn.IFS(O798="Rob","Robusta",O798="Exc","Excelsa",O798="Ara","Arabica",O798="Lib","Liberica")</f>
        <v>Liberica</v>
      </c>
      <c r="Q798" t="str">
        <f t="shared" si="101"/>
        <v>L</v>
      </c>
      <c r="R798" s="8" t="str">
        <f t="shared" si="102"/>
        <v>0.5</v>
      </c>
      <c r="S798" s="9">
        <f>_xlfn.XLOOKUP(F798,products!$A$2:$A$49,products!$E$2:$E$49,,0,)</f>
        <v>9.51</v>
      </c>
      <c r="T798" s="10">
        <f t="shared" si="103"/>
        <v>9.51</v>
      </c>
      <c r="U798" t="str">
        <f>_xlfn.XLOOKUP(E798,customers!$A$2:$A$1001,customers!$I$2:$I$1001,,0,)</f>
        <v>No</v>
      </c>
    </row>
    <row r="799" spans="1:21" x14ac:dyDescent="0.2">
      <c r="A799" s="2" t="s">
        <v>4996</v>
      </c>
      <c r="B799" s="3">
        <v>44751</v>
      </c>
      <c r="C799" s="3" t="str">
        <f t="shared" si="96"/>
        <v>Jul</v>
      </c>
      <c r="D799" s="2">
        <f t="shared" si="97"/>
        <v>2022</v>
      </c>
      <c r="E799" s="2" t="s">
        <v>4997</v>
      </c>
      <c r="F799" t="s">
        <v>6180</v>
      </c>
      <c r="G799" s="2">
        <v>4</v>
      </c>
      <c r="H799" s="2" t="str">
        <f>VLOOKUP(E799,customers!$A$1:$I$1001,2,FALSE)</f>
        <v>Jed Kennicott</v>
      </c>
      <c r="I799" s="2" t="str">
        <f t="shared" si="98"/>
        <v>Jed</v>
      </c>
      <c r="J799" s="2" t="str">
        <f t="shared" si="99"/>
        <v>Kennicott</v>
      </c>
      <c r="K799" s="2" t="str">
        <f>IF(VLOOKUP(E799,customers!$A$1:$I$1001,3,FALSE)=0," ",VLOOKUP(E799,customers!$A$1:$I$1001,3,FALSE))</f>
        <v>jkennicottm5@yahoo.co.jp</v>
      </c>
      <c r="L799" s="2" t="str">
        <f>VLOOKUP(E799,customers!$A$1:$I$1001,6,FALSE)</f>
        <v>Tampa</v>
      </c>
      <c r="M799" s="2" t="str">
        <f>VLOOKUP(E799,customers!$A$1:$I$1001,7,FALSE)</f>
        <v>United States</v>
      </c>
      <c r="N799" t="str">
        <f t="shared" si="100"/>
        <v>A</v>
      </c>
      <c r="O799" t="str" cm="1">
        <f t="array" ref="O799">_xlfn.IFS(N799="R","Rob",N799="E","Exc",N799="L","Lib",N799="A","Ara")</f>
        <v>Ara</v>
      </c>
      <c r="P799" t="str" cm="1">
        <f t="array" ref="P799">_xlfn.IFS(O799="Rob","Robusta",O799="Exc","Excelsa",O799="Ara","Arabica",O799="Lib","Liberica")</f>
        <v>Arabica</v>
      </c>
      <c r="Q799" t="str">
        <f t="shared" si="101"/>
        <v>L</v>
      </c>
      <c r="R799" s="8" t="str">
        <f t="shared" si="102"/>
        <v>0.5</v>
      </c>
      <c r="S799" s="9">
        <f>_xlfn.XLOOKUP(F799,products!$A$2:$A$49,products!$E$2:$E$49,,0,)</f>
        <v>7.77</v>
      </c>
      <c r="T799" s="10">
        <f t="shared" si="103"/>
        <v>31.08</v>
      </c>
      <c r="U799" t="str">
        <f>_xlfn.XLOOKUP(E799,customers!$A$2:$A$1001,customers!$I$2:$I$1001,,0,)</f>
        <v>No</v>
      </c>
    </row>
    <row r="800" spans="1:21" x14ac:dyDescent="0.2">
      <c r="A800" s="2" t="s">
        <v>5002</v>
      </c>
      <c r="B800" s="3">
        <v>43950</v>
      </c>
      <c r="C800" s="3" t="str">
        <f t="shared" si="96"/>
        <v>Apr</v>
      </c>
      <c r="D800" s="2">
        <f t="shared" si="97"/>
        <v>2020</v>
      </c>
      <c r="E800" s="2" t="s">
        <v>5003</v>
      </c>
      <c r="F800" t="s">
        <v>6163</v>
      </c>
      <c r="G800" s="2">
        <v>3</v>
      </c>
      <c r="H800" s="2" t="str">
        <f>VLOOKUP(E800,customers!$A$1:$I$1001,2,FALSE)</f>
        <v>Guenevere Ruggen</v>
      </c>
      <c r="I800" s="2" t="str">
        <f t="shared" si="98"/>
        <v>Guenevere</v>
      </c>
      <c r="J800" s="2" t="str">
        <f t="shared" si="99"/>
        <v>Ruggen</v>
      </c>
      <c r="K800" s="2" t="str">
        <f>IF(VLOOKUP(E800,customers!$A$1:$I$1001,3,FALSE)=0," ",VLOOKUP(E800,customers!$A$1:$I$1001,3,FALSE))</f>
        <v>gruggenm6@nymag.com</v>
      </c>
      <c r="L800" s="2" t="str">
        <f>VLOOKUP(E800,customers!$A$1:$I$1001,6,FALSE)</f>
        <v>San Jose</v>
      </c>
      <c r="M800" s="2" t="str">
        <f>VLOOKUP(E800,customers!$A$1:$I$1001,7,FALSE)</f>
        <v>United States</v>
      </c>
      <c r="N800" t="str">
        <f t="shared" si="100"/>
        <v>R</v>
      </c>
      <c r="O800" t="str" cm="1">
        <f t="array" ref="O800">_xlfn.IFS(N800="R","Rob",N800="E","Exc",N800="L","Lib",N800="A","Ara")</f>
        <v>Rob</v>
      </c>
      <c r="P800" t="str" cm="1">
        <f t="array" ref="P800">_xlfn.IFS(O800="Rob","Robusta",O800="Exc","Excelsa",O800="Ara","Arabica",O800="Lib","Liberica")</f>
        <v>Robusta</v>
      </c>
      <c r="Q800" t="str">
        <f t="shared" si="101"/>
        <v>D</v>
      </c>
      <c r="R800" s="8" t="str">
        <f t="shared" si="102"/>
        <v>0.2</v>
      </c>
      <c r="S800" s="9">
        <f>_xlfn.XLOOKUP(F800,products!$A$2:$A$49,products!$E$2:$E$49,,0,)</f>
        <v>2.6849999999999996</v>
      </c>
      <c r="T800" s="10">
        <f t="shared" si="103"/>
        <v>8.0549999999999997</v>
      </c>
      <c r="U800" t="str">
        <f>_xlfn.XLOOKUP(E800,customers!$A$2:$A$1001,customers!$I$2:$I$1001,,0,)</f>
        <v>Yes</v>
      </c>
    </row>
    <row r="801" spans="1:21" x14ac:dyDescent="0.2">
      <c r="A801" s="2" t="s">
        <v>5008</v>
      </c>
      <c r="B801" s="3">
        <v>44588</v>
      </c>
      <c r="C801" s="3" t="str">
        <f t="shared" si="96"/>
        <v>Jan</v>
      </c>
      <c r="D801" s="2">
        <f t="shared" si="97"/>
        <v>2022</v>
      </c>
      <c r="E801" s="2" t="s">
        <v>5009</v>
      </c>
      <c r="F801" t="s">
        <v>6183</v>
      </c>
      <c r="G801" s="2">
        <v>3</v>
      </c>
      <c r="H801" s="2" t="str">
        <f>VLOOKUP(E801,customers!$A$1:$I$1001,2,FALSE)</f>
        <v>Gonzales Cicculi</v>
      </c>
      <c r="I801" s="2" t="str">
        <f t="shared" si="98"/>
        <v>Gonzales</v>
      </c>
      <c r="J801" s="2" t="str">
        <f t="shared" si="99"/>
        <v>Cicculi</v>
      </c>
      <c r="K801" s="2" t="str">
        <f>IF(VLOOKUP(E801,customers!$A$1:$I$1001,3,FALSE)=0," ",VLOOKUP(E801,customers!$A$1:$I$1001,3,FALSE))</f>
        <v xml:space="preserve"> </v>
      </c>
      <c r="L801" s="2" t="str">
        <f>VLOOKUP(E801,customers!$A$1:$I$1001,6,FALSE)</f>
        <v>Washington</v>
      </c>
      <c r="M801" s="2" t="str">
        <f>VLOOKUP(E801,customers!$A$1:$I$1001,7,FALSE)</f>
        <v>United States</v>
      </c>
      <c r="N801" t="str">
        <f t="shared" si="100"/>
        <v>E</v>
      </c>
      <c r="O801" t="str" cm="1">
        <f t="array" ref="O801">_xlfn.IFS(N801="R","Rob",N801="E","Exc",N801="L","Lib",N801="A","Ara")</f>
        <v>Exc</v>
      </c>
      <c r="P801" t="str" cm="1">
        <f t="array" ref="P801">_xlfn.IFS(O801="Rob","Robusta",O801="Exc","Excelsa",O801="Ara","Arabica",O801="Lib","Liberica")</f>
        <v>Excelsa</v>
      </c>
      <c r="Q801" t="str">
        <f t="shared" si="101"/>
        <v>D</v>
      </c>
      <c r="R801" s="8" t="str">
        <f t="shared" si="102"/>
        <v>1</v>
      </c>
      <c r="S801" s="9">
        <f>_xlfn.XLOOKUP(F801,products!$A$2:$A$49,products!$E$2:$E$49,,0,)</f>
        <v>12.15</v>
      </c>
      <c r="T801" s="10">
        <f t="shared" si="103"/>
        <v>36.450000000000003</v>
      </c>
      <c r="U801" t="str">
        <f>_xlfn.XLOOKUP(E801,customers!$A$2:$A$1001,customers!$I$2:$I$1001,,0,)</f>
        <v>Yes</v>
      </c>
    </row>
    <row r="802" spans="1:21" x14ac:dyDescent="0.2">
      <c r="A802" s="2" t="s">
        <v>5012</v>
      </c>
      <c r="B802" s="3">
        <v>44240</v>
      </c>
      <c r="C802" s="3" t="str">
        <f t="shared" si="96"/>
        <v>Feb</v>
      </c>
      <c r="D802" s="2">
        <f t="shared" si="97"/>
        <v>2021</v>
      </c>
      <c r="E802" s="2" t="s">
        <v>5013</v>
      </c>
      <c r="F802" t="s">
        <v>6163</v>
      </c>
      <c r="G802" s="2">
        <v>6</v>
      </c>
      <c r="H802" s="2" t="str">
        <f>VLOOKUP(E802,customers!$A$1:$I$1001,2,FALSE)</f>
        <v>Man Fright</v>
      </c>
      <c r="I802" s="2" t="str">
        <f t="shared" si="98"/>
        <v>Man</v>
      </c>
      <c r="J802" s="2" t="str">
        <f t="shared" si="99"/>
        <v>Fright</v>
      </c>
      <c r="K802" s="2" t="str">
        <f>IF(VLOOKUP(E802,customers!$A$1:$I$1001,3,FALSE)=0," ",VLOOKUP(E802,customers!$A$1:$I$1001,3,FALSE))</f>
        <v>mfrightm8@harvard.edu</v>
      </c>
      <c r="L802" s="2" t="str">
        <f>VLOOKUP(E802,customers!$A$1:$I$1001,6,FALSE)</f>
        <v>Daingean</v>
      </c>
      <c r="M802" s="2" t="str">
        <f>VLOOKUP(E802,customers!$A$1:$I$1001,7,FALSE)</f>
        <v>Ireland</v>
      </c>
      <c r="N802" t="str">
        <f t="shared" si="100"/>
        <v>R</v>
      </c>
      <c r="O802" t="str" cm="1">
        <f t="array" ref="O802">_xlfn.IFS(N802="R","Rob",N802="E","Exc",N802="L","Lib",N802="A","Ara")</f>
        <v>Rob</v>
      </c>
      <c r="P802" t="str" cm="1">
        <f t="array" ref="P802">_xlfn.IFS(O802="Rob","Robusta",O802="Exc","Excelsa",O802="Ara","Arabica",O802="Lib","Liberica")</f>
        <v>Robusta</v>
      </c>
      <c r="Q802" t="str">
        <f t="shared" si="101"/>
        <v>D</v>
      </c>
      <c r="R802" s="8" t="str">
        <f t="shared" si="102"/>
        <v>0.2</v>
      </c>
      <c r="S802" s="9">
        <f>_xlfn.XLOOKUP(F802,products!$A$2:$A$49,products!$E$2:$E$49,,0,)</f>
        <v>2.6849999999999996</v>
      </c>
      <c r="T802" s="10">
        <f t="shared" si="103"/>
        <v>16.11</v>
      </c>
      <c r="U802" t="str">
        <f>_xlfn.XLOOKUP(E802,customers!$A$2:$A$1001,customers!$I$2:$I$1001,,0,)</f>
        <v>No</v>
      </c>
    </row>
    <row r="803" spans="1:21" x14ac:dyDescent="0.2">
      <c r="A803" s="2" t="s">
        <v>5018</v>
      </c>
      <c r="B803" s="3">
        <v>44025</v>
      </c>
      <c r="C803" s="3" t="str">
        <f t="shared" si="96"/>
        <v>Jul</v>
      </c>
      <c r="D803" s="2">
        <f t="shared" si="97"/>
        <v>2020</v>
      </c>
      <c r="E803" s="2" t="s">
        <v>5019</v>
      </c>
      <c r="F803" t="s">
        <v>6149</v>
      </c>
      <c r="G803" s="2">
        <v>2</v>
      </c>
      <c r="H803" s="2" t="str">
        <f>VLOOKUP(E803,customers!$A$1:$I$1001,2,FALSE)</f>
        <v>Boyce Tarte</v>
      </c>
      <c r="I803" s="2" t="str">
        <f t="shared" si="98"/>
        <v>Boyce</v>
      </c>
      <c r="J803" s="2" t="str">
        <f t="shared" si="99"/>
        <v>Tarte</v>
      </c>
      <c r="K803" s="2" t="str">
        <f>IF(VLOOKUP(E803,customers!$A$1:$I$1001,3,FALSE)=0," ",VLOOKUP(E803,customers!$A$1:$I$1001,3,FALSE))</f>
        <v>btartem9@aol.com</v>
      </c>
      <c r="L803" s="2" t="str">
        <f>VLOOKUP(E803,customers!$A$1:$I$1001,6,FALSE)</f>
        <v>Olympia</v>
      </c>
      <c r="M803" s="2" t="str">
        <f>VLOOKUP(E803,customers!$A$1:$I$1001,7,FALSE)</f>
        <v>United States</v>
      </c>
      <c r="N803" t="str">
        <f t="shared" si="100"/>
        <v>R</v>
      </c>
      <c r="O803" t="str" cm="1">
        <f t="array" ref="O803">_xlfn.IFS(N803="R","Rob",N803="E","Exc",N803="L","Lib",N803="A","Ara")</f>
        <v>Rob</v>
      </c>
      <c r="P803" t="str" cm="1">
        <f t="array" ref="P803">_xlfn.IFS(O803="Rob","Robusta",O803="Exc","Excelsa",O803="Ara","Arabica",O803="Lib","Liberica")</f>
        <v>Robusta</v>
      </c>
      <c r="Q803" t="str">
        <f t="shared" si="101"/>
        <v>D</v>
      </c>
      <c r="R803" s="8" t="str">
        <f t="shared" si="102"/>
        <v>2.5</v>
      </c>
      <c r="S803" s="9">
        <f>_xlfn.XLOOKUP(F803,products!$A$2:$A$49,products!$E$2:$E$49,,0,)</f>
        <v>20.584999999999997</v>
      </c>
      <c r="T803" s="10">
        <f t="shared" si="103"/>
        <v>41.169999999999995</v>
      </c>
      <c r="U803" t="str">
        <f>_xlfn.XLOOKUP(E803,customers!$A$2:$A$1001,customers!$I$2:$I$1001,,0,)</f>
        <v>Yes</v>
      </c>
    </row>
    <row r="804" spans="1:21" x14ac:dyDescent="0.2">
      <c r="A804" s="2" t="s">
        <v>5024</v>
      </c>
      <c r="B804" s="3">
        <v>43902</v>
      </c>
      <c r="C804" s="3" t="str">
        <f t="shared" si="96"/>
        <v>Mar</v>
      </c>
      <c r="D804" s="2">
        <f t="shared" si="97"/>
        <v>2020</v>
      </c>
      <c r="E804" s="2" t="s">
        <v>5025</v>
      </c>
      <c r="F804" t="s">
        <v>6163</v>
      </c>
      <c r="G804" s="2">
        <v>4</v>
      </c>
      <c r="H804" s="2" t="str">
        <f>VLOOKUP(E804,customers!$A$1:$I$1001,2,FALSE)</f>
        <v>Caddric Krzysztofiak</v>
      </c>
      <c r="I804" s="2" t="str">
        <f t="shared" si="98"/>
        <v>Caddric</v>
      </c>
      <c r="J804" s="2" t="str">
        <f t="shared" si="99"/>
        <v>Krzysztofiak</v>
      </c>
      <c r="K804" s="2" t="str">
        <f>IF(VLOOKUP(E804,customers!$A$1:$I$1001,3,FALSE)=0," ",VLOOKUP(E804,customers!$A$1:$I$1001,3,FALSE))</f>
        <v>ckrzysztofiakma@skyrock.com</v>
      </c>
      <c r="L804" s="2" t="str">
        <f>VLOOKUP(E804,customers!$A$1:$I$1001,6,FALSE)</f>
        <v>Mesquite</v>
      </c>
      <c r="M804" s="2" t="str">
        <f>VLOOKUP(E804,customers!$A$1:$I$1001,7,FALSE)</f>
        <v>United States</v>
      </c>
      <c r="N804" t="str">
        <f t="shared" si="100"/>
        <v>R</v>
      </c>
      <c r="O804" t="str" cm="1">
        <f t="array" ref="O804">_xlfn.IFS(N804="R","Rob",N804="E","Exc",N804="L","Lib",N804="A","Ara")</f>
        <v>Rob</v>
      </c>
      <c r="P804" t="str" cm="1">
        <f t="array" ref="P804">_xlfn.IFS(O804="Rob","Robusta",O804="Exc","Excelsa",O804="Ara","Arabica",O804="Lib","Liberica")</f>
        <v>Robusta</v>
      </c>
      <c r="Q804" t="str">
        <f t="shared" si="101"/>
        <v>D</v>
      </c>
      <c r="R804" s="8" t="str">
        <f t="shared" si="102"/>
        <v>0.2</v>
      </c>
      <c r="S804" s="9">
        <f>_xlfn.XLOOKUP(F804,products!$A$2:$A$49,products!$E$2:$E$49,,0,)</f>
        <v>2.6849999999999996</v>
      </c>
      <c r="T804" s="10">
        <f t="shared" si="103"/>
        <v>10.739999999999998</v>
      </c>
      <c r="U804" t="str">
        <f>_xlfn.XLOOKUP(E804,customers!$A$2:$A$1001,customers!$I$2:$I$1001,,0,)</f>
        <v>No</v>
      </c>
    </row>
    <row r="805" spans="1:21" x14ac:dyDescent="0.2">
      <c r="A805" s="2" t="s">
        <v>5030</v>
      </c>
      <c r="B805" s="3">
        <v>43955</v>
      </c>
      <c r="C805" s="3" t="str">
        <f t="shared" si="96"/>
        <v>May</v>
      </c>
      <c r="D805" s="2">
        <f t="shared" si="97"/>
        <v>2020</v>
      </c>
      <c r="E805" s="2" t="s">
        <v>5031</v>
      </c>
      <c r="F805" t="s">
        <v>6166</v>
      </c>
      <c r="G805" s="2">
        <v>4</v>
      </c>
      <c r="H805" s="2" t="str">
        <f>VLOOKUP(E805,customers!$A$1:$I$1001,2,FALSE)</f>
        <v>Darn Penquet</v>
      </c>
      <c r="I805" s="2" t="str">
        <f t="shared" si="98"/>
        <v>Darn</v>
      </c>
      <c r="J805" s="2" t="str">
        <f t="shared" si="99"/>
        <v>Penquet</v>
      </c>
      <c r="K805" s="2" t="str">
        <f>IF(VLOOKUP(E805,customers!$A$1:$I$1001,3,FALSE)=0," ",VLOOKUP(E805,customers!$A$1:$I$1001,3,FALSE))</f>
        <v>dpenquetmb@diigo.com</v>
      </c>
      <c r="L805" s="2" t="str">
        <f>VLOOKUP(E805,customers!$A$1:$I$1001,6,FALSE)</f>
        <v>Sacramento</v>
      </c>
      <c r="M805" s="2" t="str">
        <f>VLOOKUP(E805,customers!$A$1:$I$1001,7,FALSE)</f>
        <v>United States</v>
      </c>
      <c r="N805" t="str">
        <f t="shared" si="100"/>
        <v>E</v>
      </c>
      <c r="O805" t="str" cm="1">
        <f t="array" ref="O805">_xlfn.IFS(N805="R","Rob",N805="E","Exc",N805="L","Lib",N805="A","Ara")</f>
        <v>Exc</v>
      </c>
      <c r="P805" t="str" cm="1">
        <f t="array" ref="P805">_xlfn.IFS(O805="Rob","Robusta",O805="Exc","Excelsa",O805="Ara","Arabica",O805="Lib","Liberica")</f>
        <v>Excelsa</v>
      </c>
      <c r="Q805" t="str">
        <f t="shared" si="101"/>
        <v>M</v>
      </c>
      <c r="R805" s="8" t="str">
        <f t="shared" si="102"/>
        <v>2.5</v>
      </c>
      <c r="S805" s="9">
        <f>_xlfn.XLOOKUP(F805,products!$A$2:$A$49,products!$E$2:$E$49,,0,)</f>
        <v>31.624999999999996</v>
      </c>
      <c r="T805" s="10">
        <f t="shared" si="103"/>
        <v>126.49999999999999</v>
      </c>
      <c r="U805" t="str">
        <f>_xlfn.XLOOKUP(E805,customers!$A$2:$A$1001,customers!$I$2:$I$1001,,0,)</f>
        <v>No</v>
      </c>
    </row>
    <row r="806" spans="1:21" x14ac:dyDescent="0.2">
      <c r="A806" s="2" t="s">
        <v>5035</v>
      </c>
      <c r="B806" s="3">
        <v>44289</v>
      </c>
      <c r="C806" s="3" t="str">
        <f t="shared" si="96"/>
        <v>Apr</v>
      </c>
      <c r="D806" s="2">
        <f t="shared" si="97"/>
        <v>2021</v>
      </c>
      <c r="E806" s="2" t="s">
        <v>5036</v>
      </c>
      <c r="F806" t="s">
        <v>6179</v>
      </c>
      <c r="G806" s="2">
        <v>2</v>
      </c>
      <c r="H806" s="2" t="str">
        <f>VLOOKUP(E806,customers!$A$1:$I$1001,2,FALSE)</f>
        <v>Jammie Cloke</v>
      </c>
      <c r="I806" s="2" t="str">
        <f t="shared" si="98"/>
        <v>Jammie</v>
      </c>
      <c r="J806" s="2" t="str">
        <f t="shared" si="99"/>
        <v>Cloke</v>
      </c>
      <c r="K806" s="2" t="str">
        <f>IF(VLOOKUP(E806,customers!$A$1:$I$1001,3,FALSE)=0," ",VLOOKUP(E806,customers!$A$1:$I$1001,3,FALSE))</f>
        <v xml:space="preserve"> </v>
      </c>
      <c r="L806" s="2" t="str">
        <f>VLOOKUP(E806,customers!$A$1:$I$1001,6,FALSE)</f>
        <v>Newton</v>
      </c>
      <c r="M806" s="2" t="str">
        <f>VLOOKUP(E806,customers!$A$1:$I$1001,7,FALSE)</f>
        <v>United Kingdom</v>
      </c>
      <c r="N806" t="str">
        <f t="shared" si="100"/>
        <v>R</v>
      </c>
      <c r="O806" t="str" cm="1">
        <f t="array" ref="O806">_xlfn.IFS(N806="R","Rob",N806="E","Exc",N806="L","Lib",N806="A","Ara")</f>
        <v>Rob</v>
      </c>
      <c r="P806" t="str" cm="1">
        <f t="array" ref="P806">_xlfn.IFS(O806="Rob","Robusta",O806="Exc","Excelsa",O806="Ara","Arabica",O806="Lib","Liberica")</f>
        <v>Robusta</v>
      </c>
      <c r="Q806" t="str">
        <f t="shared" si="101"/>
        <v>L</v>
      </c>
      <c r="R806" s="8" t="str">
        <f t="shared" si="102"/>
        <v>1</v>
      </c>
      <c r="S806" s="9">
        <f>_xlfn.XLOOKUP(F806,products!$A$2:$A$49,products!$E$2:$E$49,,0,)</f>
        <v>11.95</v>
      </c>
      <c r="T806" s="10">
        <f t="shared" si="103"/>
        <v>23.9</v>
      </c>
      <c r="U806" t="str">
        <f>_xlfn.XLOOKUP(E806,customers!$A$2:$A$1001,customers!$I$2:$I$1001,,0,)</f>
        <v>No</v>
      </c>
    </row>
    <row r="807" spans="1:21" x14ac:dyDescent="0.2">
      <c r="A807" s="2" t="s">
        <v>5040</v>
      </c>
      <c r="B807" s="3">
        <v>44713</v>
      </c>
      <c r="C807" s="3" t="str">
        <f t="shared" si="96"/>
        <v>Jun</v>
      </c>
      <c r="D807" s="2">
        <f t="shared" si="97"/>
        <v>2022</v>
      </c>
      <c r="E807" s="2" t="s">
        <v>5041</v>
      </c>
      <c r="F807" t="s">
        <v>6146</v>
      </c>
      <c r="G807" s="2">
        <v>1</v>
      </c>
      <c r="H807" s="2" t="str">
        <f>VLOOKUP(E807,customers!$A$1:$I$1001,2,FALSE)</f>
        <v>Chester Clowton</v>
      </c>
      <c r="I807" s="2" t="str">
        <f t="shared" si="98"/>
        <v>Chester</v>
      </c>
      <c r="J807" s="2" t="str">
        <f t="shared" si="99"/>
        <v>Clowton</v>
      </c>
      <c r="K807" s="2" t="str">
        <f>IF(VLOOKUP(E807,customers!$A$1:$I$1001,3,FALSE)=0," ",VLOOKUP(E807,customers!$A$1:$I$1001,3,FALSE))</f>
        <v xml:space="preserve"> </v>
      </c>
      <c r="L807" s="2" t="str">
        <f>VLOOKUP(E807,customers!$A$1:$I$1001,6,FALSE)</f>
        <v>Monticello</v>
      </c>
      <c r="M807" s="2" t="str">
        <f>VLOOKUP(E807,customers!$A$1:$I$1001,7,FALSE)</f>
        <v>United States</v>
      </c>
      <c r="N807" t="str">
        <f t="shared" si="100"/>
        <v>R</v>
      </c>
      <c r="O807" t="str" cm="1">
        <f t="array" ref="O807">_xlfn.IFS(N807="R","Rob",N807="E","Exc",N807="L","Lib",N807="A","Ara")</f>
        <v>Rob</v>
      </c>
      <c r="P807" t="str" cm="1">
        <f t="array" ref="P807">_xlfn.IFS(O807="Rob","Robusta",O807="Exc","Excelsa",O807="Ara","Arabica",O807="Lib","Liberica")</f>
        <v>Robusta</v>
      </c>
      <c r="Q807" t="str">
        <f t="shared" si="101"/>
        <v>M</v>
      </c>
      <c r="R807" s="8" t="str">
        <f t="shared" si="102"/>
        <v>0.5</v>
      </c>
      <c r="S807" s="9">
        <f>_xlfn.XLOOKUP(F807,products!$A$2:$A$49,products!$E$2:$E$49,,0,)</f>
        <v>5.97</v>
      </c>
      <c r="T807" s="10">
        <f t="shared" si="103"/>
        <v>5.97</v>
      </c>
      <c r="U807" t="str">
        <f>_xlfn.XLOOKUP(E807,customers!$A$2:$A$1001,customers!$I$2:$I$1001,,0,)</f>
        <v>No</v>
      </c>
    </row>
    <row r="808" spans="1:21" x14ac:dyDescent="0.2">
      <c r="A808" s="2" t="s">
        <v>5046</v>
      </c>
      <c r="B808" s="3">
        <v>44241</v>
      </c>
      <c r="C808" s="3" t="str">
        <f t="shared" si="96"/>
        <v>Feb</v>
      </c>
      <c r="D808" s="2">
        <f t="shared" si="97"/>
        <v>2021</v>
      </c>
      <c r="E808" s="2" t="s">
        <v>5047</v>
      </c>
      <c r="F808" t="s">
        <v>6150</v>
      </c>
      <c r="G808" s="2">
        <v>2</v>
      </c>
      <c r="H808" s="2" t="str">
        <f>VLOOKUP(E808,customers!$A$1:$I$1001,2,FALSE)</f>
        <v>Kathleen Diable</v>
      </c>
      <c r="I808" s="2" t="str">
        <f t="shared" si="98"/>
        <v>Kathleen</v>
      </c>
      <c r="J808" s="2" t="str">
        <f t="shared" si="99"/>
        <v>Diable</v>
      </c>
      <c r="K808" s="2" t="str">
        <f>IF(VLOOKUP(E808,customers!$A$1:$I$1001,3,FALSE)=0," ",VLOOKUP(E808,customers!$A$1:$I$1001,3,FALSE))</f>
        <v xml:space="preserve"> </v>
      </c>
      <c r="L808" s="2" t="str">
        <f>VLOOKUP(E808,customers!$A$1:$I$1001,6,FALSE)</f>
        <v>Kinloch</v>
      </c>
      <c r="M808" s="2" t="str">
        <f>VLOOKUP(E808,customers!$A$1:$I$1001,7,FALSE)</f>
        <v>United Kingdom</v>
      </c>
      <c r="N808" t="str">
        <f t="shared" si="100"/>
        <v>L</v>
      </c>
      <c r="O808" t="str" cm="1">
        <f t="array" ref="O808">_xlfn.IFS(N808="R","Rob",N808="E","Exc",N808="L","Lib",N808="A","Ara")</f>
        <v>Lib</v>
      </c>
      <c r="P808" t="str" cm="1">
        <f t="array" ref="P808">_xlfn.IFS(O808="Rob","Robusta",O808="Exc","Excelsa",O808="Ara","Arabica",O808="Lib","Liberica")</f>
        <v>Liberica</v>
      </c>
      <c r="Q808" t="str">
        <f t="shared" si="101"/>
        <v>D</v>
      </c>
      <c r="R808" s="8" t="str">
        <f t="shared" si="102"/>
        <v>0.2</v>
      </c>
      <c r="S808" s="9">
        <f>_xlfn.XLOOKUP(F808,products!$A$2:$A$49,products!$E$2:$E$49,,0,)</f>
        <v>3.8849999999999998</v>
      </c>
      <c r="T808" s="10">
        <f t="shared" si="103"/>
        <v>7.77</v>
      </c>
      <c r="U808" t="str">
        <f>_xlfn.XLOOKUP(E808,customers!$A$2:$A$1001,customers!$I$2:$I$1001,,0,)</f>
        <v>Yes</v>
      </c>
    </row>
    <row r="809" spans="1:21" x14ac:dyDescent="0.2">
      <c r="A809" s="2" t="s">
        <v>5050</v>
      </c>
      <c r="B809" s="3">
        <v>44543</v>
      </c>
      <c r="C809" s="3" t="str">
        <f t="shared" si="96"/>
        <v>Dec</v>
      </c>
      <c r="D809" s="2">
        <f t="shared" si="97"/>
        <v>2021</v>
      </c>
      <c r="E809" s="2" t="s">
        <v>5051</v>
      </c>
      <c r="F809" t="s">
        <v>6169</v>
      </c>
      <c r="G809" s="2">
        <v>3</v>
      </c>
      <c r="H809" s="2" t="str">
        <f>VLOOKUP(E809,customers!$A$1:$I$1001,2,FALSE)</f>
        <v>Koren Ferretti</v>
      </c>
      <c r="I809" s="2" t="str">
        <f t="shared" si="98"/>
        <v>Koren</v>
      </c>
      <c r="J809" s="2" t="str">
        <f t="shared" si="99"/>
        <v>Ferretti</v>
      </c>
      <c r="K809" s="2" t="str">
        <f>IF(VLOOKUP(E809,customers!$A$1:$I$1001,3,FALSE)=0," ",VLOOKUP(E809,customers!$A$1:$I$1001,3,FALSE))</f>
        <v>kferrettimf@huffingtonpost.com</v>
      </c>
      <c r="L809" s="2" t="str">
        <f>VLOOKUP(E809,customers!$A$1:$I$1001,6,FALSE)</f>
        <v>Balrothery</v>
      </c>
      <c r="M809" s="2" t="str">
        <f>VLOOKUP(E809,customers!$A$1:$I$1001,7,FALSE)</f>
        <v>Ireland</v>
      </c>
      <c r="N809" t="str">
        <f t="shared" si="100"/>
        <v>L</v>
      </c>
      <c r="O809" t="str" cm="1">
        <f t="array" ref="O809">_xlfn.IFS(N809="R","Rob",N809="E","Exc",N809="L","Lib",N809="A","Ara")</f>
        <v>Lib</v>
      </c>
      <c r="P809" t="str" cm="1">
        <f t="array" ref="P809">_xlfn.IFS(O809="Rob","Robusta",O809="Exc","Excelsa",O809="Ara","Arabica",O809="Lib","Liberica")</f>
        <v>Liberica</v>
      </c>
      <c r="Q809" t="str">
        <f t="shared" si="101"/>
        <v>D</v>
      </c>
      <c r="R809" s="8" t="str">
        <f t="shared" si="102"/>
        <v>0.5</v>
      </c>
      <c r="S809" s="9">
        <f>_xlfn.XLOOKUP(F809,products!$A$2:$A$49,products!$E$2:$E$49,,0,)</f>
        <v>7.77</v>
      </c>
      <c r="T809" s="10">
        <f t="shared" si="103"/>
        <v>23.31</v>
      </c>
      <c r="U809" t="str">
        <f>_xlfn.XLOOKUP(E809,customers!$A$2:$A$1001,customers!$I$2:$I$1001,,0,)</f>
        <v>No</v>
      </c>
    </row>
    <row r="810" spans="1:21" x14ac:dyDescent="0.2">
      <c r="A810" s="2" t="s">
        <v>5056</v>
      </c>
      <c r="B810" s="3">
        <v>43868</v>
      </c>
      <c r="C810" s="3" t="str">
        <f t="shared" si="96"/>
        <v>Feb</v>
      </c>
      <c r="D810" s="2">
        <f t="shared" si="97"/>
        <v>2020</v>
      </c>
      <c r="E810" s="2" t="s">
        <v>5113</v>
      </c>
      <c r="F810" t="s">
        <v>6142</v>
      </c>
      <c r="G810" s="2">
        <v>5</v>
      </c>
      <c r="H810" s="2" t="str">
        <f>VLOOKUP(E810,customers!$A$1:$I$1001,2,FALSE)</f>
        <v>Allis Wilmore</v>
      </c>
      <c r="I810" s="2" t="str">
        <f t="shared" si="98"/>
        <v>Allis</v>
      </c>
      <c r="J810" s="2" t="str">
        <f t="shared" si="99"/>
        <v>Wilmore</v>
      </c>
      <c r="K810" s="2" t="str">
        <f>IF(VLOOKUP(E810,customers!$A$1:$I$1001,3,FALSE)=0," ",VLOOKUP(E810,customers!$A$1:$I$1001,3,FALSE))</f>
        <v xml:space="preserve"> </v>
      </c>
      <c r="L810" s="2" t="str">
        <f>VLOOKUP(E810,customers!$A$1:$I$1001,6,FALSE)</f>
        <v>Houston</v>
      </c>
      <c r="M810" s="2" t="str">
        <f>VLOOKUP(E810,customers!$A$1:$I$1001,7,FALSE)</f>
        <v>United States</v>
      </c>
      <c r="N810" t="str">
        <f t="shared" si="100"/>
        <v>R</v>
      </c>
      <c r="O810" t="str" cm="1">
        <f t="array" ref="O810">_xlfn.IFS(N810="R","Rob",N810="E","Exc",N810="L","Lib",N810="A","Ara")</f>
        <v>Rob</v>
      </c>
      <c r="P810" t="str" cm="1">
        <f t="array" ref="P810">_xlfn.IFS(O810="Rob","Robusta",O810="Exc","Excelsa",O810="Ara","Arabica",O810="Lib","Liberica")</f>
        <v>Robusta</v>
      </c>
      <c r="Q810" t="str">
        <f t="shared" si="101"/>
        <v>L</v>
      </c>
      <c r="R810" s="8" t="str">
        <f t="shared" si="102"/>
        <v>2.5</v>
      </c>
      <c r="S810" s="9">
        <f>_xlfn.XLOOKUP(F810,products!$A$2:$A$49,products!$E$2:$E$49,,0,)</f>
        <v>27.484999999999996</v>
      </c>
      <c r="T810" s="10">
        <f t="shared" si="103"/>
        <v>137.42499999999998</v>
      </c>
      <c r="U810" t="str">
        <f>_xlfn.XLOOKUP(E810,customers!$A$2:$A$1001,customers!$I$2:$I$1001,,0,)</f>
        <v>No</v>
      </c>
    </row>
    <row r="811" spans="1:21" x14ac:dyDescent="0.2">
      <c r="A811" s="2" t="s">
        <v>5062</v>
      </c>
      <c r="B811" s="3">
        <v>44235</v>
      </c>
      <c r="C811" s="3" t="str">
        <f t="shared" si="96"/>
        <v>Feb</v>
      </c>
      <c r="D811" s="2">
        <f t="shared" si="97"/>
        <v>2021</v>
      </c>
      <c r="E811" s="2" t="s">
        <v>5063</v>
      </c>
      <c r="F811" t="s">
        <v>6163</v>
      </c>
      <c r="G811" s="2">
        <v>3</v>
      </c>
      <c r="H811" s="2" t="str">
        <f>VLOOKUP(E811,customers!$A$1:$I$1001,2,FALSE)</f>
        <v>Chaddie Bennie</v>
      </c>
      <c r="I811" s="2" t="str">
        <f t="shared" si="98"/>
        <v>Chaddie</v>
      </c>
      <c r="J811" s="2" t="str">
        <f t="shared" si="99"/>
        <v>Bennie</v>
      </c>
      <c r="K811" s="2" t="str">
        <f>IF(VLOOKUP(E811,customers!$A$1:$I$1001,3,FALSE)=0," ",VLOOKUP(E811,customers!$A$1:$I$1001,3,FALSE))</f>
        <v xml:space="preserve"> </v>
      </c>
      <c r="L811" s="2" t="str">
        <f>VLOOKUP(E811,customers!$A$1:$I$1001,6,FALSE)</f>
        <v>El Paso</v>
      </c>
      <c r="M811" s="2" t="str">
        <f>VLOOKUP(E811,customers!$A$1:$I$1001,7,FALSE)</f>
        <v>United States</v>
      </c>
      <c r="N811" t="str">
        <f t="shared" si="100"/>
        <v>R</v>
      </c>
      <c r="O811" t="str" cm="1">
        <f t="array" ref="O811">_xlfn.IFS(N811="R","Rob",N811="E","Exc",N811="L","Lib",N811="A","Ara")</f>
        <v>Rob</v>
      </c>
      <c r="P811" t="str" cm="1">
        <f t="array" ref="P811">_xlfn.IFS(O811="Rob","Robusta",O811="Exc","Excelsa",O811="Ara","Arabica",O811="Lib","Liberica")</f>
        <v>Robusta</v>
      </c>
      <c r="Q811" t="str">
        <f t="shared" si="101"/>
        <v>D</v>
      </c>
      <c r="R811" s="8" t="str">
        <f t="shared" si="102"/>
        <v>0.2</v>
      </c>
      <c r="S811" s="9">
        <f>_xlfn.XLOOKUP(F811,products!$A$2:$A$49,products!$E$2:$E$49,,0,)</f>
        <v>2.6849999999999996</v>
      </c>
      <c r="T811" s="10">
        <f t="shared" si="103"/>
        <v>8.0549999999999997</v>
      </c>
      <c r="U811" t="str">
        <f>_xlfn.XLOOKUP(E811,customers!$A$2:$A$1001,customers!$I$2:$I$1001,,0,)</f>
        <v>Yes</v>
      </c>
    </row>
    <row r="812" spans="1:21" x14ac:dyDescent="0.2">
      <c r="A812" s="2" t="s">
        <v>5067</v>
      </c>
      <c r="B812" s="3">
        <v>44054</v>
      </c>
      <c r="C812" s="3" t="str">
        <f t="shared" si="96"/>
        <v>Aug</v>
      </c>
      <c r="D812" s="2">
        <f t="shared" si="97"/>
        <v>2020</v>
      </c>
      <c r="E812" s="2" t="s">
        <v>5068</v>
      </c>
      <c r="F812" t="s">
        <v>6161</v>
      </c>
      <c r="G812" s="2">
        <v>3</v>
      </c>
      <c r="H812" s="2" t="str">
        <f>VLOOKUP(E812,customers!$A$1:$I$1001,2,FALSE)</f>
        <v>Alberta Balsdone</v>
      </c>
      <c r="I812" s="2" t="str">
        <f t="shared" si="98"/>
        <v>Alberta</v>
      </c>
      <c r="J812" s="2" t="str">
        <f t="shared" si="99"/>
        <v>Balsdone</v>
      </c>
      <c r="K812" s="2" t="str">
        <f>IF(VLOOKUP(E812,customers!$A$1:$I$1001,3,FALSE)=0," ",VLOOKUP(E812,customers!$A$1:$I$1001,3,FALSE))</f>
        <v>abalsdonemi@toplist.cz</v>
      </c>
      <c r="L812" s="2" t="str">
        <f>VLOOKUP(E812,customers!$A$1:$I$1001,6,FALSE)</f>
        <v>Largo</v>
      </c>
      <c r="M812" s="2" t="str">
        <f>VLOOKUP(E812,customers!$A$1:$I$1001,7,FALSE)</f>
        <v>United States</v>
      </c>
      <c r="N812" t="str">
        <f t="shared" si="100"/>
        <v>L</v>
      </c>
      <c r="O812" t="str" cm="1">
        <f t="array" ref="O812">_xlfn.IFS(N812="R","Rob",N812="E","Exc",N812="L","Lib",N812="A","Ara")</f>
        <v>Lib</v>
      </c>
      <c r="P812" t="str" cm="1">
        <f t="array" ref="P812">_xlfn.IFS(O812="Rob","Robusta",O812="Exc","Excelsa",O812="Ara","Arabica",O812="Lib","Liberica")</f>
        <v>Liberica</v>
      </c>
      <c r="Q812" t="str">
        <f t="shared" si="101"/>
        <v>L</v>
      </c>
      <c r="R812" s="8" t="str">
        <f t="shared" si="102"/>
        <v>0.5</v>
      </c>
      <c r="S812" s="9">
        <f>_xlfn.XLOOKUP(F812,products!$A$2:$A$49,products!$E$2:$E$49,,0,)</f>
        <v>9.51</v>
      </c>
      <c r="T812" s="10">
        <f t="shared" si="103"/>
        <v>28.53</v>
      </c>
      <c r="U812" t="str">
        <f>_xlfn.XLOOKUP(E812,customers!$A$2:$A$1001,customers!$I$2:$I$1001,,0,)</f>
        <v>No</v>
      </c>
    </row>
    <row r="813" spans="1:21" x14ac:dyDescent="0.2">
      <c r="A813" s="2" t="s">
        <v>5073</v>
      </c>
      <c r="B813" s="3">
        <v>44114</v>
      </c>
      <c r="C813" s="3" t="str">
        <f t="shared" si="96"/>
        <v>Oct</v>
      </c>
      <c r="D813" s="2">
        <f t="shared" si="97"/>
        <v>2020</v>
      </c>
      <c r="E813" s="2" t="s">
        <v>5074</v>
      </c>
      <c r="F813" t="s">
        <v>6155</v>
      </c>
      <c r="G813" s="2">
        <v>6</v>
      </c>
      <c r="H813" s="2" t="str">
        <f>VLOOKUP(E813,customers!$A$1:$I$1001,2,FALSE)</f>
        <v>Brice Romera</v>
      </c>
      <c r="I813" s="2" t="str">
        <f t="shared" si="98"/>
        <v>Brice</v>
      </c>
      <c r="J813" s="2" t="str">
        <f t="shared" si="99"/>
        <v>Romera</v>
      </c>
      <c r="K813" s="2" t="str">
        <f>IF(VLOOKUP(E813,customers!$A$1:$I$1001,3,FALSE)=0," ",VLOOKUP(E813,customers!$A$1:$I$1001,3,FALSE))</f>
        <v>bromeramj@list-manage.com</v>
      </c>
      <c r="L813" s="2" t="str">
        <f>VLOOKUP(E813,customers!$A$1:$I$1001,6,FALSE)</f>
        <v>Foxrock</v>
      </c>
      <c r="M813" s="2" t="str">
        <f>VLOOKUP(E813,customers!$A$1:$I$1001,7,FALSE)</f>
        <v>Ireland</v>
      </c>
      <c r="N813" t="str">
        <f t="shared" si="100"/>
        <v>A</v>
      </c>
      <c r="O813" t="str" cm="1">
        <f t="array" ref="O813">_xlfn.IFS(N813="R","Rob",N813="E","Exc",N813="L","Lib",N813="A","Ara")</f>
        <v>Ara</v>
      </c>
      <c r="P813" t="str" cm="1">
        <f t="array" ref="P813">_xlfn.IFS(O813="Rob","Robusta",O813="Exc","Excelsa",O813="Ara","Arabica",O813="Lib","Liberica")</f>
        <v>Arabica</v>
      </c>
      <c r="Q813" t="str">
        <f t="shared" si="101"/>
        <v>M</v>
      </c>
      <c r="R813" s="8" t="str">
        <f t="shared" si="102"/>
        <v>1</v>
      </c>
      <c r="S813" s="9">
        <f>_xlfn.XLOOKUP(F813,products!$A$2:$A$49,products!$E$2:$E$49,,0,)</f>
        <v>11.25</v>
      </c>
      <c r="T813" s="10">
        <f t="shared" si="103"/>
        <v>67.5</v>
      </c>
      <c r="U813" t="str">
        <f>_xlfn.XLOOKUP(E813,customers!$A$2:$A$1001,customers!$I$2:$I$1001,,0,)</f>
        <v>Yes</v>
      </c>
    </row>
    <row r="814" spans="1:21" x14ac:dyDescent="0.2">
      <c r="A814" s="2" t="s">
        <v>5073</v>
      </c>
      <c r="B814" s="3">
        <v>44114</v>
      </c>
      <c r="C814" s="3" t="str">
        <f t="shared" si="96"/>
        <v>Oct</v>
      </c>
      <c r="D814" s="2">
        <f t="shared" si="97"/>
        <v>2020</v>
      </c>
      <c r="E814" s="2" t="s">
        <v>5074</v>
      </c>
      <c r="F814" t="s">
        <v>6165</v>
      </c>
      <c r="G814" s="2">
        <v>6</v>
      </c>
      <c r="H814" s="2" t="str">
        <f>VLOOKUP(E814,customers!$A$1:$I$1001,2,FALSE)</f>
        <v>Brice Romera</v>
      </c>
      <c r="I814" s="2" t="str">
        <f t="shared" si="98"/>
        <v>Brice</v>
      </c>
      <c r="J814" s="2" t="str">
        <f t="shared" si="99"/>
        <v>Romera</v>
      </c>
      <c r="K814" s="2" t="str">
        <f>IF(VLOOKUP(E814,customers!$A$1:$I$1001,3,FALSE)=0," ",VLOOKUP(E814,customers!$A$1:$I$1001,3,FALSE))</f>
        <v>bromeramj@list-manage.com</v>
      </c>
      <c r="L814" s="2" t="str">
        <f>VLOOKUP(E814,customers!$A$1:$I$1001,6,FALSE)</f>
        <v>Foxrock</v>
      </c>
      <c r="M814" s="2" t="str">
        <f>VLOOKUP(E814,customers!$A$1:$I$1001,7,FALSE)</f>
        <v>Ireland</v>
      </c>
      <c r="N814" t="str">
        <f t="shared" si="100"/>
        <v>L</v>
      </c>
      <c r="O814" t="str" cm="1">
        <f t="array" ref="O814">_xlfn.IFS(N814="R","Rob",N814="E","Exc",N814="L","Lib",N814="A","Ara")</f>
        <v>Lib</v>
      </c>
      <c r="P814" t="str" cm="1">
        <f t="array" ref="P814">_xlfn.IFS(O814="Rob","Robusta",O814="Exc","Excelsa",O814="Ara","Arabica",O814="Lib","Liberica")</f>
        <v>Liberica</v>
      </c>
      <c r="Q814" t="str">
        <f t="shared" si="101"/>
        <v>D</v>
      </c>
      <c r="R814" s="8" t="str">
        <f t="shared" si="102"/>
        <v>2.5</v>
      </c>
      <c r="S814" s="9">
        <f>_xlfn.XLOOKUP(F814,products!$A$2:$A$49,products!$E$2:$E$49,,0,)</f>
        <v>29.784999999999997</v>
      </c>
      <c r="T814" s="10">
        <f t="shared" si="103"/>
        <v>178.70999999999998</v>
      </c>
      <c r="U814" t="str">
        <f>_xlfn.XLOOKUP(E814,customers!$A$2:$A$1001,customers!$I$2:$I$1001,,0,)</f>
        <v>Yes</v>
      </c>
    </row>
    <row r="815" spans="1:21" x14ac:dyDescent="0.2">
      <c r="A815" s="2" t="s">
        <v>5084</v>
      </c>
      <c r="B815" s="3">
        <v>44173</v>
      </c>
      <c r="C815" s="3" t="str">
        <f t="shared" si="96"/>
        <v>Dec</v>
      </c>
      <c r="D815" s="2">
        <f t="shared" si="97"/>
        <v>2020</v>
      </c>
      <c r="E815" s="2" t="s">
        <v>5085</v>
      </c>
      <c r="F815" t="s">
        <v>6166</v>
      </c>
      <c r="G815" s="2">
        <v>1</v>
      </c>
      <c r="H815" s="2" t="str">
        <f>VLOOKUP(E815,customers!$A$1:$I$1001,2,FALSE)</f>
        <v>Conchita Bryde</v>
      </c>
      <c r="I815" s="2" t="str">
        <f t="shared" si="98"/>
        <v>Conchita</v>
      </c>
      <c r="J815" s="2" t="str">
        <f t="shared" si="99"/>
        <v>Bryde</v>
      </c>
      <c r="K815" s="2" t="str">
        <f>IF(VLOOKUP(E815,customers!$A$1:$I$1001,3,FALSE)=0," ",VLOOKUP(E815,customers!$A$1:$I$1001,3,FALSE))</f>
        <v>cbrydeml@tuttocitta.it</v>
      </c>
      <c r="L815" s="2" t="str">
        <f>VLOOKUP(E815,customers!$A$1:$I$1001,6,FALSE)</f>
        <v>Oklahoma City</v>
      </c>
      <c r="M815" s="2" t="str">
        <f>VLOOKUP(E815,customers!$A$1:$I$1001,7,FALSE)</f>
        <v>United States</v>
      </c>
      <c r="N815" t="str">
        <f t="shared" si="100"/>
        <v>E</v>
      </c>
      <c r="O815" t="str" cm="1">
        <f t="array" ref="O815">_xlfn.IFS(N815="R","Rob",N815="E","Exc",N815="L","Lib",N815="A","Ara")</f>
        <v>Exc</v>
      </c>
      <c r="P815" t="str" cm="1">
        <f t="array" ref="P815">_xlfn.IFS(O815="Rob","Robusta",O815="Exc","Excelsa",O815="Ara","Arabica",O815="Lib","Liberica")</f>
        <v>Excelsa</v>
      </c>
      <c r="Q815" t="str">
        <f t="shared" si="101"/>
        <v>M</v>
      </c>
      <c r="R815" s="8" t="str">
        <f t="shared" si="102"/>
        <v>2.5</v>
      </c>
      <c r="S815" s="9">
        <f>_xlfn.XLOOKUP(F815,products!$A$2:$A$49,products!$E$2:$E$49,,0,)</f>
        <v>31.624999999999996</v>
      </c>
      <c r="T815" s="10">
        <f t="shared" si="103"/>
        <v>31.624999999999996</v>
      </c>
      <c r="U815" t="str">
        <f>_xlfn.XLOOKUP(E815,customers!$A$2:$A$1001,customers!$I$2:$I$1001,,0,)</f>
        <v>Yes</v>
      </c>
    </row>
    <row r="816" spans="1:21" x14ac:dyDescent="0.2">
      <c r="A816" s="2" t="s">
        <v>5090</v>
      </c>
      <c r="B816" s="3">
        <v>43573</v>
      </c>
      <c r="C816" s="3" t="str">
        <f t="shared" si="96"/>
        <v>Apr</v>
      </c>
      <c r="D816" s="2">
        <f t="shared" si="97"/>
        <v>2019</v>
      </c>
      <c r="E816" s="2" t="s">
        <v>5091</v>
      </c>
      <c r="F816" t="s">
        <v>6184</v>
      </c>
      <c r="G816" s="2">
        <v>2</v>
      </c>
      <c r="H816" s="2" t="str">
        <f>VLOOKUP(E816,customers!$A$1:$I$1001,2,FALSE)</f>
        <v>Silvanus Enefer</v>
      </c>
      <c r="I816" s="2" t="str">
        <f t="shared" si="98"/>
        <v>Silvanus</v>
      </c>
      <c r="J816" s="2" t="str">
        <f t="shared" si="99"/>
        <v>Enefer</v>
      </c>
      <c r="K816" s="2" t="str">
        <f>IF(VLOOKUP(E816,customers!$A$1:$I$1001,3,FALSE)=0," ",VLOOKUP(E816,customers!$A$1:$I$1001,3,FALSE))</f>
        <v>senefermm@blog.com</v>
      </c>
      <c r="L816" s="2" t="str">
        <f>VLOOKUP(E816,customers!$A$1:$I$1001,6,FALSE)</f>
        <v>Washington</v>
      </c>
      <c r="M816" s="2" t="str">
        <f>VLOOKUP(E816,customers!$A$1:$I$1001,7,FALSE)</f>
        <v>United States</v>
      </c>
      <c r="N816" t="str">
        <f t="shared" si="100"/>
        <v>E</v>
      </c>
      <c r="O816" t="str" cm="1">
        <f t="array" ref="O816">_xlfn.IFS(N816="R","Rob",N816="E","Exc",N816="L","Lib",N816="A","Ara")</f>
        <v>Exc</v>
      </c>
      <c r="P816" t="str" cm="1">
        <f t="array" ref="P816">_xlfn.IFS(O816="Rob","Robusta",O816="Exc","Excelsa",O816="Ara","Arabica",O816="Lib","Liberica")</f>
        <v>Excelsa</v>
      </c>
      <c r="Q816" t="str">
        <f t="shared" si="101"/>
        <v>L</v>
      </c>
      <c r="R816" s="8" t="str">
        <f t="shared" si="102"/>
        <v>0.2</v>
      </c>
      <c r="S816" s="9">
        <f>_xlfn.XLOOKUP(F816,products!$A$2:$A$49,products!$E$2:$E$49,,0,)</f>
        <v>4.4550000000000001</v>
      </c>
      <c r="T816" s="10">
        <f t="shared" si="103"/>
        <v>8.91</v>
      </c>
      <c r="U816" t="str">
        <f>_xlfn.XLOOKUP(E816,customers!$A$2:$A$1001,customers!$I$2:$I$1001,,0,)</f>
        <v>No</v>
      </c>
    </row>
    <row r="817" spans="1:21" x14ac:dyDescent="0.2">
      <c r="A817" s="2" t="s">
        <v>5096</v>
      </c>
      <c r="B817" s="3">
        <v>44200</v>
      </c>
      <c r="C817" s="3" t="str">
        <f t="shared" si="96"/>
        <v>Jan</v>
      </c>
      <c r="D817" s="2">
        <f t="shared" si="97"/>
        <v>2021</v>
      </c>
      <c r="E817" s="2" t="s">
        <v>5097</v>
      </c>
      <c r="F817" t="s">
        <v>6146</v>
      </c>
      <c r="G817" s="2">
        <v>6</v>
      </c>
      <c r="H817" s="2" t="str">
        <f>VLOOKUP(E817,customers!$A$1:$I$1001,2,FALSE)</f>
        <v>Lenci Haggerstone</v>
      </c>
      <c r="I817" s="2" t="str">
        <f t="shared" si="98"/>
        <v>Lenci</v>
      </c>
      <c r="J817" s="2" t="str">
        <f t="shared" si="99"/>
        <v>Haggerstone</v>
      </c>
      <c r="K817" s="2" t="str">
        <f>IF(VLOOKUP(E817,customers!$A$1:$I$1001,3,FALSE)=0," ",VLOOKUP(E817,customers!$A$1:$I$1001,3,FALSE))</f>
        <v>lhaggerstonemn@independent.co.uk</v>
      </c>
      <c r="L817" s="2" t="str">
        <f>VLOOKUP(E817,customers!$A$1:$I$1001,6,FALSE)</f>
        <v>Atlanta</v>
      </c>
      <c r="M817" s="2" t="str">
        <f>VLOOKUP(E817,customers!$A$1:$I$1001,7,FALSE)</f>
        <v>United States</v>
      </c>
      <c r="N817" t="str">
        <f t="shared" si="100"/>
        <v>R</v>
      </c>
      <c r="O817" t="str" cm="1">
        <f t="array" ref="O817">_xlfn.IFS(N817="R","Rob",N817="E","Exc",N817="L","Lib",N817="A","Ara")</f>
        <v>Rob</v>
      </c>
      <c r="P817" t="str" cm="1">
        <f t="array" ref="P817">_xlfn.IFS(O817="Rob","Robusta",O817="Exc","Excelsa",O817="Ara","Arabica",O817="Lib","Liberica")</f>
        <v>Robusta</v>
      </c>
      <c r="Q817" t="str">
        <f t="shared" si="101"/>
        <v>M</v>
      </c>
      <c r="R817" s="8" t="str">
        <f t="shared" si="102"/>
        <v>0.5</v>
      </c>
      <c r="S817" s="9">
        <f>_xlfn.XLOOKUP(F817,products!$A$2:$A$49,products!$E$2:$E$49,,0,)</f>
        <v>5.97</v>
      </c>
      <c r="T817" s="10">
        <f t="shared" si="103"/>
        <v>35.82</v>
      </c>
      <c r="U817" t="str">
        <f>_xlfn.XLOOKUP(E817,customers!$A$2:$A$1001,customers!$I$2:$I$1001,,0,)</f>
        <v>No</v>
      </c>
    </row>
    <row r="818" spans="1:21" x14ac:dyDescent="0.2">
      <c r="A818" s="2" t="s">
        <v>5102</v>
      </c>
      <c r="B818" s="3">
        <v>43534</v>
      </c>
      <c r="C818" s="3" t="str">
        <f t="shared" si="96"/>
        <v>Mar</v>
      </c>
      <c r="D818" s="2">
        <f t="shared" si="97"/>
        <v>2019</v>
      </c>
      <c r="E818" s="2" t="s">
        <v>5103</v>
      </c>
      <c r="F818" t="s">
        <v>6161</v>
      </c>
      <c r="G818" s="2">
        <v>4</v>
      </c>
      <c r="H818" s="2" t="str">
        <f>VLOOKUP(E818,customers!$A$1:$I$1001,2,FALSE)</f>
        <v>Marvin Gundry</v>
      </c>
      <c r="I818" s="2" t="str">
        <f t="shared" si="98"/>
        <v>Marvin</v>
      </c>
      <c r="J818" s="2" t="str">
        <f t="shared" si="99"/>
        <v>Gundry</v>
      </c>
      <c r="K818" s="2" t="str">
        <f>IF(VLOOKUP(E818,customers!$A$1:$I$1001,3,FALSE)=0," ",VLOOKUP(E818,customers!$A$1:$I$1001,3,FALSE))</f>
        <v>mgundrymo@omniture.com</v>
      </c>
      <c r="L818" s="2" t="str">
        <f>VLOOKUP(E818,customers!$A$1:$I$1001,6,FALSE)</f>
        <v>Castlebridge</v>
      </c>
      <c r="M818" s="2" t="str">
        <f>VLOOKUP(E818,customers!$A$1:$I$1001,7,FALSE)</f>
        <v>Ireland</v>
      </c>
      <c r="N818" t="str">
        <f t="shared" si="100"/>
        <v>L</v>
      </c>
      <c r="O818" t="str" cm="1">
        <f t="array" ref="O818">_xlfn.IFS(N818="R","Rob",N818="E","Exc",N818="L","Lib",N818="A","Ara")</f>
        <v>Lib</v>
      </c>
      <c r="P818" t="str" cm="1">
        <f t="array" ref="P818">_xlfn.IFS(O818="Rob","Robusta",O818="Exc","Excelsa",O818="Ara","Arabica",O818="Lib","Liberica")</f>
        <v>Liberica</v>
      </c>
      <c r="Q818" t="str">
        <f t="shared" si="101"/>
        <v>L</v>
      </c>
      <c r="R818" s="8" t="str">
        <f t="shared" si="102"/>
        <v>0.5</v>
      </c>
      <c r="S818" s="9">
        <f>_xlfn.XLOOKUP(F818,products!$A$2:$A$49,products!$E$2:$E$49,,0,)</f>
        <v>9.51</v>
      </c>
      <c r="T818" s="10">
        <f t="shared" si="103"/>
        <v>38.04</v>
      </c>
      <c r="U818" t="str">
        <f>_xlfn.XLOOKUP(E818,customers!$A$2:$A$1001,customers!$I$2:$I$1001,,0,)</f>
        <v>No</v>
      </c>
    </row>
    <row r="819" spans="1:21" x14ac:dyDescent="0.2">
      <c r="A819" s="2" t="s">
        <v>5107</v>
      </c>
      <c r="B819" s="3">
        <v>43798</v>
      </c>
      <c r="C819" s="3" t="str">
        <f t="shared" si="96"/>
        <v>Nov</v>
      </c>
      <c r="D819" s="2">
        <f t="shared" si="97"/>
        <v>2019</v>
      </c>
      <c r="E819" s="2" t="s">
        <v>5108</v>
      </c>
      <c r="F819" t="s">
        <v>6169</v>
      </c>
      <c r="G819" s="2">
        <v>2</v>
      </c>
      <c r="H819" s="2" t="str">
        <f>VLOOKUP(E819,customers!$A$1:$I$1001,2,FALSE)</f>
        <v>Bayard Wellan</v>
      </c>
      <c r="I819" s="2" t="str">
        <f t="shared" si="98"/>
        <v>Bayard</v>
      </c>
      <c r="J819" s="2" t="str">
        <f t="shared" si="99"/>
        <v>Wellan</v>
      </c>
      <c r="K819" s="2" t="str">
        <f>IF(VLOOKUP(E819,customers!$A$1:$I$1001,3,FALSE)=0," ",VLOOKUP(E819,customers!$A$1:$I$1001,3,FALSE))</f>
        <v>bwellanmp@cafepress.com</v>
      </c>
      <c r="L819" s="2" t="str">
        <f>VLOOKUP(E819,customers!$A$1:$I$1001,6,FALSE)</f>
        <v>Buffalo</v>
      </c>
      <c r="M819" s="2" t="str">
        <f>VLOOKUP(E819,customers!$A$1:$I$1001,7,FALSE)</f>
        <v>United States</v>
      </c>
      <c r="N819" t="str">
        <f t="shared" si="100"/>
        <v>L</v>
      </c>
      <c r="O819" t="str" cm="1">
        <f t="array" ref="O819">_xlfn.IFS(N819="R","Rob",N819="E","Exc",N819="L","Lib",N819="A","Ara")</f>
        <v>Lib</v>
      </c>
      <c r="P819" t="str" cm="1">
        <f t="array" ref="P819">_xlfn.IFS(O819="Rob","Robusta",O819="Exc","Excelsa",O819="Ara","Arabica",O819="Lib","Liberica")</f>
        <v>Liberica</v>
      </c>
      <c r="Q819" t="str">
        <f t="shared" si="101"/>
        <v>D</v>
      </c>
      <c r="R819" s="8" t="str">
        <f t="shared" si="102"/>
        <v>0.5</v>
      </c>
      <c r="S819" s="9">
        <f>_xlfn.XLOOKUP(F819,products!$A$2:$A$49,products!$E$2:$E$49,,0,)</f>
        <v>7.77</v>
      </c>
      <c r="T819" s="10">
        <f t="shared" si="103"/>
        <v>15.54</v>
      </c>
      <c r="U819" t="str">
        <f>_xlfn.XLOOKUP(E819,customers!$A$2:$A$1001,customers!$I$2:$I$1001,,0,)</f>
        <v>No</v>
      </c>
    </row>
    <row r="820" spans="1:21" x14ac:dyDescent="0.2">
      <c r="A820" s="2" t="s">
        <v>5112</v>
      </c>
      <c r="B820" s="3">
        <v>44761</v>
      </c>
      <c r="C820" s="3" t="str">
        <f t="shared" si="96"/>
        <v>Jul</v>
      </c>
      <c r="D820" s="2">
        <f t="shared" si="97"/>
        <v>2022</v>
      </c>
      <c r="E820" s="2" t="s">
        <v>5113</v>
      </c>
      <c r="F820" t="s">
        <v>6170</v>
      </c>
      <c r="G820" s="2">
        <v>5</v>
      </c>
      <c r="H820" s="2" t="str">
        <f>VLOOKUP(E820,customers!$A$1:$I$1001,2,FALSE)</f>
        <v>Allis Wilmore</v>
      </c>
      <c r="I820" s="2" t="str">
        <f t="shared" si="98"/>
        <v>Allis</v>
      </c>
      <c r="J820" s="2" t="str">
        <f t="shared" si="99"/>
        <v>Wilmore</v>
      </c>
      <c r="K820" s="2" t="str">
        <f>IF(VLOOKUP(E820,customers!$A$1:$I$1001,3,FALSE)=0," ",VLOOKUP(E820,customers!$A$1:$I$1001,3,FALSE))</f>
        <v xml:space="preserve"> </v>
      </c>
      <c r="L820" s="2" t="str">
        <f>VLOOKUP(E820,customers!$A$1:$I$1001,6,FALSE)</f>
        <v>Houston</v>
      </c>
      <c r="M820" s="2" t="str">
        <f>VLOOKUP(E820,customers!$A$1:$I$1001,7,FALSE)</f>
        <v>United States</v>
      </c>
      <c r="N820" t="str">
        <f t="shared" si="100"/>
        <v>L</v>
      </c>
      <c r="O820" t="str" cm="1">
        <f t="array" ref="O820">_xlfn.IFS(N820="R","Rob",N820="E","Exc",N820="L","Lib",N820="A","Ara")</f>
        <v>Lib</v>
      </c>
      <c r="P820" t="str" cm="1">
        <f t="array" ref="P820">_xlfn.IFS(O820="Rob","Robusta",O820="Exc","Excelsa",O820="Ara","Arabica",O820="Lib","Liberica")</f>
        <v>Liberica</v>
      </c>
      <c r="Q820" t="str">
        <f t="shared" si="101"/>
        <v>L</v>
      </c>
      <c r="R820" s="8" t="str">
        <f t="shared" si="102"/>
        <v>1</v>
      </c>
      <c r="S820" s="9">
        <f>_xlfn.XLOOKUP(F820,products!$A$2:$A$49,products!$E$2:$E$49,,0,)</f>
        <v>15.85</v>
      </c>
      <c r="T820" s="10">
        <f t="shared" si="103"/>
        <v>79.25</v>
      </c>
      <c r="U820" t="str">
        <f>_xlfn.XLOOKUP(E820,customers!$A$2:$A$1001,customers!$I$2:$I$1001,,0,)</f>
        <v>No</v>
      </c>
    </row>
    <row r="821" spans="1:21" x14ac:dyDescent="0.2">
      <c r="A821" s="2" t="s">
        <v>5117</v>
      </c>
      <c r="B821" s="3">
        <v>44008</v>
      </c>
      <c r="C821" s="3" t="str">
        <f t="shared" si="96"/>
        <v>Jun</v>
      </c>
      <c r="D821" s="2">
        <f t="shared" si="97"/>
        <v>2020</v>
      </c>
      <c r="E821" s="2" t="s">
        <v>5118</v>
      </c>
      <c r="F821" t="s">
        <v>6145</v>
      </c>
      <c r="G821" s="2">
        <v>1</v>
      </c>
      <c r="H821" s="2" t="str">
        <f>VLOOKUP(E821,customers!$A$1:$I$1001,2,FALSE)</f>
        <v>Caddric Atcheson</v>
      </c>
      <c r="I821" s="2" t="str">
        <f t="shared" si="98"/>
        <v>Caddric</v>
      </c>
      <c r="J821" s="2" t="str">
        <f t="shared" si="99"/>
        <v>Atcheson</v>
      </c>
      <c r="K821" s="2" t="str">
        <f>IF(VLOOKUP(E821,customers!$A$1:$I$1001,3,FALSE)=0," ",VLOOKUP(E821,customers!$A$1:$I$1001,3,FALSE))</f>
        <v>catchesonmr@xinhuanet.com</v>
      </c>
      <c r="L821" s="2" t="str">
        <f>VLOOKUP(E821,customers!$A$1:$I$1001,6,FALSE)</f>
        <v>Washington</v>
      </c>
      <c r="M821" s="2" t="str">
        <f>VLOOKUP(E821,customers!$A$1:$I$1001,7,FALSE)</f>
        <v>United States</v>
      </c>
      <c r="N821" t="str">
        <f t="shared" si="100"/>
        <v>L</v>
      </c>
      <c r="O821" t="str" cm="1">
        <f t="array" ref="O821">_xlfn.IFS(N821="R","Rob",N821="E","Exc",N821="L","Lib",N821="A","Ara")</f>
        <v>Lib</v>
      </c>
      <c r="P821" t="str" cm="1">
        <f t="array" ref="P821">_xlfn.IFS(O821="Rob","Robusta",O821="Exc","Excelsa",O821="Ara","Arabica",O821="Lib","Liberica")</f>
        <v>Liberica</v>
      </c>
      <c r="Q821" t="str">
        <f t="shared" si="101"/>
        <v>L</v>
      </c>
      <c r="R821" s="8" t="str">
        <f t="shared" si="102"/>
        <v>0.2</v>
      </c>
      <c r="S821" s="9">
        <f>_xlfn.XLOOKUP(F821,products!$A$2:$A$49,products!$E$2:$E$49,,0,)</f>
        <v>4.7549999999999999</v>
      </c>
      <c r="T821" s="10">
        <f t="shared" si="103"/>
        <v>4.7549999999999999</v>
      </c>
      <c r="U821" t="str">
        <f>_xlfn.XLOOKUP(E821,customers!$A$2:$A$1001,customers!$I$2:$I$1001,,0,)</f>
        <v>Yes</v>
      </c>
    </row>
    <row r="822" spans="1:21" x14ac:dyDescent="0.2">
      <c r="A822" s="2" t="s">
        <v>5123</v>
      </c>
      <c r="B822" s="3">
        <v>43510</v>
      </c>
      <c r="C822" s="3" t="str">
        <f t="shared" si="96"/>
        <v>Feb</v>
      </c>
      <c r="D822" s="2">
        <f t="shared" si="97"/>
        <v>2019</v>
      </c>
      <c r="E822" s="2" t="s">
        <v>5124</v>
      </c>
      <c r="F822" t="s">
        <v>6141</v>
      </c>
      <c r="G822" s="2">
        <v>4</v>
      </c>
      <c r="H822" s="2" t="str">
        <f>VLOOKUP(E822,customers!$A$1:$I$1001,2,FALSE)</f>
        <v>Eustace Stenton</v>
      </c>
      <c r="I822" s="2" t="str">
        <f t="shared" si="98"/>
        <v>Eustace</v>
      </c>
      <c r="J822" s="2" t="str">
        <f t="shared" si="99"/>
        <v>Stenton</v>
      </c>
      <c r="K822" s="2" t="str">
        <f>IF(VLOOKUP(E822,customers!$A$1:$I$1001,3,FALSE)=0," ",VLOOKUP(E822,customers!$A$1:$I$1001,3,FALSE))</f>
        <v>estentonms@google.it</v>
      </c>
      <c r="L822" s="2" t="str">
        <f>VLOOKUP(E822,customers!$A$1:$I$1001,6,FALSE)</f>
        <v>Austin</v>
      </c>
      <c r="M822" s="2" t="str">
        <f>VLOOKUP(E822,customers!$A$1:$I$1001,7,FALSE)</f>
        <v>United States</v>
      </c>
      <c r="N822" t="str">
        <f t="shared" si="100"/>
        <v>E</v>
      </c>
      <c r="O822" t="str" cm="1">
        <f t="array" ref="O822">_xlfn.IFS(N822="R","Rob",N822="E","Exc",N822="L","Lib",N822="A","Ara")</f>
        <v>Exc</v>
      </c>
      <c r="P822" t="str" cm="1">
        <f t="array" ref="P822">_xlfn.IFS(O822="Rob","Robusta",O822="Exc","Excelsa",O822="Ara","Arabica",O822="Lib","Liberica")</f>
        <v>Excelsa</v>
      </c>
      <c r="Q822" t="str">
        <f t="shared" si="101"/>
        <v>M</v>
      </c>
      <c r="R822" s="8" t="str">
        <f t="shared" si="102"/>
        <v>1</v>
      </c>
      <c r="S822" s="9">
        <f>_xlfn.XLOOKUP(F822,products!$A$2:$A$49,products!$E$2:$E$49,,0,)</f>
        <v>13.75</v>
      </c>
      <c r="T822" s="10">
        <f t="shared" si="103"/>
        <v>55</v>
      </c>
      <c r="U822" t="str">
        <f>_xlfn.XLOOKUP(E822,customers!$A$2:$A$1001,customers!$I$2:$I$1001,,0,)</f>
        <v>Yes</v>
      </c>
    </row>
    <row r="823" spans="1:21" x14ac:dyDescent="0.2">
      <c r="A823" s="2" t="s">
        <v>5129</v>
      </c>
      <c r="B823" s="3">
        <v>44144</v>
      </c>
      <c r="C823" s="3" t="str">
        <f t="shared" si="96"/>
        <v>Nov</v>
      </c>
      <c r="D823" s="2">
        <f t="shared" si="97"/>
        <v>2020</v>
      </c>
      <c r="E823" s="2" t="s">
        <v>5130</v>
      </c>
      <c r="F823" t="s">
        <v>6172</v>
      </c>
      <c r="G823" s="2">
        <v>5</v>
      </c>
      <c r="H823" s="2" t="str">
        <f>VLOOKUP(E823,customers!$A$1:$I$1001,2,FALSE)</f>
        <v>Ericka Tripp</v>
      </c>
      <c r="I823" s="2" t="str">
        <f t="shared" si="98"/>
        <v>Ericka</v>
      </c>
      <c r="J823" s="2" t="str">
        <f t="shared" si="99"/>
        <v>Tripp</v>
      </c>
      <c r="K823" s="2" t="str">
        <f>IF(VLOOKUP(E823,customers!$A$1:$I$1001,3,FALSE)=0," ",VLOOKUP(E823,customers!$A$1:$I$1001,3,FALSE))</f>
        <v>etrippmt@wp.com</v>
      </c>
      <c r="L823" s="2" t="str">
        <f>VLOOKUP(E823,customers!$A$1:$I$1001,6,FALSE)</f>
        <v>Mesa</v>
      </c>
      <c r="M823" s="2" t="str">
        <f>VLOOKUP(E823,customers!$A$1:$I$1001,7,FALSE)</f>
        <v>United States</v>
      </c>
      <c r="N823" t="str">
        <f t="shared" si="100"/>
        <v>R</v>
      </c>
      <c r="O823" t="str" cm="1">
        <f t="array" ref="O823">_xlfn.IFS(N823="R","Rob",N823="E","Exc",N823="L","Lib",N823="A","Ara")</f>
        <v>Rob</v>
      </c>
      <c r="P823" t="str" cm="1">
        <f t="array" ref="P823">_xlfn.IFS(O823="Rob","Robusta",O823="Exc","Excelsa",O823="Ara","Arabica",O823="Lib","Liberica")</f>
        <v>Robusta</v>
      </c>
      <c r="Q823" t="str">
        <f t="shared" si="101"/>
        <v>D</v>
      </c>
      <c r="R823" s="8" t="str">
        <f t="shared" si="102"/>
        <v>0.5</v>
      </c>
      <c r="S823" s="9">
        <f>_xlfn.XLOOKUP(F823,products!$A$2:$A$49,products!$E$2:$E$49,,0,)</f>
        <v>5.3699999999999992</v>
      </c>
      <c r="T823" s="10">
        <f t="shared" si="103"/>
        <v>26.849999999999994</v>
      </c>
      <c r="U823" t="str">
        <f>_xlfn.XLOOKUP(E823,customers!$A$2:$A$1001,customers!$I$2:$I$1001,,0,)</f>
        <v>No</v>
      </c>
    </row>
    <row r="824" spans="1:21" x14ac:dyDescent="0.2">
      <c r="A824" s="2" t="s">
        <v>5135</v>
      </c>
      <c r="B824" s="3">
        <v>43585</v>
      </c>
      <c r="C824" s="3" t="str">
        <f t="shared" si="96"/>
        <v>Apr</v>
      </c>
      <c r="D824" s="2">
        <f t="shared" si="97"/>
        <v>2019</v>
      </c>
      <c r="E824" s="2" t="s">
        <v>5136</v>
      </c>
      <c r="F824" t="s">
        <v>6148</v>
      </c>
      <c r="G824" s="2">
        <v>4</v>
      </c>
      <c r="H824" s="2" t="str">
        <f>VLOOKUP(E824,customers!$A$1:$I$1001,2,FALSE)</f>
        <v>Lyndsey MacManus</v>
      </c>
      <c r="I824" s="2" t="str">
        <f t="shared" si="98"/>
        <v>Lyndsey</v>
      </c>
      <c r="J824" s="2" t="str">
        <f t="shared" si="99"/>
        <v>MacManus</v>
      </c>
      <c r="K824" s="2" t="str">
        <f>IF(VLOOKUP(E824,customers!$A$1:$I$1001,3,FALSE)=0," ",VLOOKUP(E824,customers!$A$1:$I$1001,3,FALSE))</f>
        <v>lmacmanusmu@imdb.com</v>
      </c>
      <c r="L824" s="2" t="str">
        <f>VLOOKUP(E824,customers!$A$1:$I$1001,6,FALSE)</f>
        <v>Savannah</v>
      </c>
      <c r="M824" s="2" t="str">
        <f>VLOOKUP(E824,customers!$A$1:$I$1001,7,FALSE)</f>
        <v>United States</v>
      </c>
      <c r="N824" t="str">
        <f t="shared" si="100"/>
        <v>E</v>
      </c>
      <c r="O824" t="str" cm="1">
        <f t="array" ref="O824">_xlfn.IFS(N824="R","Rob",N824="E","Exc",N824="L","Lib",N824="A","Ara")</f>
        <v>Exc</v>
      </c>
      <c r="P824" t="str" cm="1">
        <f t="array" ref="P824">_xlfn.IFS(O824="Rob","Robusta",O824="Exc","Excelsa",O824="Ara","Arabica",O824="Lib","Liberica")</f>
        <v>Excelsa</v>
      </c>
      <c r="Q824" t="str">
        <f t="shared" si="101"/>
        <v>L</v>
      </c>
      <c r="R824" s="8" t="str">
        <f t="shared" si="102"/>
        <v>2.5</v>
      </c>
      <c r="S824" s="9">
        <f>_xlfn.XLOOKUP(F824,products!$A$2:$A$49,products!$E$2:$E$49,,0,)</f>
        <v>34.154999999999994</v>
      </c>
      <c r="T824" s="10">
        <f t="shared" si="103"/>
        <v>136.61999999999998</v>
      </c>
      <c r="U824" t="str">
        <f>_xlfn.XLOOKUP(E824,customers!$A$2:$A$1001,customers!$I$2:$I$1001,,0,)</f>
        <v>No</v>
      </c>
    </row>
    <row r="825" spans="1:21" x14ac:dyDescent="0.2">
      <c r="A825" s="2" t="s">
        <v>5141</v>
      </c>
      <c r="B825" s="3">
        <v>44134</v>
      </c>
      <c r="C825" s="3" t="str">
        <f t="shared" si="96"/>
        <v>Oct</v>
      </c>
      <c r="D825" s="2">
        <f t="shared" si="97"/>
        <v>2020</v>
      </c>
      <c r="E825" s="2" t="s">
        <v>5142</v>
      </c>
      <c r="F825" t="s">
        <v>6170</v>
      </c>
      <c r="G825" s="2">
        <v>3</v>
      </c>
      <c r="H825" s="2" t="str">
        <f>VLOOKUP(E825,customers!$A$1:$I$1001,2,FALSE)</f>
        <v>Tess Benediktovich</v>
      </c>
      <c r="I825" s="2" t="str">
        <f t="shared" si="98"/>
        <v>Tess</v>
      </c>
      <c r="J825" s="2" t="str">
        <f t="shared" si="99"/>
        <v>Benediktovich</v>
      </c>
      <c r="K825" s="2" t="str">
        <f>IF(VLOOKUP(E825,customers!$A$1:$I$1001,3,FALSE)=0," ",VLOOKUP(E825,customers!$A$1:$I$1001,3,FALSE))</f>
        <v>tbenediktovichmv@ebay.com</v>
      </c>
      <c r="L825" s="2" t="str">
        <f>VLOOKUP(E825,customers!$A$1:$I$1001,6,FALSE)</f>
        <v>Albuquerque</v>
      </c>
      <c r="M825" s="2" t="str">
        <f>VLOOKUP(E825,customers!$A$1:$I$1001,7,FALSE)</f>
        <v>United States</v>
      </c>
      <c r="N825" t="str">
        <f t="shared" si="100"/>
        <v>L</v>
      </c>
      <c r="O825" t="str" cm="1">
        <f t="array" ref="O825">_xlfn.IFS(N825="R","Rob",N825="E","Exc",N825="L","Lib",N825="A","Ara")</f>
        <v>Lib</v>
      </c>
      <c r="P825" t="str" cm="1">
        <f t="array" ref="P825">_xlfn.IFS(O825="Rob","Robusta",O825="Exc","Excelsa",O825="Ara","Arabica",O825="Lib","Liberica")</f>
        <v>Liberica</v>
      </c>
      <c r="Q825" t="str">
        <f t="shared" si="101"/>
        <v>L</v>
      </c>
      <c r="R825" s="8" t="str">
        <f t="shared" si="102"/>
        <v>1</v>
      </c>
      <c r="S825" s="9">
        <f>_xlfn.XLOOKUP(F825,products!$A$2:$A$49,products!$E$2:$E$49,,0,)</f>
        <v>15.85</v>
      </c>
      <c r="T825" s="10">
        <f t="shared" si="103"/>
        <v>47.55</v>
      </c>
      <c r="U825" t="str">
        <f>_xlfn.XLOOKUP(E825,customers!$A$2:$A$1001,customers!$I$2:$I$1001,,0,)</f>
        <v>Yes</v>
      </c>
    </row>
    <row r="826" spans="1:21" x14ac:dyDescent="0.2">
      <c r="A826" s="2" t="s">
        <v>5147</v>
      </c>
      <c r="B826" s="3">
        <v>43781</v>
      </c>
      <c r="C826" s="3" t="str">
        <f t="shared" si="96"/>
        <v>Nov</v>
      </c>
      <c r="D826" s="2">
        <f t="shared" si="97"/>
        <v>2019</v>
      </c>
      <c r="E826" s="2" t="s">
        <v>5148</v>
      </c>
      <c r="F826" t="s">
        <v>6152</v>
      </c>
      <c r="G826" s="2">
        <v>5</v>
      </c>
      <c r="H826" s="2" t="str">
        <f>VLOOKUP(E826,customers!$A$1:$I$1001,2,FALSE)</f>
        <v>Correy Bourner</v>
      </c>
      <c r="I826" s="2" t="str">
        <f t="shared" si="98"/>
        <v>Correy</v>
      </c>
      <c r="J826" s="2" t="str">
        <f t="shared" si="99"/>
        <v>Bourner</v>
      </c>
      <c r="K826" s="2" t="str">
        <f>IF(VLOOKUP(E826,customers!$A$1:$I$1001,3,FALSE)=0," ",VLOOKUP(E826,customers!$A$1:$I$1001,3,FALSE))</f>
        <v>cbournermw@chronoengine.com</v>
      </c>
      <c r="L826" s="2" t="str">
        <f>VLOOKUP(E826,customers!$A$1:$I$1001,6,FALSE)</f>
        <v>Charlotte</v>
      </c>
      <c r="M826" s="2" t="str">
        <f>VLOOKUP(E826,customers!$A$1:$I$1001,7,FALSE)</f>
        <v>United States</v>
      </c>
      <c r="N826" t="str">
        <f t="shared" si="100"/>
        <v>A</v>
      </c>
      <c r="O826" t="str" cm="1">
        <f t="array" ref="O826">_xlfn.IFS(N826="R","Rob",N826="E","Exc",N826="L","Lib",N826="A","Ara")</f>
        <v>Ara</v>
      </c>
      <c r="P826" t="str" cm="1">
        <f t="array" ref="P826">_xlfn.IFS(O826="Rob","Robusta",O826="Exc","Excelsa",O826="Ara","Arabica",O826="Lib","Liberica")</f>
        <v>Arabica</v>
      </c>
      <c r="Q826" t="str">
        <f t="shared" si="101"/>
        <v>M</v>
      </c>
      <c r="R826" s="8" t="str">
        <f t="shared" si="102"/>
        <v>0.2</v>
      </c>
      <c r="S826" s="9">
        <f>_xlfn.XLOOKUP(F826,products!$A$2:$A$49,products!$E$2:$E$49,,0,)</f>
        <v>3.375</v>
      </c>
      <c r="T826" s="10">
        <f t="shared" si="103"/>
        <v>16.875</v>
      </c>
      <c r="U826" t="str">
        <f>_xlfn.XLOOKUP(E826,customers!$A$2:$A$1001,customers!$I$2:$I$1001,,0,)</f>
        <v>Yes</v>
      </c>
    </row>
    <row r="827" spans="1:21" x14ac:dyDescent="0.2">
      <c r="A827" s="2" t="s">
        <v>5152</v>
      </c>
      <c r="B827" s="3">
        <v>44603</v>
      </c>
      <c r="C827" s="3" t="str">
        <f t="shared" si="96"/>
        <v>Feb</v>
      </c>
      <c r="D827" s="2">
        <f t="shared" si="97"/>
        <v>2022</v>
      </c>
      <c r="E827" s="2" t="s">
        <v>5188</v>
      </c>
      <c r="F827" t="s">
        <v>6147</v>
      </c>
      <c r="G827" s="2">
        <v>3</v>
      </c>
      <c r="H827" s="2" t="str">
        <f>VLOOKUP(E827,customers!$A$1:$I$1001,2,FALSE)</f>
        <v>Odelia Skerme</v>
      </c>
      <c r="I827" s="2" t="str">
        <f t="shared" si="98"/>
        <v>Odelia</v>
      </c>
      <c r="J827" s="2" t="str">
        <f t="shared" si="99"/>
        <v>Skerme</v>
      </c>
      <c r="K827" s="2" t="str">
        <f>IF(VLOOKUP(E827,customers!$A$1:$I$1001,3,FALSE)=0," ",VLOOKUP(E827,customers!$A$1:$I$1001,3,FALSE))</f>
        <v>oskermen3@hatena.ne.jp</v>
      </c>
      <c r="L827" s="2" t="str">
        <f>VLOOKUP(E827,customers!$A$1:$I$1001,6,FALSE)</f>
        <v>Oklahoma City</v>
      </c>
      <c r="M827" s="2" t="str">
        <f>VLOOKUP(E827,customers!$A$1:$I$1001,7,FALSE)</f>
        <v>United States</v>
      </c>
      <c r="N827" t="str">
        <f t="shared" si="100"/>
        <v>A</v>
      </c>
      <c r="O827" t="str" cm="1">
        <f t="array" ref="O827">_xlfn.IFS(N827="R","Rob",N827="E","Exc",N827="L","Lib",N827="A","Ara")</f>
        <v>Ara</v>
      </c>
      <c r="P827" t="str" cm="1">
        <f t="array" ref="P827">_xlfn.IFS(O827="Rob","Robusta",O827="Exc","Excelsa",O827="Ara","Arabica",O827="Lib","Liberica")</f>
        <v>Arabica</v>
      </c>
      <c r="Q827" t="str">
        <f t="shared" si="101"/>
        <v>D</v>
      </c>
      <c r="R827" s="8" t="str">
        <f t="shared" si="102"/>
        <v>1</v>
      </c>
      <c r="S827" s="9">
        <f>_xlfn.XLOOKUP(F827,products!$A$2:$A$49,products!$E$2:$E$49,,0,)</f>
        <v>9.9499999999999993</v>
      </c>
      <c r="T827" s="10">
        <f t="shared" si="103"/>
        <v>29.849999999999998</v>
      </c>
      <c r="U827" t="str">
        <f>_xlfn.XLOOKUP(E827,customers!$A$2:$A$1001,customers!$I$2:$I$1001,,0,)</f>
        <v>Yes</v>
      </c>
    </row>
    <row r="828" spans="1:21" x14ac:dyDescent="0.2">
      <c r="A828" s="2" t="s">
        <v>5158</v>
      </c>
      <c r="B828" s="3">
        <v>44283</v>
      </c>
      <c r="C828" s="3" t="str">
        <f t="shared" si="96"/>
        <v>Mar</v>
      </c>
      <c r="D828" s="2">
        <f t="shared" si="97"/>
        <v>2021</v>
      </c>
      <c r="E828" s="2" t="s">
        <v>5159</v>
      </c>
      <c r="F828" t="s">
        <v>6139</v>
      </c>
      <c r="G828" s="2">
        <v>5</v>
      </c>
      <c r="H828" s="2" t="str">
        <f>VLOOKUP(E828,customers!$A$1:$I$1001,2,FALSE)</f>
        <v>Kandy Heddan</v>
      </c>
      <c r="I828" s="2" t="str">
        <f t="shared" si="98"/>
        <v>Kandy</v>
      </c>
      <c r="J828" s="2" t="str">
        <f t="shared" si="99"/>
        <v>Heddan</v>
      </c>
      <c r="K828" s="2" t="str">
        <f>IF(VLOOKUP(E828,customers!$A$1:$I$1001,3,FALSE)=0," ",VLOOKUP(E828,customers!$A$1:$I$1001,3,FALSE))</f>
        <v>kheddanmy@icq.com</v>
      </c>
      <c r="L828" s="2" t="str">
        <f>VLOOKUP(E828,customers!$A$1:$I$1001,6,FALSE)</f>
        <v>Pensacola</v>
      </c>
      <c r="M828" s="2" t="str">
        <f>VLOOKUP(E828,customers!$A$1:$I$1001,7,FALSE)</f>
        <v>United States</v>
      </c>
      <c r="N828" t="str">
        <f t="shared" si="100"/>
        <v>E</v>
      </c>
      <c r="O828" t="str" cm="1">
        <f t="array" ref="O828">_xlfn.IFS(N828="R","Rob",N828="E","Exc",N828="L","Lib",N828="A","Ara")</f>
        <v>Exc</v>
      </c>
      <c r="P828" t="str" cm="1">
        <f t="array" ref="P828">_xlfn.IFS(O828="Rob","Robusta",O828="Exc","Excelsa",O828="Ara","Arabica",O828="Lib","Liberica")</f>
        <v>Excelsa</v>
      </c>
      <c r="Q828" t="str">
        <f t="shared" si="101"/>
        <v>M</v>
      </c>
      <c r="R828" s="8" t="str">
        <f t="shared" si="102"/>
        <v>0.5</v>
      </c>
      <c r="S828" s="9">
        <f>_xlfn.XLOOKUP(F828,products!$A$2:$A$49,products!$E$2:$E$49,,0,)</f>
        <v>8.25</v>
      </c>
      <c r="T828" s="10">
        <f t="shared" si="103"/>
        <v>41.25</v>
      </c>
      <c r="U828" t="str">
        <f>_xlfn.XLOOKUP(E828,customers!$A$2:$A$1001,customers!$I$2:$I$1001,,0,)</f>
        <v>Yes</v>
      </c>
    </row>
    <row r="829" spans="1:21" x14ac:dyDescent="0.2">
      <c r="A829" s="2" t="s">
        <v>5164</v>
      </c>
      <c r="B829" s="3">
        <v>44540</v>
      </c>
      <c r="C829" s="3" t="str">
        <f t="shared" si="96"/>
        <v>Dec</v>
      </c>
      <c r="D829" s="2">
        <f t="shared" si="97"/>
        <v>2021</v>
      </c>
      <c r="E829" s="2" t="s">
        <v>5165</v>
      </c>
      <c r="F829" t="s">
        <v>6156</v>
      </c>
      <c r="G829" s="2">
        <v>5</v>
      </c>
      <c r="H829" s="2" t="str">
        <f>VLOOKUP(E829,customers!$A$1:$I$1001,2,FALSE)</f>
        <v>Ibby Charters</v>
      </c>
      <c r="I829" s="2" t="str">
        <f t="shared" si="98"/>
        <v>Ibby</v>
      </c>
      <c r="J829" s="2" t="str">
        <f t="shared" si="99"/>
        <v>Charters</v>
      </c>
      <c r="K829" s="2" t="str">
        <f>IF(VLOOKUP(E829,customers!$A$1:$I$1001,3,FALSE)=0," ",VLOOKUP(E829,customers!$A$1:$I$1001,3,FALSE))</f>
        <v>ichartersmz@abc.net.au</v>
      </c>
      <c r="L829" s="2" t="str">
        <f>VLOOKUP(E829,customers!$A$1:$I$1001,6,FALSE)</f>
        <v>Washington</v>
      </c>
      <c r="M829" s="2" t="str">
        <f>VLOOKUP(E829,customers!$A$1:$I$1001,7,FALSE)</f>
        <v>United States</v>
      </c>
      <c r="N829" t="str">
        <f t="shared" si="100"/>
        <v>E</v>
      </c>
      <c r="O829" t="str" cm="1">
        <f t="array" ref="O829">_xlfn.IFS(N829="R","Rob",N829="E","Exc",N829="L","Lib",N829="A","Ara")</f>
        <v>Exc</v>
      </c>
      <c r="P829" t="str" cm="1">
        <f t="array" ref="P829">_xlfn.IFS(O829="Rob","Robusta",O829="Exc","Excelsa",O829="Ara","Arabica",O829="Lib","Liberica")</f>
        <v>Excelsa</v>
      </c>
      <c r="Q829" t="str">
        <f t="shared" si="101"/>
        <v>M</v>
      </c>
      <c r="R829" s="8" t="str">
        <f t="shared" si="102"/>
        <v>0.2</v>
      </c>
      <c r="S829" s="9">
        <f>_xlfn.XLOOKUP(F829,products!$A$2:$A$49,products!$E$2:$E$49,,0,)</f>
        <v>4.125</v>
      </c>
      <c r="T829" s="10">
        <f t="shared" si="103"/>
        <v>20.625</v>
      </c>
      <c r="U829" t="str">
        <f>_xlfn.XLOOKUP(E829,customers!$A$2:$A$1001,customers!$I$2:$I$1001,,0,)</f>
        <v>No</v>
      </c>
    </row>
    <row r="830" spans="1:21" x14ac:dyDescent="0.2">
      <c r="A830" s="2" t="s">
        <v>5170</v>
      </c>
      <c r="B830" s="3">
        <v>44505</v>
      </c>
      <c r="C830" s="3" t="str">
        <f t="shared" si="96"/>
        <v>Nov</v>
      </c>
      <c r="D830" s="2">
        <f t="shared" si="97"/>
        <v>2021</v>
      </c>
      <c r="E830" s="2" t="s">
        <v>5171</v>
      </c>
      <c r="F830" t="s">
        <v>6168</v>
      </c>
      <c r="G830" s="2">
        <v>6</v>
      </c>
      <c r="H830" s="2" t="str">
        <f>VLOOKUP(E830,customers!$A$1:$I$1001,2,FALSE)</f>
        <v>Adora Roubert</v>
      </c>
      <c r="I830" s="2" t="str">
        <f t="shared" si="98"/>
        <v>Adora</v>
      </c>
      <c r="J830" s="2" t="str">
        <f t="shared" si="99"/>
        <v>Roubert</v>
      </c>
      <c r="K830" s="2" t="str">
        <f>IF(VLOOKUP(E830,customers!$A$1:$I$1001,3,FALSE)=0," ",VLOOKUP(E830,customers!$A$1:$I$1001,3,FALSE))</f>
        <v>aroubertn0@tmall.com</v>
      </c>
      <c r="L830" s="2" t="str">
        <f>VLOOKUP(E830,customers!$A$1:$I$1001,6,FALSE)</f>
        <v>Port Saint Lucie</v>
      </c>
      <c r="M830" s="2" t="str">
        <f>VLOOKUP(E830,customers!$A$1:$I$1001,7,FALSE)</f>
        <v>United States</v>
      </c>
      <c r="N830" t="str">
        <f t="shared" si="100"/>
        <v>A</v>
      </c>
      <c r="O830" t="str" cm="1">
        <f t="array" ref="O830">_xlfn.IFS(N830="R","Rob",N830="E","Exc",N830="L","Lib",N830="A","Ara")</f>
        <v>Ara</v>
      </c>
      <c r="P830" t="str" cm="1">
        <f t="array" ref="P830">_xlfn.IFS(O830="Rob","Robusta",O830="Exc","Excelsa",O830="Ara","Arabica",O830="Lib","Liberica")</f>
        <v>Arabica</v>
      </c>
      <c r="Q830" t="str">
        <f t="shared" si="101"/>
        <v>D</v>
      </c>
      <c r="R830" s="8" t="str">
        <f t="shared" si="102"/>
        <v>2.5</v>
      </c>
      <c r="S830" s="9">
        <f>_xlfn.XLOOKUP(F830,products!$A$2:$A$49,products!$E$2:$E$49,,0,)</f>
        <v>22.884999999999998</v>
      </c>
      <c r="T830" s="10">
        <f t="shared" si="103"/>
        <v>137.31</v>
      </c>
      <c r="U830" t="str">
        <f>_xlfn.XLOOKUP(E830,customers!$A$2:$A$1001,customers!$I$2:$I$1001,,0,)</f>
        <v>Yes</v>
      </c>
    </row>
    <row r="831" spans="1:21" x14ac:dyDescent="0.2">
      <c r="A831" s="2" t="s">
        <v>5176</v>
      </c>
      <c r="B831" s="3">
        <v>43890</v>
      </c>
      <c r="C831" s="3" t="str">
        <f t="shared" si="96"/>
        <v>Feb</v>
      </c>
      <c r="D831" s="2">
        <f t="shared" si="97"/>
        <v>2020</v>
      </c>
      <c r="E831" s="2" t="s">
        <v>5177</v>
      </c>
      <c r="F831" t="s">
        <v>6154</v>
      </c>
      <c r="G831" s="2">
        <v>1</v>
      </c>
      <c r="H831" s="2" t="str">
        <f>VLOOKUP(E831,customers!$A$1:$I$1001,2,FALSE)</f>
        <v>Hillel Mairs</v>
      </c>
      <c r="I831" s="2" t="str">
        <f t="shared" si="98"/>
        <v>Hillel</v>
      </c>
      <c r="J831" s="2" t="str">
        <f t="shared" si="99"/>
        <v>Mairs</v>
      </c>
      <c r="K831" s="2" t="str">
        <f>IF(VLOOKUP(E831,customers!$A$1:$I$1001,3,FALSE)=0," ",VLOOKUP(E831,customers!$A$1:$I$1001,3,FALSE))</f>
        <v>hmairsn1@so-net.ne.jp</v>
      </c>
      <c r="L831" s="2" t="str">
        <f>VLOOKUP(E831,customers!$A$1:$I$1001,6,FALSE)</f>
        <v>Huntington</v>
      </c>
      <c r="M831" s="2" t="str">
        <f>VLOOKUP(E831,customers!$A$1:$I$1001,7,FALSE)</f>
        <v>United States</v>
      </c>
      <c r="N831" t="str">
        <f t="shared" si="100"/>
        <v>A</v>
      </c>
      <c r="O831" t="str" cm="1">
        <f t="array" ref="O831">_xlfn.IFS(N831="R","Rob",N831="E","Exc",N831="L","Lib",N831="A","Ara")</f>
        <v>Ara</v>
      </c>
      <c r="P831" t="str" cm="1">
        <f t="array" ref="P831">_xlfn.IFS(O831="Rob","Robusta",O831="Exc","Excelsa",O831="Ara","Arabica",O831="Lib","Liberica")</f>
        <v>Arabica</v>
      </c>
      <c r="Q831" t="str">
        <f t="shared" si="101"/>
        <v>D</v>
      </c>
      <c r="R831" s="8" t="str">
        <f t="shared" si="102"/>
        <v>0.2</v>
      </c>
      <c r="S831" s="9">
        <f>_xlfn.XLOOKUP(F831,products!$A$2:$A$49,products!$E$2:$E$49,,0,)</f>
        <v>2.9849999999999999</v>
      </c>
      <c r="T831" s="10">
        <f t="shared" si="103"/>
        <v>2.9849999999999999</v>
      </c>
      <c r="U831" t="str">
        <f>_xlfn.XLOOKUP(E831,customers!$A$2:$A$1001,customers!$I$2:$I$1001,,0,)</f>
        <v>No</v>
      </c>
    </row>
    <row r="832" spans="1:21" x14ac:dyDescent="0.2">
      <c r="A832" s="2" t="s">
        <v>5182</v>
      </c>
      <c r="B832" s="3">
        <v>44414</v>
      </c>
      <c r="C832" s="3" t="str">
        <f t="shared" si="96"/>
        <v>Aug</v>
      </c>
      <c r="D832" s="2">
        <f t="shared" si="97"/>
        <v>2021</v>
      </c>
      <c r="E832" s="2" t="s">
        <v>5183</v>
      </c>
      <c r="F832" t="s">
        <v>6141</v>
      </c>
      <c r="G832" s="2">
        <v>2</v>
      </c>
      <c r="H832" s="2" t="str">
        <f>VLOOKUP(E832,customers!$A$1:$I$1001,2,FALSE)</f>
        <v>Helaina Rainforth</v>
      </c>
      <c r="I832" s="2" t="str">
        <f t="shared" si="98"/>
        <v>Helaina</v>
      </c>
      <c r="J832" s="2" t="str">
        <f t="shared" si="99"/>
        <v>Rainforth</v>
      </c>
      <c r="K832" s="2" t="str">
        <f>IF(VLOOKUP(E832,customers!$A$1:$I$1001,3,FALSE)=0," ",VLOOKUP(E832,customers!$A$1:$I$1001,3,FALSE))</f>
        <v>hrainforthn2@blog.com</v>
      </c>
      <c r="L832" s="2" t="str">
        <f>VLOOKUP(E832,customers!$A$1:$I$1001,6,FALSE)</f>
        <v>Philadelphia</v>
      </c>
      <c r="M832" s="2" t="str">
        <f>VLOOKUP(E832,customers!$A$1:$I$1001,7,FALSE)</f>
        <v>United States</v>
      </c>
      <c r="N832" t="str">
        <f t="shared" si="100"/>
        <v>E</v>
      </c>
      <c r="O832" t="str" cm="1">
        <f t="array" ref="O832">_xlfn.IFS(N832="R","Rob",N832="E","Exc",N832="L","Lib",N832="A","Ara")</f>
        <v>Exc</v>
      </c>
      <c r="P832" t="str" cm="1">
        <f t="array" ref="P832">_xlfn.IFS(O832="Rob","Robusta",O832="Exc","Excelsa",O832="Ara","Arabica",O832="Lib","Liberica")</f>
        <v>Excelsa</v>
      </c>
      <c r="Q832" t="str">
        <f t="shared" si="101"/>
        <v>M</v>
      </c>
      <c r="R832" s="8" t="str">
        <f t="shared" si="102"/>
        <v>1</v>
      </c>
      <c r="S832" s="9">
        <f>_xlfn.XLOOKUP(F832,products!$A$2:$A$49,products!$E$2:$E$49,,0,)</f>
        <v>13.75</v>
      </c>
      <c r="T832" s="10">
        <f t="shared" si="103"/>
        <v>27.5</v>
      </c>
      <c r="U832" t="str">
        <f>_xlfn.XLOOKUP(E832,customers!$A$2:$A$1001,customers!$I$2:$I$1001,,0,)</f>
        <v>No</v>
      </c>
    </row>
    <row r="833" spans="1:21" x14ac:dyDescent="0.2">
      <c r="A833" s="2" t="s">
        <v>5182</v>
      </c>
      <c r="B833" s="3">
        <v>44414</v>
      </c>
      <c r="C833" s="3" t="str">
        <f t="shared" si="96"/>
        <v>Aug</v>
      </c>
      <c r="D833" s="2">
        <f t="shared" si="97"/>
        <v>2021</v>
      </c>
      <c r="E833" s="2" t="s">
        <v>5183</v>
      </c>
      <c r="F833" t="s">
        <v>6154</v>
      </c>
      <c r="G833" s="2">
        <v>2</v>
      </c>
      <c r="H833" s="2" t="str">
        <f>VLOOKUP(E833,customers!$A$1:$I$1001,2,FALSE)</f>
        <v>Helaina Rainforth</v>
      </c>
      <c r="I833" s="2" t="str">
        <f t="shared" si="98"/>
        <v>Helaina</v>
      </c>
      <c r="J833" s="2" t="str">
        <f t="shared" si="99"/>
        <v>Rainforth</v>
      </c>
      <c r="K833" s="2" t="str">
        <f>IF(VLOOKUP(E833,customers!$A$1:$I$1001,3,FALSE)=0," ",VLOOKUP(E833,customers!$A$1:$I$1001,3,FALSE))</f>
        <v>hrainforthn2@blog.com</v>
      </c>
      <c r="L833" s="2" t="str">
        <f>VLOOKUP(E833,customers!$A$1:$I$1001,6,FALSE)</f>
        <v>Philadelphia</v>
      </c>
      <c r="M833" s="2" t="str">
        <f>VLOOKUP(E833,customers!$A$1:$I$1001,7,FALSE)</f>
        <v>United States</v>
      </c>
      <c r="N833" t="str">
        <f t="shared" si="100"/>
        <v>A</v>
      </c>
      <c r="O833" t="str" cm="1">
        <f t="array" ref="O833">_xlfn.IFS(N833="R","Rob",N833="E","Exc",N833="L","Lib",N833="A","Ara")</f>
        <v>Ara</v>
      </c>
      <c r="P833" t="str" cm="1">
        <f t="array" ref="P833">_xlfn.IFS(O833="Rob","Robusta",O833="Exc","Excelsa",O833="Ara","Arabica",O833="Lib","Liberica")</f>
        <v>Arabica</v>
      </c>
      <c r="Q833" t="str">
        <f t="shared" si="101"/>
        <v>D</v>
      </c>
      <c r="R833" s="8" t="str">
        <f t="shared" si="102"/>
        <v>0.2</v>
      </c>
      <c r="S833" s="9">
        <f>_xlfn.XLOOKUP(F833,products!$A$2:$A$49,products!$E$2:$E$49,,0,)</f>
        <v>2.9849999999999999</v>
      </c>
      <c r="T833" s="10">
        <f t="shared" si="103"/>
        <v>5.97</v>
      </c>
      <c r="U833" t="str">
        <f>_xlfn.XLOOKUP(E833,customers!$A$2:$A$1001,customers!$I$2:$I$1001,,0,)</f>
        <v>No</v>
      </c>
    </row>
    <row r="834" spans="1:21" x14ac:dyDescent="0.2">
      <c r="A834" s="2" t="s">
        <v>5193</v>
      </c>
      <c r="B834" s="3">
        <v>44274</v>
      </c>
      <c r="C834" s="3" t="str">
        <f t="shared" si="96"/>
        <v>Mar</v>
      </c>
      <c r="D834" s="2">
        <f t="shared" si="97"/>
        <v>2021</v>
      </c>
      <c r="E834" s="2" t="s">
        <v>5194</v>
      </c>
      <c r="F834" t="s">
        <v>6138</v>
      </c>
      <c r="G834" s="2">
        <v>6</v>
      </c>
      <c r="H834" s="2" t="str">
        <f>VLOOKUP(E834,customers!$A$1:$I$1001,2,FALSE)</f>
        <v>Isac Jesper</v>
      </c>
      <c r="I834" s="2" t="str">
        <f t="shared" si="98"/>
        <v>Isac</v>
      </c>
      <c r="J834" s="2" t="str">
        <f t="shared" si="99"/>
        <v>Jesper</v>
      </c>
      <c r="K834" s="2" t="str">
        <f>IF(VLOOKUP(E834,customers!$A$1:$I$1001,3,FALSE)=0," ",VLOOKUP(E834,customers!$A$1:$I$1001,3,FALSE))</f>
        <v>ijespern4@theglobeandmail.com</v>
      </c>
      <c r="L834" s="2" t="str">
        <f>VLOOKUP(E834,customers!$A$1:$I$1001,6,FALSE)</f>
        <v>Naples</v>
      </c>
      <c r="M834" s="2" t="str">
        <f>VLOOKUP(E834,customers!$A$1:$I$1001,7,FALSE)</f>
        <v>United States</v>
      </c>
      <c r="N834" t="str">
        <f t="shared" si="100"/>
        <v>R</v>
      </c>
      <c r="O834" t="str" cm="1">
        <f t="array" ref="O834">_xlfn.IFS(N834="R","Rob",N834="E","Exc",N834="L","Lib",N834="A","Ara")</f>
        <v>Rob</v>
      </c>
      <c r="P834" t="str" cm="1">
        <f t="array" ref="P834">_xlfn.IFS(O834="Rob","Robusta",O834="Exc","Excelsa",O834="Ara","Arabica",O834="Lib","Liberica")</f>
        <v>Robusta</v>
      </c>
      <c r="Q834" t="str">
        <f t="shared" si="101"/>
        <v>M</v>
      </c>
      <c r="R834" s="8" t="str">
        <f t="shared" si="102"/>
        <v>1</v>
      </c>
      <c r="S834" s="9">
        <f>_xlfn.XLOOKUP(F834,products!$A$2:$A$49,products!$E$2:$E$49,,0,)</f>
        <v>9.9499999999999993</v>
      </c>
      <c r="T834" s="10">
        <f t="shared" si="103"/>
        <v>59.699999999999996</v>
      </c>
      <c r="U834" t="str">
        <f>_xlfn.XLOOKUP(E834,customers!$A$2:$A$1001,customers!$I$2:$I$1001,,0,)</f>
        <v>No</v>
      </c>
    </row>
    <row r="835" spans="1:21" x14ac:dyDescent="0.2">
      <c r="A835" s="2" t="s">
        <v>5199</v>
      </c>
      <c r="B835" s="3">
        <v>44302</v>
      </c>
      <c r="C835" s="3" t="str">
        <f t="shared" ref="C835:C898" si="104">TEXT(B835,"mmm")</f>
        <v>Apr</v>
      </c>
      <c r="D835" s="2">
        <f t="shared" ref="D835:D898" si="105">YEAR(B835)</f>
        <v>2021</v>
      </c>
      <c r="E835" s="2" t="s">
        <v>5200</v>
      </c>
      <c r="F835" t="s">
        <v>6149</v>
      </c>
      <c r="G835" s="2">
        <v>4</v>
      </c>
      <c r="H835" s="2" t="str">
        <f>VLOOKUP(E835,customers!$A$1:$I$1001,2,FALSE)</f>
        <v>Lenette Dwerryhouse</v>
      </c>
      <c r="I835" s="2" t="str">
        <f t="shared" ref="I835:I898" si="106">LEFT(H835,FIND(" ",H835,1)-1)</f>
        <v>Lenette</v>
      </c>
      <c r="J835" s="2" t="str">
        <f t="shared" ref="J835:J898" si="107">RIGHT(H835,LEN(H835)-FIND(" ",H835,1))</f>
        <v>Dwerryhouse</v>
      </c>
      <c r="K835" s="2" t="str">
        <f>IF(VLOOKUP(E835,customers!$A$1:$I$1001,3,FALSE)=0," ",VLOOKUP(E835,customers!$A$1:$I$1001,3,FALSE))</f>
        <v>ldwerryhousen5@gravatar.com</v>
      </c>
      <c r="L835" s="2" t="str">
        <f>VLOOKUP(E835,customers!$A$1:$I$1001,6,FALSE)</f>
        <v>Fort Worth</v>
      </c>
      <c r="M835" s="2" t="str">
        <f>VLOOKUP(E835,customers!$A$1:$I$1001,7,FALSE)</f>
        <v>United States</v>
      </c>
      <c r="N835" t="str">
        <f t="shared" ref="N835:N898" si="108">LEFT(F835,FIND("-",F835,1)-1)</f>
        <v>R</v>
      </c>
      <c r="O835" t="str" cm="1">
        <f t="array" ref="O835">_xlfn.IFS(N835="R","Rob",N835="E","Exc",N835="L","Lib",N835="A","Ara")</f>
        <v>Rob</v>
      </c>
      <c r="P835" t="str" cm="1">
        <f t="array" ref="P835">_xlfn.IFS(O835="Rob","Robusta",O835="Exc","Excelsa",O835="Ara","Arabica",O835="Lib","Liberica")</f>
        <v>Robusta</v>
      </c>
      <c r="Q835" t="str">
        <f t="shared" ref="Q835:Q898" si="109">MID(F835,FIND("-",F835,1)+1,1)</f>
        <v>D</v>
      </c>
      <c r="R835" s="8" t="str">
        <f t="shared" ref="R835:R898" si="110">MID(F835,FIND("-",F835,FIND("-",F835,1)+1)+1,LEN(F835)-FIND("-",F835,FIND("-",F835,1)+1))</f>
        <v>2.5</v>
      </c>
      <c r="S835" s="9">
        <f>_xlfn.XLOOKUP(F835,products!$A$2:$A$49,products!$E$2:$E$49,,0,)</f>
        <v>20.584999999999997</v>
      </c>
      <c r="T835" s="10">
        <f t="shared" ref="T835:T898" si="111">S835*G835</f>
        <v>82.339999999999989</v>
      </c>
      <c r="U835" t="str">
        <f>_xlfn.XLOOKUP(E835,customers!$A$2:$A$1001,customers!$I$2:$I$1001,,0,)</f>
        <v>Yes</v>
      </c>
    </row>
    <row r="836" spans="1:21" x14ac:dyDescent="0.2">
      <c r="A836" s="2" t="s">
        <v>5205</v>
      </c>
      <c r="B836" s="3">
        <v>44141</v>
      </c>
      <c r="C836" s="3" t="str">
        <f t="shared" si="104"/>
        <v>Nov</v>
      </c>
      <c r="D836" s="2">
        <f t="shared" si="105"/>
        <v>2020</v>
      </c>
      <c r="E836" s="2" t="s">
        <v>5206</v>
      </c>
      <c r="F836" t="s">
        <v>6168</v>
      </c>
      <c r="G836" s="2">
        <v>1</v>
      </c>
      <c r="H836" s="2" t="str">
        <f>VLOOKUP(E836,customers!$A$1:$I$1001,2,FALSE)</f>
        <v>Nadeen Broomer</v>
      </c>
      <c r="I836" s="2" t="str">
        <f t="shared" si="106"/>
        <v>Nadeen</v>
      </c>
      <c r="J836" s="2" t="str">
        <f t="shared" si="107"/>
        <v>Broomer</v>
      </c>
      <c r="K836" s="2" t="str">
        <f>IF(VLOOKUP(E836,customers!$A$1:$I$1001,3,FALSE)=0," ",VLOOKUP(E836,customers!$A$1:$I$1001,3,FALSE))</f>
        <v>nbroomern6@examiner.com</v>
      </c>
      <c r="L836" s="2" t="str">
        <f>VLOOKUP(E836,customers!$A$1:$I$1001,6,FALSE)</f>
        <v>Omaha</v>
      </c>
      <c r="M836" s="2" t="str">
        <f>VLOOKUP(E836,customers!$A$1:$I$1001,7,FALSE)</f>
        <v>United States</v>
      </c>
      <c r="N836" t="str">
        <f t="shared" si="108"/>
        <v>A</v>
      </c>
      <c r="O836" t="str" cm="1">
        <f t="array" ref="O836">_xlfn.IFS(N836="R","Rob",N836="E","Exc",N836="L","Lib",N836="A","Ara")</f>
        <v>Ara</v>
      </c>
      <c r="P836" t="str" cm="1">
        <f t="array" ref="P836">_xlfn.IFS(O836="Rob","Robusta",O836="Exc","Excelsa",O836="Ara","Arabica",O836="Lib","Liberica")</f>
        <v>Arabica</v>
      </c>
      <c r="Q836" t="str">
        <f t="shared" si="109"/>
        <v>D</v>
      </c>
      <c r="R836" s="8" t="str">
        <f t="shared" si="110"/>
        <v>2.5</v>
      </c>
      <c r="S836" s="9">
        <f>_xlfn.XLOOKUP(F836,products!$A$2:$A$49,products!$E$2:$E$49,,0,)</f>
        <v>22.884999999999998</v>
      </c>
      <c r="T836" s="10">
        <f t="shared" si="111"/>
        <v>22.884999999999998</v>
      </c>
      <c r="U836" t="str">
        <f>_xlfn.XLOOKUP(E836,customers!$A$2:$A$1001,customers!$I$2:$I$1001,,0,)</f>
        <v>No</v>
      </c>
    </row>
    <row r="837" spans="1:21" x14ac:dyDescent="0.2">
      <c r="A837" s="2" t="s">
        <v>5211</v>
      </c>
      <c r="B837" s="3">
        <v>44270</v>
      </c>
      <c r="C837" s="3" t="str">
        <f t="shared" si="104"/>
        <v>Mar</v>
      </c>
      <c r="D837" s="2">
        <f t="shared" si="105"/>
        <v>2021</v>
      </c>
      <c r="E837" s="2" t="s">
        <v>5212</v>
      </c>
      <c r="F837" t="s">
        <v>6176</v>
      </c>
      <c r="G837" s="2">
        <v>1</v>
      </c>
      <c r="H837" s="2" t="str">
        <f>VLOOKUP(E837,customers!$A$1:$I$1001,2,FALSE)</f>
        <v>Konstantine Thoumasson</v>
      </c>
      <c r="I837" s="2" t="str">
        <f t="shared" si="106"/>
        <v>Konstantine</v>
      </c>
      <c r="J837" s="2" t="str">
        <f t="shared" si="107"/>
        <v>Thoumasson</v>
      </c>
      <c r="K837" s="2" t="str">
        <f>IF(VLOOKUP(E837,customers!$A$1:$I$1001,3,FALSE)=0," ",VLOOKUP(E837,customers!$A$1:$I$1001,3,FALSE))</f>
        <v>kthoumassonn7@bloglovin.com</v>
      </c>
      <c r="L837" s="2" t="str">
        <f>VLOOKUP(E837,customers!$A$1:$I$1001,6,FALSE)</f>
        <v>Tucson</v>
      </c>
      <c r="M837" s="2" t="str">
        <f>VLOOKUP(E837,customers!$A$1:$I$1001,7,FALSE)</f>
        <v>United States</v>
      </c>
      <c r="N837" t="str">
        <f t="shared" si="108"/>
        <v>E</v>
      </c>
      <c r="O837" t="str" cm="1">
        <f t="array" ref="O837">_xlfn.IFS(N837="R","Rob",N837="E","Exc",N837="L","Lib",N837="A","Ara")</f>
        <v>Exc</v>
      </c>
      <c r="P837" t="str" cm="1">
        <f t="array" ref="P837">_xlfn.IFS(O837="Rob","Robusta",O837="Exc","Excelsa",O837="Ara","Arabica",O837="Lib","Liberica")</f>
        <v>Excelsa</v>
      </c>
      <c r="Q837" t="str">
        <f t="shared" si="109"/>
        <v>L</v>
      </c>
      <c r="R837" s="8" t="str">
        <f t="shared" si="110"/>
        <v>0.5</v>
      </c>
      <c r="S837" s="9">
        <f>_xlfn.XLOOKUP(F837,products!$A$2:$A$49,products!$E$2:$E$49,,0,)</f>
        <v>8.91</v>
      </c>
      <c r="T837" s="10">
        <f t="shared" si="111"/>
        <v>8.91</v>
      </c>
      <c r="U837" t="str">
        <f>_xlfn.XLOOKUP(E837,customers!$A$2:$A$1001,customers!$I$2:$I$1001,,0,)</f>
        <v>Yes</v>
      </c>
    </row>
    <row r="838" spans="1:21" x14ac:dyDescent="0.2">
      <c r="A838" s="2" t="s">
        <v>5216</v>
      </c>
      <c r="B838" s="3">
        <v>44486</v>
      </c>
      <c r="C838" s="3" t="str">
        <f t="shared" si="104"/>
        <v>Oct</v>
      </c>
      <c r="D838" s="2">
        <f t="shared" si="105"/>
        <v>2021</v>
      </c>
      <c r="E838" s="2" t="s">
        <v>5217</v>
      </c>
      <c r="F838" t="s">
        <v>6154</v>
      </c>
      <c r="G838" s="2">
        <v>4</v>
      </c>
      <c r="H838" s="2" t="str">
        <f>VLOOKUP(E838,customers!$A$1:$I$1001,2,FALSE)</f>
        <v>Frans Habbergham</v>
      </c>
      <c r="I838" s="2" t="str">
        <f t="shared" si="106"/>
        <v>Frans</v>
      </c>
      <c r="J838" s="2" t="str">
        <f t="shared" si="107"/>
        <v>Habbergham</v>
      </c>
      <c r="K838" s="2" t="str">
        <f>IF(VLOOKUP(E838,customers!$A$1:$I$1001,3,FALSE)=0," ",VLOOKUP(E838,customers!$A$1:$I$1001,3,FALSE))</f>
        <v>fhabberghamn8@discovery.com</v>
      </c>
      <c r="L838" s="2" t="str">
        <f>VLOOKUP(E838,customers!$A$1:$I$1001,6,FALSE)</f>
        <v>Sparks</v>
      </c>
      <c r="M838" s="2" t="str">
        <f>VLOOKUP(E838,customers!$A$1:$I$1001,7,FALSE)</f>
        <v>United States</v>
      </c>
      <c r="N838" t="str">
        <f t="shared" si="108"/>
        <v>A</v>
      </c>
      <c r="O838" t="str" cm="1">
        <f t="array" ref="O838">_xlfn.IFS(N838="R","Rob",N838="E","Exc",N838="L","Lib",N838="A","Ara")</f>
        <v>Ara</v>
      </c>
      <c r="P838" t="str" cm="1">
        <f t="array" ref="P838">_xlfn.IFS(O838="Rob","Robusta",O838="Exc","Excelsa",O838="Ara","Arabica",O838="Lib","Liberica")</f>
        <v>Arabica</v>
      </c>
      <c r="Q838" t="str">
        <f t="shared" si="109"/>
        <v>D</v>
      </c>
      <c r="R838" s="8" t="str">
        <f t="shared" si="110"/>
        <v>0.2</v>
      </c>
      <c r="S838" s="9">
        <f>_xlfn.XLOOKUP(F838,products!$A$2:$A$49,products!$E$2:$E$49,,0,)</f>
        <v>2.9849999999999999</v>
      </c>
      <c r="T838" s="10">
        <f t="shared" si="111"/>
        <v>11.94</v>
      </c>
      <c r="U838" t="str">
        <f>_xlfn.XLOOKUP(E838,customers!$A$2:$A$1001,customers!$I$2:$I$1001,,0,)</f>
        <v>No</v>
      </c>
    </row>
    <row r="839" spans="1:21" x14ac:dyDescent="0.2">
      <c r="A839" s="2" t="s">
        <v>5222</v>
      </c>
      <c r="B839" s="3">
        <v>43715</v>
      </c>
      <c r="C839" s="3" t="str">
        <f t="shared" si="104"/>
        <v>Sep</v>
      </c>
      <c r="D839" s="2">
        <f t="shared" si="105"/>
        <v>2019</v>
      </c>
      <c r="E839" s="2" t="s">
        <v>5113</v>
      </c>
      <c r="F839" t="s">
        <v>6181</v>
      </c>
      <c r="G839" s="2">
        <v>3</v>
      </c>
      <c r="H839" s="2" t="str">
        <f>VLOOKUP(E839,customers!$A$1:$I$1001,2,FALSE)</f>
        <v>Allis Wilmore</v>
      </c>
      <c r="I839" s="2" t="str">
        <f t="shared" si="106"/>
        <v>Allis</v>
      </c>
      <c r="J839" s="2" t="str">
        <f t="shared" si="107"/>
        <v>Wilmore</v>
      </c>
      <c r="K839" s="2" t="str">
        <f>IF(VLOOKUP(E839,customers!$A$1:$I$1001,3,FALSE)=0," ",VLOOKUP(E839,customers!$A$1:$I$1001,3,FALSE))</f>
        <v xml:space="preserve"> </v>
      </c>
      <c r="L839" s="2" t="str">
        <f>VLOOKUP(E839,customers!$A$1:$I$1001,6,FALSE)</f>
        <v>Houston</v>
      </c>
      <c r="M839" s="2" t="str">
        <f>VLOOKUP(E839,customers!$A$1:$I$1001,7,FALSE)</f>
        <v>United States</v>
      </c>
      <c r="N839" t="str">
        <f t="shared" si="108"/>
        <v>L</v>
      </c>
      <c r="O839" t="str" cm="1">
        <f t="array" ref="O839">_xlfn.IFS(N839="R","Rob",N839="E","Exc",N839="L","Lib",N839="A","Ara")</f>
        <v>Lib</v>
      </c>
      <c r="P839" t="str" cm="1">
        <f t="array" ref="P839">_xlfn.IFS(O839="Rob","Robusta",O839="Exc","Excelsa",O839="Ara","Arabica",O839="Lib","Liberica")</f>
        <v>Liberica</v>
      </c>
      <c r="Q839" t="str">
        <f t="shared" si="109"/>
        <v>M</v>
      </c>
      <c r="R839" s="8" t="str">
        <f t="shared" si="110"/>
        <v>2.5</v>
      </c>
      <c r="S839" s="9">
        <f>_xlfn.XLOOKUP(F839,products!$A$2:$A$49,products!$E$2:$E$49,,0,)</f>
        <v>33.464999999999996</v>
      </c>
      <c r="T839" s="10">
        <f t="shared" si="111"/>
        <v>100.39499999999998</v>
      </c>
      <c r="U839" t="str">
        <f>_xlfn.XLOOKUP(E839,customers!$A$2:$A$1001,customers!$I$2:$I$1001,,0,)</f>
        <v>No</v>
      </c>
    </row>
    <row r="840" spans="1:21" x14ac:dyDescent="0.2">
      <c r="A840" s="2" t="s">
        <v>5228</v>
      </c>
      <c r="B840" s="3">
        <v>44755</v>
      </c>
      <c r="C840" s="3" t="str">
        <f t="shared" si="104"/>
        <v>Jul</v>
      </c>
      <c r="D840" s="2">
        <f t="shared" si="105"/>
        <v>2022</v>
      </c>
      <c r="E840" s="2" t="s">
        <v>5229</v>
      </c>
      <c r="F840" t="s">
        <v>6168</v>
      </c>
      <c r="G840" s="2">
        <v>5</v>
      </c>
      <c r="H840" s="2" t="str">
        <f>VLOOKUP(E840,customers!$A$1:$I$1001,2,FALSE)</f>
        <v>Romain Avrashin</v>
      </c>
      <c r="I840" s="2" t="str">
        <f t="shared" si="106"/>
        <v>Romain</v>
      </c>
      <c r="J840" s="2" t="str">
        <f t="shared" si="107"/>
        <v>Avrashin</v>
      </c>
      <c r="K840" s="2" t="str">
        <f>IF(VLOOKUP(E840,customers!$A$1:$I$1001,3,FALSE)=0," ",VLOOKUP(E840,customers!$A$1:$I$1001,3,FALSE))</f>
        <v>ravrashinna@tamu.edu</v>
      </c>
      <c r="L840" s="2" t="str">
        <f>VLOOKUP(E840,customers!$A$1:$I$1001,6,FALSE)</f>
        <v>Washington</v>
      </c>
      <c r="M840" s="2" t="str">
        <f>VLOOKUP(E840,customers!$A$1:$I$1001,7,FALSE)</f>
        <v>United States</v>
      </c>
      <c r="N840" t="str">
        <f t="shared" si="108"/>
        <v>A</v>
      </c>
      <c r="O840" t="str" cm="1">
        <f t="array" ref="O840">_xlfn.IFS(N840="R","Rob",N840="E","Exc",N840="L","Lib",N840="A","Ara")</f>
        <v>Ara</v>
      </c>
      <c r="P840" t="str" cm="1">
        <f t="array" ref="P840">_xlfn.IFS(O840="Rob","Robusta",O840="Exc","Excelsa",O840="Ara","Arabica",O840="Lib","Liberica")</f>
        <v>Arabica</v>
      </c>
      <c r="Q840" t="str">
        <f t="shared" si="109"/>
        <v>D</v>
      </c>
      <c r="R840" s="8" t="str">
        <f t="shared" si="110"/>
        <v>2.5</v>
      </c>
      <c r="S840" s="9">
        <f>_xlfn.XLOOKUP(F840,products!$A$2:$A$49,products!$E$2:$E$49,,0,)</f>
        <v>22.884999999999998</v>
      </c>
      <c r="T840" s="10">
        <f t="shared" si="111"/>
        <v>114.42499999999998</v>
      </c>
      <c r="U840" t="str">
        <f>_xlfn.XLOOKUP(E840,customers!$A$2:$A$1001,customers!$I$2:$I$1001,,0,)</f>
        <v>No</v>
      </c>
    </row>
    <row r="841" spans="1:21" x14ac:dyDescent="0.2">
      <c r="A841" s="2" t="s">
        <v>5234</v>
      </c>
      <c r="B841" s="3">
        <v>44521</v>
      </c>
      <c r="C841" s="3" t="str">
        <f t="shared" si="104"/>
        <v>Nov</v>
      </c>
      <c r="D841" s="2">
        <f t="shared" si="105"/>
        <v>2021</v>
      </c>
      <c r="E841" s="2" t="s">
        <v>5235</v>
      </c>
      <c r="F841" t="s">
        <v>6139</v>
      </c>
      <c r="G841" s="2">
        <v>5</v>
      </c>
      <c r="H841" s="2" t="str">
        <f>VLOOKUP(E841,customers!$A$1:$I$1001,2,FALSE)</f>
        <v>Miran Doidge</v>
      </c>
      <c r="I841" s="2" t="str">
        <f t="shared" si="106"/>
        <v>Miran</v>
      </c>
      <c r="J841" s="2" t="str">
        <f t="shared" si="107"/>
        <v>Doidge</v>
      </c>
      <c r="K841" s="2" t="str">
        <f>IF(VLOOKUP(E841,customers!$A$1:$I$1001,3,FALSE)=0," ",VLOOKUP(E841,customers!$A$1:$I$1001,3,FALSE))</f>
        <v>mdoidgenb@etsy.com</v>
      </c>
      <c r="L841" s="2" t="str">
        <f>VLOOKUP(E841,customers!$A$1:$I$1001,6,FALSE)</f>
        <v>Salinas</v>
      </c>
      <c r="M841" s="2" t="str">
        <f>VLOOKUP(E841,customers!$A$1:$I$1001,7,FALSE)</f>
        <v>United States</v>
      </c>
      <c r="N841" t="str">
        <f t="shared" si="108"/>
        <v>E</v>
      </c>
      <c r="O841" t="str" cm="1">
        <f t="array" ref="O841">_xlfn.IFS(N841="R","Rob",N841="E","Exc",N841="L","Lib",N841="A","Ara")</f>
        <v>Exc</v>
      </c>
      <c r="P841" t="str" cm="1">
        <f t="array" ref="P841">_xlfn.IFS(O841="Rob","Robusta",O841="Exc","Excelsa",O841="Ara","Arabica",O841="Lib","Liberica")</f>
        <v>Excelsa</v>
      </c>
      <c r="Q841" t="str">
        <f t="shared" si="109"/>
        <v>M</v>
      </c>
      <c r="R841" s="8" t="str">
        <f t="shared" si="110"/>
        <v>0.5</v>
      </c>
      <c r="S841" s="9">
        <f>_xlfn.XLOOKUP(F841,products!$A$2:$A$49,products!$E$2:$E$49,,0,)</f>
        <v>8.25</v>
      </c>
      <c r="T841" s="10">
        <f t="shared" si="111"/>
        <v>41.25</v>
      </c>
      <c r="U841" t="str">
        <f>_xlfn.XLOOKUP(E841,customers!$A$2:$A$1001,customers!$I$2:$I$1001,,0,)</f>
        <v>No</v>
      </c>
    </row>
    <row r="842" spans="1:21" x14ac:dyDescent="0.2">
      <c r="A842" s="2" t="s">
        <v>5240</v>
      </c>
      <c r="B842" s="3">
        <v>44574</v>
      </c>
      <c r="C842" s="3" t="str">
        <f t="shared" si="104"/>
        <v>Jan</v>
      </c>
      <c r="D842" s="2">
        <f t="shared" si="105"/>
        <v>2022</v>
      </c>
      <c r="E842" s="2" t="s">
        <v>5241</v>
      </c>
      <c r="F842" t="s">
        <v>6173</v>
      </c>
      <c r="G842" s="2">
        <v>4</v>
      </c>
      <c r="H842" s="2" t="str">
        <f>VLOOKUP(E842,customers!$A$1:$I$1001,2,FALSE)</f>
        <v>Janeva Edinboro</v>
      </c>
      <c r="I842" s="2" t="str">
        <f t="shared" si="106"/>
        <v>Janeva</v>
      </c>
      <c r="J842" s="2" t="str">
        <f t="shared" si="107"/>
        <v>Edinboro</v>
      </c>
      <c r="K842" s="2" t="str">
        <f>IF(VLOOKUP(E842,customers!$A$1:$I$1001,3,FALSE)=0," ",VLOOKUP(E842,customers!$A$1:$I$1001,3,FALSE))</f>
        <v>jedinboronc@reverbnation.com</v>
      </c>
      <c r="L842" s="2" t="str">
        <f>VLOOKUP(E842,customers!$A$1:$I$1001,6,FALSE)</f>
        <v>Fort Lauderdale</v>
      </c>
      <c r="M842" s="2" t="str">
        <f>VLOOKUP(E842,customers!$A$1:$I$1001,7,FALSE)</f>
        <v>United States</v>
      </c>
      <c r="N842" t="str">
        <f t="shared" si="108"/>
        <v>R</v>
      </c>
      <c r="O842" t="str" cm="1">
        <f t="array" ref="O842">_xlfn.IFS(N842="R","Rob",N842="E","Exc",N842="L","Lib",N842="A","Ara")</f>
        <v>Rob</v>
      </c>
      <c r="P842" t="str" cm="1">
        <f t="array" ref="P842">_xlfn.IFS(O842="Rob","Robusta",O842="Exc","Excelsa",O842="Ara","Arabica",O842="Lib","Liberica")</f>
        <v>Robusta</v>
      </c>
      <c r="Q842" t="str">
        <f t="shared" si="109"/>
        <v>L</v>
      </c>
      <c r="R842" s="8" t="str">
        <f t="shared" si="110"/>
        <v>0.5</v>
      </c>
      <c r="S842" s="9">
        <f>_xlfn.XLOOKUP(F842,products!$A$2:$A$49,products!$E$2:$E$49,,0,)</f>
        <v>7.169999999999999</v>
      </c>
      <c r="T842" s="10">
        <f t="shared" si="111"/>
        <v>28.679999999999996</v>
      </c>
      <c r="U842" t="str">
        <f>_xlfn.XLOOKUP(E842,customers!$A$2:$A$1001,customers!$I$2:$I$1001,,0,)</f>
        <v>Yes</v>
      </c>
    </row>
    <row r="843" spans="1:21" x14ac:dyDescent="0.2">
      <c r="A843" s="2" t="s">
        <v>5246</v>
      </c>
      <c r="B843" s="3">
        <v>44755</v>
      </c>
      <c r="C843" s="3" t="str">
        <f t="shared" si="104"/>
        <v>Jul</v>
      </c>
      <c r="D843" s="2">
        <f t="shared" si="105"/>
        <v>2022</v>
      </c>
      <c r="E843" s="2" t="s">
        <v>5247</v>
      </c>
      <c r="F843" t="s">
        <v>6159</v>
      </c>
      <c r="G843" s="2">
        <v>1</v>
      </c>
      <c r="H843" s="2" t="str">
        <f>VLOOKUP(E843,customers!$A$1:$I$1001,2,FALSE)</f>
        <v>Trumaine Tewelson</v>
      </c>
      <c r="I843" s="2" t="str">
        <f t="shared" si="106"/>
        <v>Trumaine</v>
      </c>
      <c r="J843" s="2" t="str">
        <f t="shared" si="107"/>
        <v>Tewelson</v>
      </c>
      <c r="K843" s="2" t="str">
        <f>IF(VLOOKUP(E843,customers!$A$1:$I$1001,3,FALSE)=0," ",VLOOKUP(E843,customers!$A$1:$I$1001,3,FALSE))</f>
        <v>ttewelsonnd@cdbaby.com</v>
      </c>
      <c r="L843" s="2" t="str">
        <f>VLOOKUP(E843,customers!$A$1:$I$1001,6,FALSE)</f>
        <v>El Paso</v>
      </c>
      <c r="M843" s="2" t="str">
        <f>VLOOKUP(E843,customers!$A$1:$I$1001,7,FALSE)</f>
        <v>United States</v>
      </c>
      <c r="N843" t="str">
        <f t="shared" si="108"/>
        <v>L</v>
      </c>
      <c r="O843" t="str" cm="1">
        <f t="array" ref="O843">_xlfn.IFS(N843="R","Rob",N843="E","Exc",N843="L","Lib",N843="A","Ara")</f>
        <v>Lib</v>
      </c>
      <c r="P843" t="str" cm="1">
        <f t="array" ref="P843">_xlfn.IFS(O843="Rob","Robusta",O843="Exc","Excelsa",O843="Ara","Arabica",O843="Lib","Liberica")</f>
        <v>Liberica</v>
      </c>
      <c r="Q843" t="str">
        <f t="shared" si="109"/>
        <v>M</v>
      </c>
      <c r="R843" s="8" t="str">
        <f t="shared" si="110"/>
        <v>0.2</v>
      </c>
      <c r="S843" s="9">
        <f>_xlfn.XLOOKUP(F843,products!$A$2:$A$49,products!$E$2:$E$49,,0,)</f>
        <v>4.3650000000000002</v>
      </c>
      <c r="T843" s="10">
        <f t="shared" si="111"/>
        <v>4.3650000000000002</v>
      </c>
      <c r="U843" t="str">
        <f>_xlfn.XLOOKUP(E843,customers!$A$2:$A$1001,customers!$I$2:$I$1001,,0,)</f>
        <v>No</v>
      </c>
    </row>
    <row r="844" spans="1:21" x14ac:dyDescent="0.2">
      <c r="A844" s="2" t="s">
        <v>5251</v>
      </c>
      <c r="B844" s="3">
        <v>44502</v>
      </c>
      <c r="C844" s="3" t="str">
        <f t="shared" si="104"/>
        <v>Nov</v>
      </c>
      <c r="D844" s="2">
        <f t="shared" si="105"/>
        <v>2021</v>
      </c>
      <c r="E844" s="2" t="s">
        <v>5188</v>
      </c>
      <c r="F844" t="s">
        <v>6156</v>
      </c>
      <c r="G844" s="2">
        <v>2</v>
      </c>
      <c r="H844" s="2" t="str">
        <f>VLOOKUP(E844,customers!$A$1:$I$1001,2,FALSE)</f>
        <v>Odelia Skerme</v>
      </c>
      <c r="I844" s="2" t="str">
        <f t="shared" si="106"/>
        <v>Odelia</v>
      </c>
      <c r="J844" s="2" t="str">
        <f t="shared" si="107"/>
        <v>Skerme</v>
      </c>
      <c r="K844" s="2" t="str">
        <f>IF(VLOOKUP(E844,customers!$A$1:$I$1001,3,FALSE)=0," ",VLOOKUP(E844,customers!$A$1:$I$1001,3,FALSE))</f>
        <v>oskermen3@hatena.ne.jp</v>
      </c>
      <c r="L844" s="2" t="str">
        <f>VLOOKUP(E844,customers!$A$1:$I$1001,6,FALSE)</f>
        <v>Oklahoma City</v>
      </c>
      <c r="M844" s="2" t="str">
        <f>VLOOKUP(E844,customers!$A$1:$I$1001,7,FALSE)</f>
        <v>United States</v>
      </c>
      <c r="N844" t="str">
        <f t="shared" si="108"/>
        <v>E</v>
      </c>
      <c r="O844" t="str" cm="1">
        <f t="array" ref="O844">_xlfn.IFS(N844="R","Rob",N844="E","Exc",N844="L","Lib",N844="A","Ara")</f>
        <v>Exc</v>
      </c>
      <c r="P844" t="str" cm="1">
        <f t="array" ref="P844">_xlfn.IFS(O844="Rob","Robusta",O844="Exc","Excelsa",O844="Ara","Arabica",O844="Lib","Liberica")</f>
        <v>Excelsa</v>
      </c>
      <c r="Q844" t="str">
        <f t="shared" si="109"/>
        <v>M</v>
      </c>
      <c r="R844" s="8" t="str">
        <f t="shared" si="110"/>
        <v>0.2</v>
      </c>
      <c r="S844" s="9">
        <f>_xlfn.XLOOKUP(F844,products!$A$2:$A$49,products!$E$2:$E$49,,0,)</f>
        <v>4.125</v>
      </c>
      <c r="T844" s="10">
        <f t="shared" si="111"/>
        <v>8.25</v>
      </c>
      <c r="U844" t="str">
        <f>_xlfn.XLOOKUP(E844,customers!$A$2:$A$1001,customers!$I$2:$I$1001,,0,)</f>
        <v>Yes</v>
      </c>
    </row>
    <row r="845" spans="1:21" x14ac:dyDescent="0.2">
      <c r="A845" s="2" t="s">
        <v>5256</v>
      </c>
      <c r="B845" s="3">
        <v>44387</v>
      </c>
      <c r="C845" s="3" t="str">
        <f t="shared" si="104"/>
        <v>Jul</v>
      </c>
      <c r="D845" s="2">
        <f t="shared" si="105"/>
        <v>2021</v>
      </c>
      <c r="E845" s="2" t="s">
        <v>5257</v>
      </c>
      <c r="F845" t="s">
        <v>6156</v>
      </c>
      <c r="G845" s="2">
        <v>2</v>
      </c>
      <c r="H845" s="2" t="str">
        <f>VLOOKUP(E845,customers!$A$1:$I$1001,2,FALSE)</f>
        <v>De Drewitt</v>
      </c>
      <c r="I845" s="2" t="str">
        <f t="shared" si="106"/>
        <v>De</v>
      </c>
      <c r="J845" s="2" t="str">
        <f t="shared" si="107"/>
        <v>Drewitt</v>
      </c>
      <c r="K845" s="2" t="str">
        <f>IF(VLOOKUP(E845,customers!$A$1:$I$1001,3,FALSE)=0," ",VLOOKUP(E845,customers!$A$1:$I$1001,3,FALSE))</f>
        <v>ddrewittnf@mapquest.com</v>
      </c>
      <c r="L845" s="2" t="str">
        <f>VLOOKUP(E845,customers!$A$1:$I$1001,6,FALSE)</f>
        <v>Alexandria</v>
      </c>
      <c r="M845" s="2" t="str">
        <f>VLOOKUP(E845,customers!$A$1:$I$1001,7,FALSE)</f>
        <v>United States</v>
      </c>
      <c r="N845" t="str">
        <f t="shared" si="108"/>
        <v>E</v>
      </c>
      <c r="O845" t="str" cm="1">
        <f t="array" ref="O845">_xlfn.IFS(N845="R","Rob",N845="E","Exc",N845="L","Lib",N845="A","Ara")</f>
        <v>Exc</v>
      </c>
      <c r="P845" t="str" cm="1">
        <f t="array" ref="P845">_xlfn.IFS(O845="Rob","Robusta",O845="Exc","Excelsa",O845="Ara","Arabica",O845="Lib","Liberica")</f>
        <v>Excelsa</v>
      </c>
      <c r="Q845" t="str">
        <f t="shared" si="109"/>
        <v>M</v>
      </c>
      <c r="R845" s="8" t="str">
        <f t="shared" si="110"/>
        <v>0.2</v>
      </c>
      <c r="S845" s="9">
        <f>_xlfn.XLOOKUP(F845,products!$A$2:$A$49,products!$E$2:$E$49,,0,)</f>
        <v>4.125</v>
      </c>
      <c r="T845" s="10">
        <f t="shared" si="111"/>
        <v>8.25</v>
      </c>
      <c r="U845" t="str">
        <f>_xlfn.XLOOKUP(E845,customers!$A$2:$A$1001,customers!$I$2:$I$1001,,0,)</f>
        <v>Yes</v>
      </c>
    </row>
    <row r="846" spans="1:21" x14ac:dyDescent="0.2">
      <c r="A846" s="2" t="s">
        <v>5262</v>
      </c>
      <c r="B846" s="3">
        <v>44476</v>
      </c>
      <c r="C846" s="3" t="str">
        <f t="shared" si="104"/>
        <v>Oct</v>
      </c>
      <c r="D846" s="2">
        <f t="shared" si="105"/>
        <v>2021</v>
      </c>
      <c r="E846" s="2" t="s">
        <v>5263</v>
      </c>
      <c r="F846" t="s">
        <v>6158</v>
      </c>
      <c r="G846" s="2">
        <v>6</v>
      </c>
      <c r="H846" s="2" t="str">
        <f>VLOOKUP(E846,customers!$A$1:$I$1001,2,FALSE)</f>
        <v>Adelheid Gladhill</v>
      </c>
      <c r="I846" s="2" t="str">
        <f t="shared" si="106"/>
        <v>Adelheid</v>
      </c>
      <c r="J846" s="2" t="str">
        <f t="shared" si="107"/>
        <v>Gladhill</v>
      </c>
      <c r="K846" s="2" t="str">
        <f>IF(VLOOKUP(E846,customers!$A$1:$I$1001,3,FALSE)=0," ",VLOOKUP(E846,customers!$A$1:$I$1001,3,FALSE))</f>
        <v>agladhillng@stanford.edu</v>
      </c>
      <c r="L846" s="2" t="str">
        <f>VLOOKUP(E846,customers!$A$1:$I$1001,6,FALSE)</f>
        <v>Baltimore</v>
      </c>
      <c r="M846" s="2" t="str">
        <f>VLOOKUP(E846,customers!$A$1:$I$1001,7,FALSE)</f>
        <v>United States</v>
      </c>
      <c r="N846" t="str">
        <f t="shared" si="108"/>
        <v>A</v>
      </c>
      <c r="O846" t="str" cm="1">
        <f t="array" ref="O846">_xlfn.IFS(N846="R","Rob",N846="E","Exc",N846="L","Lib",N846="A","Ara")</f>
        <v>Ara</v>
      </c>
      <c r="P846" t="str" cm="1">
        <f t="array" ref="P846">_xlfn.IFS(O846="Rob","Robusta",O846="Exc","Excelsa",O846="Ara","Arabica",O846="Lib","Liberica")</f>
        <v>Arabica</v>
      </c>
      <c r="Q846" t="str">
        <f t="shared" si="109"/>
        <v>D</v>
      </c>
      <c r="R846" s="8" t="str">
        <f t="shared" si="110"/>
        <v>0.5</v>
      </c>
      <c r="S846" s="9">
        <f>_xlfn.XLOOKUP(F846,products!$A$2:$A$49,products!$E$2:$E$49,,0,)</f>
        <v>5.97</v>
      </c>
      <c r="T846" s="10">
        <f t="shared" si="111"/>
        <v>35.82</v>
      </c>
      <c r="U846" t="str">
        <f>_xlfn.XLOOKUP(E846,customers!$A$2:$A$1001,customers!$I$2:$I$1001,,0,)</f>
        <v>Yes</v>
      </c>
    </row>
    <row r="847" spans="1:21" x14ac:dyDescent="0.2">
      <c r="A847" s="2" t="s">
        <v>5268</v>
      </c>
      <c r="B847" s="3">
        <v>43889</v>
      </c>
      <c r="C847" s="3" t="str">
        <f t="shared" si="104"/>
        <v>Feb</v>
      </c>
      <c r="D847" s="2">
        <f t="shared" si="105"/>
        <v>2020</v>
      </c>
      <c r="E847" s="2" t="s">
        <v>5269</v>
      </c>
      <c r="F847" t="s">
        <v>6185</v>
      </c>
      <c r="G847" s="2">
        <v>6</v>
      </c>
      <c r="H847" s="2" t="str">
        <f>VLOOKUP(E847,customers!$A$1:$I$1001,2,FALSE)</f>
        <v>Murielle Lorinez</v>
      </c>
      <c r="I847" s="2" t="str">
        <f t="shared" si="106"/>
        <v>Murielle</v>
      </c>
      <c r="J847" s="2" t="str">
        <f t="shared" si="107"/>
        <v>Lorinez</v>
      </c>
      <c r="K847" s="2" t="str">
        <f>IF(VLOOKUP(E847,customers!$A$1:$I$1001,3,FALSE)=0," ",VLOOKUP(E847,customers!$A$1:$I$1001,3,FALSE))</f>
        <v>mlorineznh@whitehouse.gov</v>
      </c>
      <c r="L847" s="2" t="str">
        <f>VLOOKUP(E847,customers!$A$1:$I$1001,6,FALSE)</f>
        <v>Evansville</v>
      </c>
      <c r="M847" s="2" t="str">
        <f>VLOOKUP(E847,customers!$A$1:$I$1001,7,FALSE)</f>
        <v>United States</v>
      </c>
      <c r="N847" t="str">
        <f t="shared" si="108"/>
        <v>E</v>
      </c>
      <c r="O847" t="str" cm="1">
        <f t="array" ref="O847">_xlfn.IFS(N847="R","Rob",N847="E","Exc",N847="L","Lib",N847="A","Ara")</f>
        <v>Exc</v>
      </c>
      <c r="P847" t="str" cm="1">
        <f t="array" ref="P847">_xlfn.IFS(O847="Rob","Robusta",O847="Exc","Excelsa",O847="Ara","Arabica",O847="Lib","Liberica")</f>
        <v>Excelsa</v>
      </c>
      <c r="Q847" t="str">
        <f t="shared" si="109"/>
        <v>D</v>
      </c>
      <c r="R847" s="8" t="str">
        <f t="shared" si="110"/>
        <v>2.5</v>
      </c>
      <c r="S847" s="9">
        <f>_xlfn.XLOOKUP(F847,products!$A$2:$A$49,products!$E$2:$E$49,,0,)</f>
        <v>27.945</v>
      </c>
      <c r="T847" s="10">
        <f t="shared" si="111"/>
        <v>167.67000000000002</v>
      </c>
      <c r="U847" t="str">
        <f>_xlfn.XLOOKUP(E847,customers!$A$2:$A$1001,customers!$I$2:$I$1001,,0,)</f>
        <v>No</v>
      </c>
    </row>
    <row r="848" spans="1:21" x14ac:dyDescent="0.2">
      <c r="A848" s="2" t="s">
        <v>5273</v>
      </c>
      <c r="B848" s="3">
        <v>44747</v>
      </c>
      <c r="C848" s="3" t="str">
        <f t="shared" si="104"/>
        <v>Jul</v>
      </c>
      <c r="D848" s="2">
        <f t="shared" si="105"/>
        <v>2022</v>
      </c>
      <c r="E848" s="2" t="s">
        <v>5274</v>
      </c>
      <c r="F848" t="s">
        <v>6175</v>
      </c>
      <c r="G848" s="2">
        <v>2</v>
      </c>
      <c r="H848" s="2" t="str">
        <f>VLOOKUP(E848,customers!$A$1:$I$1001,2,FALSE)</f>
        <v>Edin Mathe</v>
      </c>
      <c r="I848" s="2" t="str">
        <f t="shared" si="106"/>
        <v>Edin</v>
      </c>
      <c r="J848" s="2" t="str">
        <f t="shared" si="107"/>
        <v>Mathe</v>
      </c>
      <c r="K848" s="2" t="str">
        <f>IF(VLOOKUP(E848,customers!$A$1:$I$1001,3,FALSE)=0," ",VLOOKUP(E848,customers!$A$1:$I$1001,3,FALSE))</f>
        <v xml:space="preserve"> </v>
      </c>
      <c r="L848" s="2" t="str">
        <f>VLOOKUP(E848,customers!$A$1:$I$1001,6,FALSE)</f>
        <v>Lawrenceville</v>
      </c>
      <c r="M848" s="2" t="str">
        <f>VLOOKUP(E848,customers!$A$1:$I$1001,7,FALSE)</f>
        <v>United States</v>
      </c>
      <c r="N848" t="str">
        <f t="shared" si="108"/>
        <v>A</v>
      </c>
      <c r="O848" t="str" cm="1">
        <f t="array" ref="O848">_xlfn.IFS(N848="R","Rob",N848="E","Exc",N848="L","Lib",N848="A","Ara")</f>
        <v>Ara</v>
      </c>
      <c r="P848" t="str" cm="1">
        <f t="array" ref="P848">_xlfn.IFS(O848="Rob","Robusta",O848="Exc","Excelsa",O848="Ara","Arabica",O848="Lib","Liberica")</f>
        <v>Arabica</v>
      </c>
      <c r="Q848" t="str">
        <f t="shared" si="109"/>
        <v>M</v>
      </c>
      <c r="R848" s="8" t="str">
        <f t="shared" si="110"/>
        <v>2.5</v>
      </c>
      <c r="S848" s="9">
        <f>_xlfn.XLOOKUP(F848,products!$A$2:$A$49,products!$E$2:$E$49,,0,)</f>
        <v>25.874999999999996</v>
      </c>
      <c r="T848" s="10">
        <f t="shared" si="111"/>
        <v>51.749999999999993</v>
      </c>
      <c r="U848" t="str">
        <f>_xlfn.XLOOKUP(E848,customers!$A$2:$A$1001,customers!$I$2:$I$1001,,0,)</f>
        <v>Yes</v>
      </c>
    </row>
    <row r="849" spans="1:21" x14ac:dyDescent="0.2">
      <c r="A849" s="2" t="s">
        <v>5278</v>
      </c>
      <c r="B849" s="3">
        <v>44460</v>
      </c>
      <c r="C849" s="3" t="str">
        <f t="shared" si="104"/>
        <v>Sep</v>
      </c>
      <c r="D849" s="2">
        <f t="shared" si="105"/>
        <v>2021</v>
      </c>
      <c r="E849" s="2" t="s">
        <v>5279</v>
      </c>
      <c r="F849" t="s">
        <v>6154</v>
      </c>
      <c r="G849" s="2">
        <v>3</v>
      </c>
      <c r="H849" s="2" t="str">
        <f>VLOOKUP(E849,customers!$A$1:$I$1001,2,FALSE)</f>
        <v>Mordy Van Der Vlies</v>
      </c>
      <c r="I849" s="2" t="str">
        <f t="shared" si="106"/>
        <v>Mordy</v>
      </c>
      <c r="J849" s="2" t="str">
        <f t="shared" si="107"/>
        <v>Van Der Vlies</v>
      </c>
      <c r="K849" s="2" t="str">
        <f>IF(VLOOKUP(E849,customers!$A$1:$I$1001,3,FALSE)=0," ",VLOOKUP(E849,customers!$A$1:$I$1001,3,FALSE))</f>
        <v>mvannj@wikipedia.org</v>
      </c>
      <c r="L849" s="2" t="str">
        <f>VLOOKUP(E849,customers!$A$1:$I$1001,6,FALSE)</f>
        <v>Mobile</v>
      </c>
      <c r="M849" s="2" t="str">
        <f>VLOOKUP(E849,customers!$A$1:$I$1001,7,FALSE)</f>
        <v>United States</v>
      </c>
      <c r="N849" t="str">
        <f t="shared" si="108"/>
        <v>A</v>
      </c>
      <c r="O849" t="str" cm="1">
        <f t="array" ref="O849">_xlfn.IFS(N849="R","Rob",N849="E","Exc",N849="L","Lib",N849="A","Ara")</f>
        <v>Ara</v>
      </c>
      <c r="P849" t="str" cm="1">
        <f t="array" ref="P849">_xlfn.IFS(O849="Rob","Robusta",O849="Exc","Excelsa",O849="Ara","Arabica",O849="Lib","Liberica")</f>
        <v>Arabica</v>
      </c>
      <c r="Q849" t="str">
        <f t="shared" si="109"/>
        <v>D</v>
      </c>
      <c r="R849" s="8" t="str">
        <f t="shared" si="110"/>
        <v>0.2</v>
      </c>
      <c r="S849" s="9">
        <f>_xlfn.XLOOKUP(F849,products!$A$2:$A$49,products!$E$2:$E$49,,0,)</f>
        <v>2.9849999999999999</v>
      </c>
      <c r="T849" s="10">
        <f t="shared" si="111"/>
        <v>8.9550000000000001</v>
      </c>
      <c r="U849" t="str">
        <f>_xlfn.XLOOKUP(E849,customers!$A$2:$A$1001,customers!$I$2:$I$1001,,0,)</f>
        <v>Yes</v>
      </c>
    </row>
    <row r="850" spans="1:21" x14ac:dyDescent="0.2">
      <c r="A850" s="2" t="s">
        <v>5283</v>
      </c>
      <c r="B850" s="3">
        <v>43468</v>
      </c>
      <c r="C850" s="3" t="str">
        <f t="shared" si="104"/>
        <v>Jan</v>
      </c>
      <c r="D850" s="2">
        <f t="shared" si="105"/>
        <v>2019</v>
      </c>
      <c r="E850" s="2" t="s">
        <v>5284</v>
      </c>
      <c r="F850" t="s">
        <v>6176</v>
      </c>
      <c r="G850" s="2">
        <v>6</v>
      </c>
      <c r="H850" s="2" t="str">
        <f>VLOOKUP(E850,customers!$A$1:$I$1001,2,FALSE)</f>
        <v>Spencer Wastell</v>
      </c>
      <c r="I850" s="2" t="str">
        <f t="shared" si="106"/>
        <v>Spencer</v>
      </c>
      <c r="J850" s="2" t="str">
        <f t="shared" si="107"/>
        <v>Wastell</v>
      </c>
      <c r="K850" s="2" t="str">
        <f>IF(VLOOKUP(E850,customers!$A$1:$I$1001,3,FALSE)=0," ",VLOOKUP(E850,customers!$A$1:$I$1001,3,FALSE))</f>
        <v xml:space="preserve"> </v>
      </c>
      <c r="L850" s="2" t="str">
        <f>VLOOKUP(E850,customers!$A$1:$I$1001,6,FALSE)</f>
        <v>Midland</v>
      </c>
      <c r="M850" s="2" t="str">
        <f>VLOOKUP(E850,customers!$A$1:$I$1001,7,FALSE)</f>
        <v>United States</v>
      </c>
      <c r="N850" t="str">
        <f t="shared" si="108"/>
        <v>E</v>
      </c>
      <c r="O850" t="str" cm="1">
        <f t="array" ref="O850">_xlfn.IFS(N850="R","Rob",N850="E","Exc",N850="L","Lib",N850="A","Ara")</f>
        <v>Exc</v>
      </c>
      <c r="P850" t="str" cm="1">
        <f t="array" ref="P850">_xlfn.IFS(O850="Rob","Robusta",O850="Exc","Excelsa",O850="Ara","Arabica",O850="Lib","Liberica")</f>
        <v>Excelsa</v>
      </c>
      <c r="Q850" t="str">
        <f t="shared" si="109"/>
        <v>L</v>
      </c>
      <c r="R850" s="8" t="str">
        <f t="shared" si="110"/>
        <v>0.5</v>
      </c>
      <c r="S850" s="9">
        <f>_xlfn.XLOOKUP(F850,products!$A$2:$A$49,products!$E$2:$E$49,,0,)</f>
        <v>8.91</v>
      </c>
      <c r="T850" s="10">
        <f t="shared" si="111"/>
        <v>53.46</v>
      </c>
      <c r="U850" t="str">
        <f>_xlfn.XLOOKUP(E850,customers!$A$2:$A$1001,customers!$I$2:$I$1001,,0,)</f>
        <v>No</v>
      </c>
    </row>
    <row r="851" spans="1:21" x14ac:dyDescent="0.2">
      <c r="A851" s="2" t="s">
        <v>5288</v>
      </c>
      <c r="B851" s="3">
        <v>44628</v>
      </c>
      <c r="C851" s="3" t="str">
        <f t="shared" si="104"/>
        <v>Mar</v>
      </c>
      <c r="D851" s="2">
        <f t="shared" si="105"/>
        <v>2022</v>
      </c>
      <c r="E851" s="2" t="s">
        <v>5289</v>
      </c>
      <c r="F851" t="s">
        <v>6167</v>
      </c>
      <c r="G851" s="2">
        <v>6</v>
      </c>
      <c r="H851" s="2" t="str">
        <f>VLOOKUP(E851,customers!$A$1:$I$1001,2,FALSE)</f>
        <v>Jemimah Ethelston</v>
      </c>
      <c r="I851" s="2" t="str">
        <f t="shared" si="106"/>
        <v>Jemimah</v>
      </c>
      <c r="J851" s="2" t="str">
        <f t="shared" si="107"/>
        <v>Ethelston</v>
      </c>
      <c r="K851" s="2" t="str">
        <f>IF(VLOOKUP(E851,customers!$A$1:$I$1001,3,FALSE)=0," ",VLOOKUP(E851,customers!$A$1:$I$1001,3,FALSE))</f>
        <v>jethelstonnl@creativecommons.org</v>
      </c>
      <c r="L851" s="2" t="str">
        <f>VLOOKUP(E851,customers!$A$1:$I$1001,6,FALSE)</f>
        <v>Hollywood</v>
      </c>
      <c r="M851" s="2" t="str">
        <f>VLOOKUP(E851,customers!$A$1:$I$1001,7,FALSE)</f>
        <v>United States</v>
      </c>
      <c r="N851" t="str">
        <f t="shared" si="108"/>
        <v>A</v>
      </c>
      <c r="O851" t="str" cm="1">
        <f t="array" ref="O851">_xlfn.IFS(N851="R","Rob",N851="E","Exc",N851="L","Lib",N851="A","Ara")</f>
        <v>Ara</v>
      </c>
      <c r="P851" t="str" cm="1">
        <f t="array" ref="P851">_xlfn.IFS(O851="Rob","Robusta",O851="Exc","Excelsa",O851="Ara","Arabica",O851="Lib","Liberica")</f>
        <v>Arabica</v>
      </c>
      <c r="Q851" t="str">
        <f t="shared" si="109"/>
        <v>L</v>
      </c>
      <c r="R851" s="8" t="str">
        <f t="shared" si="110"/>
        <v>0.2</v>
      </c>
      <c r="S851" s="9">
        <f>_xlfn.XLOOKUP(F851,products!$A$2:$A$49,products!$E$2:$E$49,,0,)</f>
        <v>3.8849999999999998</v>
      </c>
      <c r="T851" s="10">
        <f t="shared" si="111"/>
        <v>23.31</v>
      </c>
      <c r="U851" t="str">
        <f>_xlfn.XLOOKUP(E851,customers!$A$2:$A$1001,customers!$I$2:$I$1001,,0,)</f>
        <v>Yes</v>
      </c>
    </row>
    <row r="852" spans="1:21" x14ac:dyDescent="0.2">
      <c r="A852" s="2" t="s">
        <v>5288</v>
      </c>
      <c r="B852" s="3">
        <v>44628</v>
      </c>
      <c r="C852" s="3" t="str">
        <f t="shared" si="104"/>
        <v>Mar</v>
      </c>
      <c r="D852" s="2">
        <f t="shared" si="105"/>
        <v>2022</v>
      </c>
      <c r="E852" s="2" t="s">
        <v>5289</v>
      </c>
      <c r="F852" t="s">
        <v>6152</v>
      </c>
      <c r="G852" s="2">
        <v>2</v>
      </c>
      <c r="H852" s="2" t="str">
        <f>VLOOKUP(E852,customers!$A$1:$I$1001,2,FALSE)</f>
        <v>Jemimah Ethelston</v>
      </c>
      <c r="I852" s="2" t="str">
        <f t="shared" si="106"/>
        <v>Jemimah</v>
      </c>
      <c r="J852" s="2" t="str">
        <f t="shared" si="107"/>
        <v>Ethelston</v>
      </c>
      <c r="K852" s="2" t="str">
        <f>IF(VLOOKUP(E852,customers!$A$1:$I$1001,3,FALSE)=0," ",VLOOKUP(E852,customers!$A$1:$I$1001,3,FALSE))</f>
        <v>jethelstonnl@creativecommons.org</v>
      </c>
      <c r="L852" s="2" t="str">
        <f>VLOOKUP(E852,customers!$A$1:$I$1001,6,FALSE)</f>
        <v>Hollywood</v>
      </c>
      <c r="M852" s="2" t="str">
        <f>VLOOKUP(E852,customers!$A$1:$I$1001,7,FALSE)</f>
        <v>United States</v>
      </c>
      <c r="N852" t="str">
        <f t="shared" si="108"/>
        <v>A</v>
      </c>
      <c r="O852" t="str" cm="1">
        <f t="array" ref="O852">_xlfn.IFS(N852="R","Rob",N852="E","Exc",N852="L","Lib",N852="A","Ara")</f>
        <v>Ara</v>
      </c>
      <c r="P852" t="str" cm="1">
        <f t="array" ref="P852">_xlfn.IFS(O852="Rob","Robusta",O852="Exc","Excelsa",O852="Ara","Arabica",O852="Lib","Liberica")</f>
        <v>Arabica</v>
      </c>
      <c r="Q852" t="str">
        <f t="shared" si="109"/>
        <v>M</v>
      </c>
      <c r="R852" s="8" t="str">
        <f t="shared" si="110"/>
        <v>0.2</v>
      </c>
      <c r="S852" s="9">
        <f>_xlfn.XLOOKUP(F852,products!$A$2:$A$49,products!$E$2:$E$49,,0,)</f>
        <v>3.375</v>
      </c>
      <c r="T852" s="10">
        <f t="shared" si="111"/>
        <v>6.75</v>
      </c>
      <c r="U852" t="str">
        <f>_xlfn.XLOOKUP(E852,customers!$A$2:$A$1001,customers!$I$2:$I$1001,,0,)</f>
        <v>Yes</v>
      </c>
    </row>
    <row r="853" spans="1:21" x14ac:dyDescent="0.2">
      <c r="A853" s="2" t="s">
        <v>5299</v>
      </c>
      <c r="B853" s="3">
        <v>43900</v>
      </c>
      <c r="C853" s="3" t="str">
        <f t="shared" si="104"/>
        <v>Mar</v>
      </c>
      <c r="D853" s="2">
        <f t="shared" si="105"/>
        <v>2020</v>
      </c>
      <c r="E853" s="2" t="s">
        <v>5300</v>
      </c>
      <c r="F853" t="s">
        <v>6169</v>
      </c>
      <c r="G853" s="2">
        <v>1</v>
      </c>
      <c r="H853" s="2" t="str">
        <f>VLOOKUP(E853,customers!$A$1:$I$1001,2,FALSE)</f>
        <v>Perice Eberz</v>
      </c>
      <c r="I853" s="2" t="str">
        <f t="shared" si="106"/>
        <v>Perice</v>
      </c>
      <c r="J853" s="2" t="str">
        <f t="shared" si="107"/>
        <v>Eberz</v>
      </c>
      <c r="K853" s="2" t="str">
        <f>IF(VLOOKUP(E853,customers!$A$1:$I$1001,3,FALSE)=0," ",VLOOKUP(E853,customers!$A$1:$I$1001,3,FALSE))</f>
        <v>peberznn@woothemes.com</v>
      </c>
      <c r="L853" s="2" t="str">
        <f>VLOOKUP(E853,customers!$A$1:$I$1001,6,FALSE)</f>
        <v>Chico</v>
      </c>
      <c r="M853" s="2" t="str">
        <f>VLOOKUP(E853,customers!$A$1:$I$1001,7,FALSE)</f>
        <v>United States</v>
      </c>
      <c r="N853" t="str">
        <f t="shared" si="108"/>
        <v>L</v>
      </c>
      <c r="O853" t="str" cm="1">
        <f t="array" ref="O853">_xlfn.IFS(N853="R","Rob",N853="E","Exc",N853="L","Lib",N853="A","Ara")</f>
        <v>Lib</v>
      </c>
      <c r="P853" t="str" cm="1">
        <f t="array" ref="P853">_xlfn.IFS(O853="Rob","Robusta",O853="Exc","Excelsa",O853="Ara","Arabica",O853="Lib","Liberica")</f>
        <v>Liberica</v>
      </c>
      <c r="Q853" t="str">
        <f t="shared" si="109"/>
        <v>D</v>
      </c>
      <c r="R853" s="8" t="str">
        <f t="shared" si="110"/>
        <v>0.5</v>
      </c>
      <c r="S853" s="9">
        <f>_xlfn.XLOOKUP(F853,products!$A$2:$A$49,products!$E$2:$E$49,,0,)</f>
        <v>7.77</v>
      </c>
      <c r="T853" s="10">
        <f t="shared" si="111"/>
        <v>7.77</v>
      </c>
      <c r="U853" t="str">
        <f>_xlfn.XLOOKUP(E853,customers!$A$2:$A$1001,customers!$I$2:$I$1001,,0,)</f>
        <v>Yes</v>
      </c>
    </row>
    <row r="854" spans="1:21" x14ac:dyDescent="0.2">
      <c r="A854" s="2" t="s">
        <v>5305</v>
      </c>
      <c r="B854" s="3">
        <v>44527</v>
      </c>
      <c r="C854" s="3" t="str">
        <f t="shared" si="104"/>
        <v>Nov</v>
      </c>
      <c r="D854" s="2">
        <f t="shared" si="105"/>
        <v>2021</v>
      </c>
      <c r="E854" s="2" t="s">
        <v>5306</v>
      </c>
      <c r="F854" t="s">
        <v>6165</v>
      </c>
      <c r="G854" s="2">
        <v>4</v>
      </c>
      <c r="H854" s="2" t="str">
        <f>VLOOKUP(E854,customers!$A$1:$I$1001,2,FALSE)</f>
        <v>Bear Gaish</v>
      </c>
      <c r="I854" s="2" t="str">
        <f t="shared" si="106"/>
        <v>Bear</v>
      </c>
      <c r="J854" s="2" t="str">
        <f t="shared" si="107"/>
        <v>Gaish</v>
      </c>
      <c r="K854" s="2" t="str">
        <f>IF(VLOOKUP(E854,customers!$A$1:$I$1001,3,FALSE)=0," ",VLOOKUP(E854,customers!$A$1:$I$1001,3,FALSE))</f>
        <v>bgaishno@altervista.org</v>
      </c>
      <c r="L854" s="2" t="str">
        <f>VLOOKUP(E854,customers!$A$1:$I$1001,6,FALSE)</f>
        <v>Austin</v>
      </c>
      <c r="M854" s="2" t="str">
        <f>VLOOKUP(E854,customers!$A$1:$I$1001,7,FALSE)</f>
        <v>United States</v>
      </c>
      <c r="N854" t="str">
        <f t="shared" si="108"/>
        <v>L</v>
      </c>
      <c r="O854" t="str" cm="1">
        <f t="array" ref="O854">_xlfn.IFS(N854="R","Rob",N854="E","Exc",N854="L","Lib",N854="A","Ara")</f>
        <v>Lib</v>
      </c>
      <c r="P854" t="str" cm="1">
        <f t="array" ref="P854">_xlfn.IFS(O854="Rob","Robusta",O854="Exc","Excelsa",O854="Ara","Arabica",O854="Lib","Liberica")</f>
        <v>Liberica</v>
      </c>
      <c r="Q854" t="str">
        <f t="shared" si="109"/>
        <v>D</v>
      </c>
      <c r="R854" s="8" t="str">
        <f t="shared" si="110"/>
        <v>2.5</v>
      </c>
      <c r="S854" s="9">
        <f>_xlfn.XLOOKUP(F854,products!$A$2:$A$49,products!$E$2:$E$49,,0,)</f>
        <v>29.784999999999997</v>
      </c>
      <c r="T854" s="10">
        <f t="shared" si="111"/>
        <v>119.13999999999999</v>
      </c>
      <c r="U854" t="str">
        <f>_xlfn.XLOOKUP(E854,customers!$A$2:$A$1001,customers!$I$2:$I$1001,,0,)</f>
        <v>Yes</v>
      </c>
    </row>
    <row r="855" spans="1:21" x14ac:dyDescent="0.2">
      <c r="A855" s="2" t="s">
        <v>5310</v>
      </c>
      <c r="B855" s="3">
        <v>44259</v>
      </c>
      <c r="C855" s="3" t="str">
        <f t="shared" si="104"/>
        <v>Mar</v>
      </c>
      <c r="D855" s="2">
        <f t="shared" si="105"/>
        <v>2021</v>
      </c>
      <c r="E855" s="2" t="s">
        <v>5311</v>
      </c>
      <c r="F855" t="s">
        <v>6147</v>
      </c>
      <c r="G855" s="2">
        <v>2</v>
      </c>
      <c r="H855" s="2" t="str">
        <f>VLOOKUP(E855,customers!$A$1:$I$1001,2,FALSE)</f>
        <v>Lynnea Danton</v>
      </c>
      <c r="I855" s="2" t="str">
        <f t="shared" si="106"/>
        <v>Lynnea</v>
      </c>
      <c r="J855" s="2" t="str">
        <f t="shared" si="107"/>
        <v>Danton</v>
      </c>
      <c r="K855" s="2" t="str">
        <f>IF(VLOOKUP(E855,customers!$A$1:$I$1001,3,FALSE)=0," ",VLOOKUP(E855,customers!$A$1:$I$1001,3,FALSE))</f>
        <v>ldantonnp@miitbeian.gov.cn</v>
      </c>
      <c r="L855" s="2" t="str">
        <f>VLOOKUP(E855,customers!$A$1:$I$1001,6,FALSE)</f>
        <v>El Paso</v>
      </c>
      <c r="M855" s="2" t="str">
        <f>VLOOKUP(E855,customers!$A$1:$I$1001,7,FALSE)</f>
        <v>United States</v>
      </c>
      <c r="N855" t="str">
        <f t="shared" si="108"/>
        <v>A</v>
      </c>
      <c r="O855" t="str" cm="1">
        <f t="array" ref="O855">_xlfn.IFS(N855="R","Rob",N855="E","Exc",N855="L","Lib",N855="A","Ara")</f>
        <v>Ara</v>
      </c>
      <c r="P855" t="str" cm="1">
        <f t="array" ref="P855">_xlfn.IFS(O855="Rob","Robusta",O855="Exc","Excelsa",O855="Ara","Arabica",O855="Lib","Liberica")</f>
        <v>Arabica</v>
      </c>
      <c r="Q855" t="str">
        <f t="shared" si="109"/>
        <v>D</v>
      </c>
      <c r="R855" s="8" t="str">
        <f t="shared" si="110"/>
        <v>1</v>
      </c>
      <c r="S855" s="9">
        <f>_xlfn.XLOOKUP(F855,products!$A$2:$A$49,products!$E$2:$E$49,,0,)</f>
        <v>9.9499999999999993</v>
      </c>
      <c r="T855" s="10">
        <f t="shared" si="111"/>
        <v>19.899999999999999</v>
      </c>
      <c r="U855" t="str">
        <f>_xlfn.XLOOKUP(E855,customers!$A$2:$A$1001,customers!$I$2:$I$1001,,0,)</f>
        <v>No</v>
      </c>
    </row>
    <row r="856" spans="1:21" x14ac:dyDescent="0.2">
      <c r="A856" s="2" t="s">
        <v>5315</v>
      </c>
      <c r="B856" s="3">
        <v>44516</v>
      </c>
      <c r="C856" s="3" t="str">
        <f t="shared" si="104"/>
        <v>Nov</v>
      </c>
      <c r="D856" s="2">
        <f t="shared" si="105"/>
        <v>2021</v>
      </c>
      <c r="E856" s="2" t="s">
        <v>5316</v>
      </c>
      <c r="F856" t="s">
        <v>6173</v>
      </c>
      <c r="G856" s="2">
        <v>5</v>
      </c>
      <c r="H856" s="2" t="str">
        <f>VLOOKUP(E856,customers!$A$1:$I$1001,2,FALSE)</f>
        <v>Skipton Morrall</v>
      </c>
      <c r="I856" s="2" t="str">
        <f t="shared" si="106"/>
        <v>Skipton</v>
      </c>
      <c r="J856" s="2" t="str">
        <f t="shared" si="107"/>
        <v>Morrall</v>
      </c>
      <c r="K856" s="2" t="str">
        <f>IF(VLOOKUP(E856,customers!$A$1:$I$1001,3,FALSE)=0," ",VLOOKUP(E856,customers!$A$1:$I$1001,3,FALSE))</f>
        <v>smorrallnq@answers.com</v>
      </c>
      <c r="L856" s="2" t="str">
        <f>VLOOKUP(E856,customers!$A$1:$I$1001,6,FALSE)</f>
        <v>Charleston</v>
      </c>
      <c r="M856" s="2" t="str">
        <f>VLOOKUP(E856,customers!$A$1:$I$1001,7,FALSE)</f>
        <v>United States</v>
      </c>
      <c r="N856" t="str">
        <f t="shared" si="108"/>
        <v>R</v>
      </c>
      <c r="O856" t="str" cm="1">
        <f t="array" ref="O856">_xlfn.IFS(N856="R","Rob",N856="E","Exc",N856="L","Lib",N856="A","Ara")</f>
        <v>Rob</v>
      </c>
      <c r="P856" t="str" cm="1">
        <f t="array" ref="P856">_xlfn.IFS(O856="Rob","Robusta",O856="Exc","Excelsa",O856="Ara","Arabica",O856="Lib","Liberica")</f>
        <v>Robusta</v>
      </c>
      <c r="Q856" t="str">
        <f t="shared" si="109"/>
        <v>L</v>
      </c>
      <c r="R856" s="8" t="str">
        <f t="shared" si="110"/>
        <v>0.5</v>
      </c>
      <c r="S856" s="9">
        <f>_xlfn.XLOOKUP(F856,products!$A$2:$A$49,products!$E$2:$E$49,,0,)</f>
        <v>7.169999999999999</v>
      </c>
      <c r="T856" s="10">
        <f t="shared" si="111"/>
        <v>35.849999999999994</v>
      </c>
      <c r="U856" t="str">
        <f>_xlfn.XLOOKUP(E856,customers!$A$2:$A$1001,customers!$I$2:$I$1001,,0,)</f>
        <v>Yes</v>
      </c>
    </row>
    <row r="857" spans="1:21" x14ac:dyDescent="0.2">
      <c r="A857" s="2" t="s">
        <v>5321</v>
      </c>
      <c r="B857" s="3">
        <v>43632</v>
      </c>
      <c r="C857" s="3" t="str">
        <f t="shared" si="104"/>
        <v>Jun</v>
      </c>
      <c r="D857" s="2">
        <f t="shared" si="105"/>
        <v>2019</v>
      </c>
      <c r="E857" s="2" t="s">
        <v>5322</v>
      </c>
      <c r="F857" t="s">
        <v>6165</v>
      </c>
      <c r="G857" s="2">
        <v>3</v>
      </c>
      <c r="H857" s="2" t="str">
        <f>VLOOKUP(E857,customers!$A$1:$I$1001,2,FALSE)</f>
        <v>Devan Crownshaw</v>
      </c>
      <c r="I857" s="2" t="str">
        <f t="shared" si="106"/>
        <v>Devan</v>
      </c>
      <c r="J857" s="2" t="str">
        <f t="shared" si="107"/>
        <v>Crownshaw</v>
      </c>
      <c r="K857" s="2" t="str">
        <f>IF(VLOOKUP(E857,customers!$A$1:$I$1001,3,FALSE)=0," ",VLOOKUP(E857,customers!$A$1:$I$1001,3,FALSE))</f>
        <v>dcrownshawnr@photobucket.com</v>
      </c>
      <c r="L857" s="2" t="str">
        <f>VLOOKUP(E857,customers!$A$1:$I$1001,6,FALSE)</f>
        <v>Allentown</v>
      </c>
      <c r="M857" s="2" t="str">
        <f>VLOOKUP(E857,customers!$A$1:$I$1001,7,FALSE)</f>
        <v>United States</v>
      </c>
      <c r="N857" t="str">
        <f t="shared" si="108"/>
        <v>L</v>
      </c>
      <c r="O857" t="str" cm="1">
        <f t="array" ref="O857">_xlfn.IFS(N857="R","Rob",N857="E","Exc",N857="L","Lib",N857="A","Ara")</f>
        <v>Lib</v>
      </c>
      <c r="P857" t="str" cm="1">
        <f t="array" ref="P857">_xlfn.IFS(O857="Rob","Robusta",O857="Exc","Excelsa",O857="Ara","Arabica",O857="Lib","Liberica")</f>
        <v>Liberica</v>
      </c>
      <c r="Q857" t="str">
        <f t="shared" si="109"/>
        <v>D</v>
      </c>
      <c r="R857" s="8" t="str">
        <f t="shared" si="110"/>
        <v>2.5</v>
      </c>
      <c r="S857" s="9">
        <f>_xlfn.XLOOKUP(F857,products!$A$2:$A$49,products!$E$2:$E$49,,0,)</f>
        <v>29.784999999999997</v>
      </c>
      <c r="T857" s="10">
        <f t="shared" si="111"/>
        <v>89.35499999999999</v>
      </c>
      <c r="U857" t="str">
        <f>_xlfn.XLOOKUP(E857,customers!$A$2:$A$1001,customers!$I$2:$I$1001,,0,)</f>
        <v>No</v>
      </c>
    </row>
    <row r="858" spans="1:21" x14ac:dyDescent="0.2">
      <c r="A858" s="2" t="s">
        <v>5327</v>
      </c>
      <c r="B858" s="3">
        <v>44031</v>
      </c>
      <c r="C858" s="3" t="str">
        <f t="shared" si="104"/>
        <v>Jul</v>
      </c>
      <c r="D858" s="2">
        <f t="shared" si="105"/>
        <v>2020</v>
      </c>
      <c r="E858" s="2" t="s">
        <v>5188</v>
      </c>
      <c r="F858" t="s">
        <v>6159</v>
      </c>
      <c r="G858" s="2">
        <v>2</v>
      </c>
      <c r="H858" s="2" t="str">
        <f>VLOOKUP(E858,customers!$A$1:$I$1001,2,FALSE)</f>
        <v>Odelia Skerme</v>
      </c>
      <c r="I858" s="2" t="str">
        <f t="shared" si="106"/>
        <v>Odelia</v>
      </c>
      <c r="J858" s="2" t="str">
        <f t="shared" si="107"/>
        <v>Skerme</v>
      </c>
      <c r="K858" s="2" t="str">
        <f>IF(VLOOKUP(E858,customers!$A$1:$I$1001,3,FALSE)=0," ",VLOOKUP(E858,customers!$A$1:$I$1001,3,FALSE))</f>
        <v>oskermen3@hatena.ne.jp</v>
      </c>
      <c r="L858" s="2" t="str">
        <f>VLOOKUP(E858,customers!$A$1:$I$1001,6,FALSE)</f>
        <v>Oklahoma City</v>
      </c>
      <c r="M858" s="2" t="str">
        <f>VLOOKUP(E858,customers!$A$1:$I$1001,7,FALSE)</f>
        <v>United States</v>
      </c>
      <c r="N858" t="str">
        <f t="shared" si="108"/>
        <v>L</v>
      </c>
      <c r="O858" t="str" cm="1">
        <f t="array" ref="O858">_xlfn.IFS(N858="R","Rob",N858="E","Exc",N858="L","Lib",N858="A","Ara")</f>
        <v>Lib</v>
      </c>
      <c r="P858" t="str" cm="1">
        <f t="array" ref="P858">_xlfn.IFS(O858="Rob","Robusta",O858="Exc","Excelsa",O858="Ara","Arabica",O858="Lib","Liberica")</f>
        <v>Liberica</v>
      </c>
      <c r="Q858" t="str">
        <f t="shared" si="109"/>
        <v>M</v>
      </c>
      <c r="R858" s="8" t="str">
        <f t="shared" si="110"/>
        <v>0.2</v>
      </c>
      <c r="S858" s="9">
        <f>_xlfn.XLOOKUP(F858,products!$A$2:$A$49,products!$E$2:$E$49,,0,)</f>
        <v>4.3650000000000002</v>
      </c>
      <c r="T858" s="10">
        <f t="shared" si="111"/>
        <v>8.73</v>
      </c>
      <c r="U858" t="str">
        <f>_xlfn.XLOOKUP(E858,customers!$A$2:$A$1001,customers!$I$2:$I$1001,,0,)</f>
        <v>Yes</v>
      </c>
    </row>
    <row r="859" spans="1:21" x14ac:dyDescent="0.2">
      <c r="A859" s="2" t="s">
        <v>5333</v>
      </c>
      <c r="B859" s="3">
        <v>43889</v>
      </c>
      <c r="C859" s="3" t="str">
        <f t="shared" si="104"/>
        <v>Feb</v>
      </c>
      <c r="D859" s="2">
        <f t="shared" si="105"/>
        <v>2020</v>
      </c>
      <c r="E859" s="2" t="s">
        <v>5334</v>
      </c>
      <c r="F859" t="s">
        <v>6142</v>
      </c>
      <c r="G859" s="2">
        <v>5</v>
      </c>
      <c r="H859" s="2" t="str">
        <f>VLOOKUP(E859,customers!$A$1:$I$1001,2,FALSE)</f>
        <v>Joceline Reddoch</v>
      </c>
      <c r="I859" s="2" t="str">
        <f t="shared" si="106"/>
        <v>Joceline</v>
      </c>
      <c r="J859" s="2" t="str">
        <f t="shared" si="107"/>
        <v>Reddoch</v>
      </c>
      <c r="K859" s="2" t="str">
        <f>IF(VLOOKUP(E859,customers!$A$1:$I$1001,3,FALSE)=0," ",VLOOKUP(E859,customers!$A$1:$I$1001,3,FALSE))</f>
        <v>jreddochnt@sun.com</v>
      </c>
      <c r="L859" s="2" t="str">
        <f>VLOOKUP(E859,customers!$A$1:$I$1001,6,FALSE)</f>
        <v>Largo</v>
      </c>
      <c r="M859" s="2" t="str">
        <f>VLOOKUP(E859,customers!$A$1:$I$1001,7,FALSE)</f>
        <v>United States</v>
      </c>
      <c r="N859" t="str">
        <f t="shared" si="108"/>
        <v>R</v>
      </c>
      <c r="O859" t="str" cm="1">
        <f t="array" ref="O859">_xlfn.IFS(N859="R","Rob",N859="E","Exc",N859="L","Lib",N859="A","Ara")</f>
        <v>Rob</v>
      </c>
      <c r="P859" t="str" cm="1">
        <f t="array" ref="P859">_xlfn.IFS(O859="Rob","Robusta",O859="Exc","Excelsa",O859="Ara","Arabica",O859="Lib","Liberica")</f>
        <v>Robusta</v>
      </c>
      <c r="Q859" t="str">
        <f t="shared" si="109"/>
        <v>L</v>
      </c>
      <c r="R859" s="8" t="str">
        <f t="shared" si="110"/>
        <v>2.5</v>
      </c>
      <c r="S859" s="9">
        <f>_xlfn.XLOOKUP(F859,products!$A$2:$A$49,products!$E$2:$E$49,,0,)</f>
        <v>27.484999999999996</v>
      </c>
      <c r="T859" s="10">
        <f t="shared" si="111"/>
        <v>137.42499999999998</v>
      </c>
      <c r="U859" t="str">
        <f>_xlfn.XLOOKUP(E859,customers!$A$2:$A$1001,customers!$I$2:$I$1001,,0,)</f>
        <v>No</v>
      </c>
    </row>
    <row r="860" spans="1:21" x14ac:dyDescent="0.2">
      <c r="A860" s="2" t="s">
        <v>5339</v>
      </c>
      <c r="B860" s="3">
        <v>43638</v>
      </c>
      <c r="C860" s="3" t="str">
        <f t="shared" si="104"/>
        <v>Jun</v>
      </c>
      <c r="D860" s="2">
        <f t="shared" si="105"/>
        <v>2019</v>
      </c>
      <c r="E860" s="2" t="s">
        <v>5340</v>
      </c>
      <c r="F860" t="s">
        <v>6160</v>
      </c>
      <c r="G860" s="2">
        <v>4</v>
      </c>
      <c r="H860" s="2" t="str">
        <f>VLOOKUP(E860,customers!$A$1:$I$1001,2,FALSE)</f>
        <v>Shelley Titley</v>
      </c>
      <c r="I860" s="2" t="str">
        <f t="shared" si="106"/>
        <v>Shelley</v>
      </c>
      <c r="J860" s="2" t="str">
        <f t="shared" si="107"/>
        <v>Titley</v>
      </c>
      <c r="K860" s="2" t="str">
        <f>IF(VLOOKUP(E860,customers!$A$1:$I$1001,3,FALSE)=0," ",VLOOKUP(E860,customers!$A$1:$I$1001,3,FALSE))</f>
        <v>stitleynu@whitehouse.gov</v>
      </c>
      <c r="L860" s="2" t="str">
        <f>VLOOKUP(E860,customers!$A$1:$I$1001,6,FALSE)</f>
        <v>Fargo</v>
      </c>
      <c r="M860" s="2" t="str">
        <f>VLOOKUP(E860,customers!$A$1:$I$1001,7,FALSE)</f>
        <v>United States</v>
      </c>
      <c r="N860" t="str">
        <f t="shared" si="108"/>
        <v>L</v>
      </c>
      <c r="O860" t="str" cm="1">
        <f t="array" ref="O860">_xlfn.IFS(N860="R","Rob",N860="E","Exc",N860="L","Lib",N860="A","Ara")</f>
        <v>Lib</v>
      </c>
      <c r="P860" t="str" cm="1">
        <f t="array" ref="P860">_xlfn.IFS(O860="Rob","Robusta",O860="Exc","Excelsa",O860="Ara","Arabica",O860="Lib","Liberica")</f>
        <v>Liberica</v>
      </c>
      <c r="Q860" t="str">
        <f t="shared" si="109"/>
        <v>M</v>
      </c>
      <c r="R860" s="8" t="str">
        <f t="shared" si="110"/>
        <v>0.5</v>
      </c>
      <c r="S860" s="9">
        <f>_xlfn.XLOOKUP(F860,products!$A$2:$A$49,products!$E$2:$E$49,,0,)</f>
        <v>8.73</v>
      </c>
      <c r="T860" s="10">
        <f t="shared" si="111"/>
        <v>34.92</v>
      </c>
      <c r="U860" t="str">
        <f>_xlfn.XLOOKUP(E860,customers!$A$2:$A$1001,customers!$I$2:$I$1001,,0,)</f>
        <v>No</v>
      </c>
    </row>
    <row r="861" spans="1:21" x14ac:dyDescent="0.2">
      <c r="A861" s="2" t="s">
        <v>5345</v>
      </c>
      <c r="B861" s="3">
        <v>43716</v>
      </c>
      <c r="C861" s="3" t="str">
        <f t="shared" si="104"/>
        <v>Sep</v>
      </c>
      <c r="D861" s="2">
        <f t="shared" si="105"/>
        <v>2019</v>
      </c>
      <c r="E861" s="2" t="s">
        <v>5346</v>
      </c>
      <c r="F861" t="s">
        <v>6182</v>
      </c>
      <c r="G861" s="2">
        <v>6</v>
      </c>
      <c r="H861" s="2" t="str">
        <f>VLOOKUP(E861,customers!$A$1:$I$1001,2,FALSE)</f>
        <v>Redd Simao</v>
      </c>
      <c r="I861" s="2" t="str">
        <f t="shared" si="106"/>
        <v>Redd</v>
      </c>
      <c r="J861" s="2" t="str">
        <f t="shared" si="107"/>
        <v>Simao</v>
      </c>
      <c r="K861" s="2" t="str">
        <f>IF(VLOOKUP(E861,customers!$A$1:$I$1001,3,FALSE)=0," ",VLOOKUP(E861,customers!$A$1:$I$1001,3,FALSE))</f>
        <v>rsimaonv@simplemachines.org</v>
      </c>
      <c r="L861" s="2" t="str">
        <f>VLOOKUP(E861,customers!$A$1:$I$1001,6,FALSE)</f>
        <v>Fort Smith</v>
      </c>
      <c r="M861" s="2" t="str">
        <f>VLOOKUP(E861,customers!$A$1:$I$1001,7,FALSE)</f>
        <v>United States</v>
      </c>
      <c r="N861" t="str">
        <f t="shared" si="108"/>
        <v>A</v>
      </c>
      <c r="O861" t="str" cm="1">
        <f t="array" ref="O861">_xlfn.IFS(N861="R","Rob",N861="E","Exc",N861="L","Lib",N861="A","Ara")</f>
        <v>Ara</v>
      </c>
      <c r="P861" t="str" cm="1">
        <f t="array" ref="P861">_xlfn.IFS(O861="Rob","Robusta",O861="Exc","Excelsa",O861="Ara","Arabica",O861="Lib","Liberica")</f>
        <v>Arabica</v>
      </c>
      <c r="Q861" t="str">
        <f t="shared" si="109"/>
        <v>L</v>
      </c>
      <c r="R861" s="8" t="str">
        <f t="shared" si="110"/>
        <v>2.5</v>
      </c>
      <c r="S861" s="9">
        <f>_xlfn.XLOOKUP(F861,products!$A$2:$A$49,products!$E$2:$E$49,,0,)</f>
        <v>29.784999999999997</v>
      </c>
      <c r="T861" s="10">
        <f t="shared" si="111"/>
        <v>178.70999999999998</v>
      </c>
      <c r="U861" t="str">
        <f>_xlfn.XLOOKUP(E861,customers!$A$2:$A$1001,customers!$I$2:$I$1001,,0,)</f>
        <v>No</v>
      </c>
    </row>
    <row r="862" spans="1:21" x14ac:dyDescent="0.2">
      <c r="A862" s="2" t="s">
        <v>5351</v>
      </c>
      <c r="B862" s="3">
        <v>44707</v>
      </c>
      <c r="C862" s="3" t="str">
        <f t="shared" si="104"/>
        <v>May</v>
      </c>
      <c r="D862" s="2">
        <f t="shared" si="105"/>
        <v>2022</v>
      </c>
      <c r="E862" s="2" t="s">
        <v>5352</v>
      </c>
      <c r="F862" t="s">
        <v>6175</v>
      </c>
      <c r="G862" s="2">
        <v>1</v>
      </c>
      <c r="H862" s="2" t="str">
        <f>VLOOKUP(E862,customers!$A$1:$I$1001,2,FALSE)</f>
        <v>Cece Inker</v>
      </c>
      <c r="I862" s="2" t="str">
        <f t="shared" si="106"/>
        <v>Cece</v>
      </c>
      <c r="J862" s="2" t="str">
        <f t="shared" si="107"/>
        <v>Inker</v>
      </c>
      <c r="K862" s="2" t="str">
        <f>IF(VLOOKUP(E862,customers!$A$1:$I$1001,3,FALSE)=0," ",VLOOKUP(E862,customers!$A$1:$I$1001,3,FALSE))</f>
        <v xml:space="preserve"> </v>
      </c>
      <c r="L862" s="2" t="str">
        <f>VLOOKUP(E862,customers!$A$1:$I$1001,6,FALSE)</f>
        <v>Lakeland</v>
      </c>
      <c r="M862" s="2" t="str">
        <f>VLOOKUP(E862,customers!$A$1:$I$1001,7,FALSE)</f>
        <v>United States</v>
      </c>
      <c r="N862" t="str">
        <f t="shared" si="108"/>
        <v>A</v>
      </c>
      <c r="O862" t="str" cm="1">
        <f t="array" ref="O862">_xlfn.IFS(N862="R","Rob",N862="E","Exc",N862="L","Lib",N862="A","Ara")</f>
        <v>Ara</v>
      </c>
      <c r="P862" t="str" cm="1">
        <f t="array" ref="P862">_xlfn.IFS(O862="Rob","Robusta",O862="Exc","Excelsa",O862="Ara","Arabica",O862="Lib","Liberica")</f>
        <v>Arabica</v>
      </c>
      <c r="Q862" t="str">
        <f t="shared" si="109"/>
        <v>M</v>
      </c>
      <c r="R862" s="8" t="str">
        <f t="shared" si="110"/>
        <v>2.5</v>
      </c>
      <c r="S862" s="9">
        <f>_xlfn.XLOOKUP(F862,products!$A$2:$A$49,products!$E$2:$E$49,,0,)</f>
        <v>25.874999999999996</v>
      </c>
      <c r="T862" s="10">
        <f t="shared" si="111"/>
        <v>25.874999999999996</v>
      </c>
      <c r="U862" t="str">
        <f>_xlfn.XLOOKUP(E862,customers!$A$2:$A$1001,customers!$I$2:$I$1001,,0,)</f>
        <v>No</v>
      </c>
    </row>
    <row r="863" spans="1:21" x14ac:dyDescent="0.2">
      <c r="A863" s="2" t="s">
        <v>5356</v>
      </c>
      <c r="B863" s="3">
        <v>43802</v>
      </c>
      <c r="C863" s="3" t="str">
        <f t="shared" si="104"/>
        <v>Dec</v>
      </c>
      <c r="D863" s="2">
        <f t="shared" si="105"/>
        <v>2019</v>
      </c>
      <c r="E863" s="2" t="s">
        <v>5357</v>
      </c>
      <c r="F863" t="s">
        <v>6143</v>
      </c>
      <c r="G863" s="2">
        <v>6</v>
      </c>
      <c r="H863" s="2" t="str">
        <f>VLOOKUP(E863,customers!$A$1:$I$1001,2,FALSE)</f>
        <v>Noel Chisholm</v>
      </c>
      <c r="I863" s="2" t="str">
        <f t="shared" si="106"/>
        <v>Noel</v>
      </c>
      <c r="J863" s="2" t="str">
        <f t="shared" si="107"/>
        <v>Chisholm</v>
      </c>
      <c r="K863" s="2" t="str">
        <f>IF(VLOOKUP(E863,customers!$A$1:$I$1001,3,FALSE)=0," ",VLOOKUP(E863,customers!$A$1:$I$1001,3,FALSE))</f>
        <v>nchisholmnx@example.com</v>
      </c>
      <c r="L863" s="2" t="str">
        <f>VLOOKUP(E863,customers!$A$1:$I$1001,6,FALSE)</f>
        <v>Knoxville</v>
      </c>
      <c r="M863" s="2" t="str">
        <f>VLOOKUP(E863,customers!$A$1:$I$1001,7,FALSE)</f>
        <v>United States</v>
      </c>
      <c r="N863" t="str">
        <f t="shared" si="108"/>
        <v>L</v>
      </c>
      <c r="O863" t="str" cm="1">
        <f t="array" ref="O863">_xlfn.IFS(N863="R","Rob",N863="E","Exc",N863="L","Lib",N863="A","Ara")</f>
        <v>Lib</v>
      </c>
      <c r="P863" t="str" cm="1">
        <f t="array" ref="P863">_xlfn.IFS(O863="Rob","Robusta",O863="Exc","Excelsa",O863="Ara","Arabica",O863="Lib","Liberica")</f>
        <v>Liberica</v>
      </c>
      <c r="Q863" t="str">
        <f t="shared" si="109"/>
        <v>D</v>
      </c>
      <c r="R863" s="8" t="str">
        <f t="shared" si="110"/>
        <v>1</v>
      </c>
      <c r="S863" s="9">
        <f>_xlfn.XLOOKUP(F863,products!$A$2:$A$49,products!$E$2:$E$49,,0,)</f>
        <v>12.95</v>
      </c>
      <c r="T863" s="10">
        <f t="shared" si="111"/>
        <v>77.699999999999989</v>
      </c>
      <c r="U863" t="str">
        <f>_xlfn.XLOOKUP(E863,customers!$A$2:$A$1001,customers!$I$2:$I$1001,,0,)</f>
        <v>Yes</v>
      </c>
    </row>
    <row r="864" spans="1:21" x14ac:dyDescent="0.2">
      <c r="A864" s="2" t="s">
        <v>5362</v>
      </c>
      <c r="B864" s="3">
        <v>43725</v>
      </c>
      <c r="C864" s="3" t="str">
        <f t="shared" si="104"/>
        <v>Sep</v>
      </c>
      <c r="D864" s="2">
        <f t="shared" si="105"/>
        <v>2019</v>
      </c>
      <c r="E864" s="2" t="s">
        <v>5363</v>
      </c>
      <c r="F864" t="s">
        <v>6138</v>
      </c>
      <c r="G864" s="2">
        <v>1</v>
      </c>
      <c r="H864" s="2" t="str">
        <f>VLOOKUP(E864,customers!$A$1:$I$1001,2,FALSE)</f>
        <v>Grazia Oats</v>
      </c>
      <c r="I864" s="2" t="str">
        <f t="shared" si="106"/>
        <v>Grazia</v>
      </c>
      <c r="J864" s="2" t="str">
        <f t="shared" si="107"/>
        <v>Oats</v>
      </c>
      <c r="K864" s="2" t="str">
        <f>IF(VLOOKUP(E864,customers!$A$1:$I$1001,3,FALSE)=0," ",VLOOKUP(E864,customers!$A$1:$I$1001,3,FALSE))</f>
        <v>goatsny@live.com</v>
      </c>
      <c r="L864" s="2" t="str">
        <f>VLOOKUP(E864,customers!$A$1:$I$1001,6,FALSE)</f>
        <v>Los Angeles</v>
      </c>
      <c r="M864" s="2" t="str">
        <f>VLOOKUP(E864,customers!$A$1:$I$1001,7,FALSE)</f>
        <v>United States</v>
      </c>
      <c r="N864" t="str">
        <f t="shared" si="108"/>
        <v>R</v>
      </c>
      <c r="O864" t="str" cm="1">
        <f t="array" ref="O864">_xlfn.IFS(N864="R","Rob",N864="E","Exc",N864="L","Lib",N864="A","Ara")</f>
        <v>Rob</v>
      </c>
      <c r="P864" t="str" cm="1">
        <f t="array" ref="P864">_xlfn.IFS(O864="Rob","Robusta",O864="Exc","Excelsa",O864="Ara","Arabica",O864="Lib","Liberica")</f>
        <v>Robusta</v>
      </c>
      <c r="Q864" t="str">
        <f t="shared" si="109"/>
        <v>M</v>
      </c>
      <c r="R864" s="8" t="str">
        <f t="shared" si="110"/>
        <v>1</v>
      </c>
      <c r="S864" s="9">
        <f>_xlfn.XLOOKUP(F864,products!$A$2:$A$49,products!$E$2:$E$49,,0,)</f>
        <v>9.9499999999999993</v>
      </c>
      <c r="T864" s="10">
        <f t="shared" si="111"/>
        <v>9.9499999999999993</v>
      </c>
      <c r="U864" t="str">
        <f>_xlfn.XLOOKUP(E864,customers!$A$2:$A$1001,customers!$I$2:$I$1001,,0,)</f>
        <v>Yes</v>
      </c>
    </row>
    <row r="865" spans="1:21" x14ac:dyDescent="0.2">
      <c r="A865" s="2" t="s">
        <v>5368</v>
      </c>
      <c r="B865" s="3">
        <v>44712</v>
      </c>
      <c r="C865" s="3" t="str">
        <f t="shared" si="104"/>
        <v>May</v>
      </c>
      <c r="D865" s="2">
        <f t="shared" si="105"/>
        <v>2022</v>
      </c>
      <c r="E865" s="2" t="s">
        <v>5369</v>
      </c>
      <c r="F865" t="s">
        <v>6162</v>
      </c>
      <c r="G865" s="2">
        <v>2</v>
      </c>
      <c r="H865" s="2" t="str">
        <f>VLOOKUP(E865,customers!$A$1:$I$1001,2,FALSE)</f>
        <v>Meade Birkin</v>
      </c>
      <c r="I865" s="2" t="str">
        <f t="shared" si="106"/>
        <v>Meade</v>
      </c>
      <c r="J865" s="2" t="str">
        <f t="shared" si="107"/>
        <v>Birkin</v>
      </c>
      <c r="K865" s="2" t="str">
        <f>IF(VLOOKUP(E865,customers!$A$1:$I$1001,3,FALSE)=0," ",VLOOKUP(E865,customers!$A$1:$I$1001,3,FALSE))</f>
        <v>mbirkinnz@java.com</v>
      </c>
      <c r="L865" s="2" t="str">
        <f>VLOOKUP(E865,customers!$A$1:$I$1001,6,FALSE)</f>
        <v>Miami</v>
      </c>
      <c r="M865" s="2" t="str">
        <f>VLOOKUP(E865,customers!$A$1:$I$1001,7,FALSE)</f>
        <v>United States</v>
      </c>
      <c r="N865" t="str">
        <f t="shared" si="108"/>
        <v>L</v>
      </c>
      <c r="O865" t="str" cm="1">
        <f t="array" ref="O865">_xlfn.IFS(N865="R","Rob",N865="E","Exc",N865="L","Lib",N865="A","Ara")</f>
        <v>Lib</v>
      </c>
      <c r="P865" t="str" cm="1">
        <f t="array" ref="P865">_xlfn.IFS(O865="Rob","Robusta",O865="Exc","Excelsa",O865="Ara","Arabica",O865="Lib","Liberica")</f>
        <v>Liberica</v>
      </c>
      <c r="Q865" t="str">
        <f t="shared" si="109"/>
        <v>M</v>
      </c>
      <c r="R865" s="8" t="str">
        <f t="shared" si="110"/>
        <v>1</v>
      </c>
      <c r="S865" s="9">
        <f>_xlfn.XLOOKUP(F865,products!$A$2:$A$49,products!$E$2:$E$49,,0,)</f>
        <v>14.55</v>
      </c>
      <c r="T865" s="10">
        <f t="shared" si="111"/>
        <v>29.1</v>
      </c>
      <c r="U865" t="str">
        <f>_xlfn.XLOOKUP(E865,customers!$A$2:$A$1001,customers!$I$2:$I$1001,,0,)</f>
        <v>Yes</v>
      </c>
    </row>
    <row r="866" spans="1:21" x14ac:dyDescent="0.2">
      <c r="A866" s="2" t="s">
        <v>5374</v>
      </c>
      <c r="B866" s="3">
        <v>43759</v>
      </c>
      <c r="C866" s="3" t="str">
        <f t="shared" si="104"/>
        <v>Oct</v>
      </c>
      <c r="D866" s="2">
        <f t="shared" si="105"/>
        <v>2019</v>
      </c>
      <c r="E866" s="2" t="s">
        <v>5375</v>
      </c>
      <c r="F866" t="s">
        <v>6178</v>
      </c>
      <c r="G866" s="2">
        <v>6</v>
      </c>
      <c r="H866" s="2" t="str">
        <f>VLOOKUP(E866,customers!$A$1:$I$1001,2,FALSE)</f>
        <v>Ronda Pyson</v>
      </c>
      <c r="I866" s="2" t="str">
        <f t="shared" si="106"/>
        <v>Ronda</v>
      </c>
      <c r="J866" s="2" t="str">
        <f t="shared" si="107"/>
        <v>Pyson</v>
      </c>
      <c r="K866" s="2" t="str">
        <f>IF(VLOOKUP(E866,customers!$A$1:$I$1001,3,FALSE)=0," ",VLOOKUP(E866,customers!$A$1:$I$1001,3,FALSE))</f>
        <v>rpysono0@constantcontact.com</v>
      </c>
      <c r="L866" s="2" t="str">
        <f>VLOOKUP(E866,customers!$A$1:$I$1001,6,FALSE)</f>
        <v>Clones</v>
      </c>
      <c r="M866" s="2" t="str">
        <f>VLOOKUP(E866,customers!$A$1:$I$1001,7,FALSE)</f>
        <v>Ireland</v>
      </c>
      <c r="N866" t="str">
        <f t="shared" si="108"/>
        <v>R</v>
      </c>
      <c r="O866" t="str" cm="1">
        <f t="array" ref="O866">_xlfn.IFS(N866="R","Rob",N866="E","Exc",N866="L","Lib",N866="A","Ara")</f>
        <v>Rob</v>
      </c>
      <c r="P866" t="str" cm="1">
        <f t="array" ref="P866">_xlfn.IFS(O866="Rob","Robusta",O866="Exc","Excelsa",O866="Ara","Arabica",O866="Lib","Liberica")</f>
        <v>Robusta</v>
      </c>
      <c r="Q866" t="str">
        <f t="shared" si="109"/>
        <v>L</v>
      </c>
      <c r="R866" s="8" t="str">
        <f t="shared" si="110"/>
        <v>0.2</v>
      </c>
      <c r="S866" s="9">
        <f>_xlfn.XLOOKUP(F866,products!$A$2:$A$49,products!$E$2:$E$49,,0,)</f>
        <v>3.5849999999999995</v>
      </c>
      <c r="T866" s="10">
        <f t="shared" si="111"/>
        <v>21.509999999999998</v>
      </c>
      <c r="U866" t="str">
        <f>_xlfn.XLOOKUP(E866,customers!$A$2:$A$1001,customers!$I$2:$I$1001,,0,)</f>
        <v>No</v>
      </c>
    </row>
    <row r="867" spans="1:21" x14ac:dyDescent="0.2">
      <c r="A867" s="2" t="s">
        <v>5380</v>
      </c>
      <c r="B867" s="3">
        <v>44675</v>
      </c>
      <c r="C867" s="3" t="str">
        <f t="shared" si="104"/>
        <v>Apr</v>
      </c>
      <c r="D867" s="2">
        <f t="shared" si="105"/>
        <v>2022</v>
      </c>
      <c r="E867" s="2" t="s">
        <v>5428</v>
      </c>
      <c r="F867" t="s">
        <v>6157</v>
      </c>
      <c r="G867" s="2">
        <v>1</v>
      </c>
      <c r="H867" s="2" t="str">
        <f>VLOOKUP(E867,customers!$A$1:$I$1001,2,FALSE)</f>
        <v>Modesty MacConnechie</v>
      </c>
      <c r="I867" s="2" t="str">
        <f t="shared" si="106"/>
        <v>Modesty</v>
      </c>
      <c r="J867" s="2" t="str">
        <f t="shared" si="107"/>
        <v>MacConnechie</v>
      </c>
      <c r="K867" s="2" t="str">
        <f>IF(VLOOKUP(E867,customers!$A$1:$I$1001,3,FALSE)=0," ",VLOOKUP(E867,customers!$A$1:$I$1001,3,FALSE))</f>
        <v>mmacconnechieo9@reuters.com</v>
      </c>
      <c r="L867" s="2" t="str">
        <f>VLOOKUP(E867,customers!$A$1:$I$1001,6,FALSE)</f>
        <v>Charleston</v>
      </c>
      <c r="M867" s="2" t="str">
        <f>VLOOKUP(E867,customers!$A$1:$I$1001,7,FALSE)</f>
        <v>United States</v>
      </c>
      <c r="N867" t="str">
        <f t="shared" si="108"/>
        <v>A</v>
      </c>
      <c r="O867" t="str" cm="1">
        <f t="array" ref="O867">_xlfn.IFS(N867="R","Rob",N867="E","Exc",N867="L","Lib",N867="A","Ara")</f>
        <v>Ara</v>
      </c>
      <c r="P867" t="str" cm="1">
        <f t="array" ref="P867">_xlfn.IFS(O867="Rob","Robusta",O867="Exc","Excelsa",O867="Ara","Arabica",O867="Lib","Liberica")</f>
        <v>Arabica</v>
      </c>
      <c r="Q867" t="str">
        <f t="shared" si="109"/>
        <v>M</v>
      </c>
      <c r="R867" s="8" t="str">
        <f t="shared" si="110"/>
        <v>0.5</v>
      </c>
      <c r="S867" s="9">
        <f>_xlfn.XLOOKUP(F867,products!$A$2:$A$49,products!$E$2:$E$49,,0,)</f>
        <v>6.75</v>
      </c>
      <c r="T867" s="10">
        <f t="shared" si="111"/>
        <v>6.75</v>
      </c>
      <c r="U867" t="str">
        <f>_xlfn.XLOOKUP(E867,customers!$A$2:$A$1001,customers!$I$2:$I$1001,,0,)</f>
        <v>Yes</v>
      </c>
    </row>
    <row r="868" spans="1:21" x14ac:dyDescent="0.2">
      <c r="A868" s="2" t="s">
        <v>5385</v>
      </c>
      <c r="B868" s="3">
        <v>44209</v>
      </c>
      <c r="C868" s="3" t="str">
        <f t="shared" si="104"/>
        <v>Jan</v>
      </c>
      <c r="D868" s="2">
        <f t="shared" si="105"/>
        <v>2021</v>
      </c>
      <c r="E868" s="2" t="s">
        <v>5386</v>
      </c>
      <c r="F868" t="s">
        <v>6158</v>
      </c>
      <c r="G868" s="2">
        <v>3</v>
      </c>
      <c r="H868" s="2" t="str">
        <f>VLOOKUP(E868,customers!$A$1:$I$1001,2,FALSE)</f>
        <v>Rafaela Treacher</v>
      </c>
      <c r="I868" s="2" t="str">
        <f t="shared" si="106"/>
        <v>Rafaela</v>
      </c>
      <c r="J868" s="2" t="str">
        <f t="shared" si="107"/>
        <v>Treacher</v>
      </c>
      <c r="K868" s="2" t="str">
        <f>IF(VLOOKUP(E868,customers!$A$1:$I$1001,3,FALSE)=0," ",VLOOKUP(E868,customers!$A$1:$I$1001,3,FALSE))</f>
        <v>rtreachero2@usa.gov</v>
      </c>
      <c r="L868" s="2" t="str">
        <f>VLOOKUP(E868,customers!$A$1:$I$1001,6,FALSE)</f>
        <v>Greystones</v>
      </c>
      <c r="M868" s="2" t="str">
        <f>VLOOKUP(E868,customers!$A$1:$I$1001,7,FALSE)</f>
        <v>Ireland</v>
      </c>
      <c r="N868" t="str">
        <f t="shared" si="108"/>
        <v>A</v>
      </c>
      <c r="O868" t="str" cm="1">
        <f t="array" ref="O868">_xlfn.IFS(N868="R","Rob",N868="E","Exc",N868="L","Lib",N868="A","Ara")</f>
        <v>Ara</v>
      </c>
      <c r="P868" t="str" cm="1">
        <f t="array" ref="P868">_xlfn.IFS(O868="Rob","Robusta",O868="Exc","Excelsa",O868="Ara","Arabica",O868="Lib","Liberica")</f>
        <v>Arabica</v>
      </c>
      <c r="Q868" t="str">
        <f t="shared" si="109"/>
        <v>D</v>
      </c>
      <c r="R868" s="8" t="str">
        <f t="shared" si="110"/>
        <v>0.5</v>
      </c>
      <c r="S868" s="9">
        <f>_xlfn.XLOOKUP(F868,products!$A$2:$A$49,products!$E$2:$E$49,,0,)</f>
        <v>5.97</v>
      </c>
      <c r="T868" s="10">
        <f t="shared" si="111"/>
        <v>17.91</v>
      </c>
      <c r="U868" t="str">
        <f>_xlfn.XLOOKUP(E868,customers!$A$2:$A$1001,customers!$I$2:$I$1001,,0,)</f>
        <v>No</v>
      </c>
    </row>
    <row r="869" spans="1:21" x14ac:dyDescent="0.2">
      <c r="A869" s="2" t="s">
        <v>5391</v>
      </c>
      <c r="B869" s="3">
        <v>44792</v>
      </c>
      <c r="C869" s="3" t="str">
        <f t="shared" si="104"/>
        <v>Aug</v>
      </c>
      <c r="D869" s="2">
        <f t="shared" si="105"/>
        <v>2022</v>
      </c>
      <c r="E869" s="2" t="s">
        <v>5392</v>
      </c>
      <c r="F869" t="s">
        <v>6182</v>
      </c>
      <c r="G869" s="2">
        <v>1</v>
      </c>
      <c r="H869" s="2" t="str">
        <f>VLOOKUP(E869,customers!$A$1:$I$1001,2,FALSE)</f>
        <v>Bee Fattorini</v>
      </c>
      <c r="I869" s="2" t="str">
        <f t="shared" si="106"/>
        <v>Bee</v>
      </c>
      <c r="J869" s="2" t="str">
        <f t="shared" si="107"/>
        <v>Fattorini</v>
      </c>
      <c r="K869" s="2" t="str">
        <f>IF(VLOOKUP(E869,customers!$A$1:$I$1001,3,FALSE)=0," ",VLOOKUP(E869,customers!$A$1:$I$1001,3,FALSE))</f>
        <v>bfattorinio3@quantcast.com</v>
      </c>
      <c r="L869" s="2" t="str">
        <f>VLOOKUP(E869,customers!$A$1:$I$1001,6,FALSE)</f>
        <v>Monaghan</v>
      </c>
      <c r="M869" s="2" t="str">
        <f>VLOOKUP(E869,customers!$A$1:$I$1001,7,FALSE)</f>
        <v>Ireland</v>
      </c>
      <c r="N869" t="str">
        <f t="shared" si="108"/>
        <v>A</v>
      </c>
      <c r="O869" t="str" cm="1">
        <f t="array" ref="O869">_xlfn.IFS(N869="R","Rob",N869="E","Exc",N869="L","Lib",N869="A","Ara")</f>
        <v>Ara</v>
      </c>
      <c r="P869" t="str" cm="1">
        <f t="array" ref="P869">_xlfn.IFS(O869="Rob","Robusta",O869="Exc","Excelsa",O869="Ara","Arabica",O869="Lib","Liberica")</f>
        <v>Arabica</v>
      </c>
      <c r="Q869" t="str">
        <f t="shared" si="109"/>
        <v>L</v>
      </c>
      <c r="R869" s="8" t="str">
        <f t="shared" si="110"/>
        <v>2.5</v>
      </c>
      <c r="S869" s="9">
        <f>_xlfn.XLOOKUP(F869,products!$A$2:$A$49,products!$E$2:$E$49,,0,)</f>
        <v>29.784999999999997</v>
      </c>
      <c r="T869" s="10">
        <f t="shared" si="111"/>
        <v>29.784999999999997</v>
      </c>
      <c r="U869" t="str">
        <f>_xlfn.XLOOKUP(E869,customers!$A$2:$A$1001,customers!$I$2:$I$1001,,0,)</f>
        <v>Yes</v>
      </c>
    </row>
    <row r="870" spans="1:21" x14ac:dyDescent="0.2">
      <c r="A870" s="2" t="s">
        <v>5396</v>
      </c>
      <c r="B870" s="3">
        <v>43526</v>
      </c>
      <c r="C870" s="3" t="str">
        <f t="shared" si="104"/>
        <v>Mar</v>
      </c>
      <c r="D870" s="2">
        <f t="shared" si="105"/>
        <v>2019</v>
      </c>
      <c r="E870" s="2" t="s">
        <v>5397</v>
      </c>
      <c r="F870" t="s">
        <v>6139</v>
      </c>
      <c r="G870" s="2">
        <v>5</v>
      </c>
      <c r="H870" s="2" t="str">
        <f>VLOOKUP(E870,customers!$A$1:$I$1001,2,FALSE)</f>
        <v>Margie Palleske</v>
      </c>
      <c r="I870" s="2" t="str">
        <f t="shared" si="106"/>
        <v>Margie</v>
      </c>
      <c r="J870" s="2" t="str">
        <f t="shared" si="107"/>
        <v>Palleske</v>
      </c>
      <c r="K870" s="2" t="str">
        <f>IF(VLOOKUP(E870,customers!$A$1:$I$1001,3,FALSE)=0," ",VLOOKUP(E870,customers!$A$1:$I$1001,3,FALSE))</f>
        <v>mpalleskeo4@nyu.edu</v>
      </c>
      <c r="L870" s="2" t="str">
        <f>VLOOKUP(E870,customers!$A$1:$I$1001,6,FALSE)</f>
        <v>Pompano Beach</v>
      </c>
      <c r="M870" s="2" t="str">
        <f>VLOOKUP(E870,customers!$A$1:$I$1001,7,FALSE)</f>
        <v>United States</v>
      </c>
      <c r="N870" t="str">
        <f t="shared" si="108"/>
        <v>E</v>
      </c>
      <c r="O870" t="str" cm="1">
        <f t="array" ref="O870">_xlfn.IFS(N870="R","Rob",N870="E","Exc",N870="L","Lib",N870="A","Ara")</f>
        <v>Exc</v>
      </c>
      <c r="P870" t="str" cm="1">
        <f t="array" ref="P870">_xlfn.IFS(O870="Rob","Robusta",O870="Exc","Excelsa",O870="Ara","Arabica",O870="Lib","Liberica")</f>
        <v>Excelsa</v>
      </c>
      <c r="Q870" t="str">
        <f t="shared" si="109"/>
        <v>M</v>
      </c>
      <c r="R870" s="8" t="str">
        <f t="shared" si="110"/>
        <v>0.5</v>
      </c>
      <c r="S870" s="9">
        <f>_xlfn.XLOOKUP(F870,products!$A$2:$A$49,products!$E$2:$E$49,,0,)</f>
        <v>8.25</v>
      </c>
      <c r="T870" s="10">
        <f t="shared" si="111"/>
        <v>41.25</v>
      </c>
      <c r="U870" t="str">
        <f>_xlfn.XLOOKUP(E870,customers!$A$2:$A$1001,customers!$I$2:$I$1001,,0,)</f>
        <v>Yes</v>
      </c>
    </row>
    <row r="871" spans="1:21" x14ac:dyDescent="0.2">
      <c r="A871" s="2" t="s">
        <v>5402</v>
      </c>
      <c r="B871" s="3">
        <v>43851</v>
      </c>
      <c r="C871" s="3" t="str">
        <f t="shared" si="104"/>
        <v>Jan</v>
      </c>
      <c r="D871" s="2">
        <f t="shared" si="105"/>
        <v>2020</v>
      </c>
      <c r="E871" s="2" t="s">
        <v>5403</v>
      </c>
      <c r="F871" t="s">
        <v>6146</v>
      </c>
      <c r="G871" s="2">
        <v>3</v>
      </c>
      <c r="H871" s="2" t="str">
        <f>VLOOKUP(E871,customers!$A$1:$I$1001,2,FALSE)</f>
        <v>Alexina Randals</v>
      </c>
      <c r="I871" s="2" t="str">
        <f t="shared" si="106"/>
        <v>Alexina</v>
      </c>
      <c r="J871" s="2" t="str">
        <f t="shared" si="107"/>
        <v>Randals</v>
      </c>
      <c r="K871" s="2" t="str">
        <f>IF(VLOOKUP(E871,customers!$A$1:$I$1001,3,FALSE)=0," ",VLOOKUP(E871,customers!$A$1:$I$1001,3,FALSE))</f>
        <v xml:space="preserve"> </v>
      </c>
      <c r="L871" s="2" t="str">
        <f>VLOOKUP(E871,customers!$A$1:$I$1001,6,FALSE)</f>
        <v>Sacramento</v>
      </c>
      <c r="M871" s="2" t="str">
        <f>VLOOKUP(E871,customers!$A$1:$I$1001,7,FALSE)</f>
        <v>United States</v>
      </c>
      <c r="N871" t="str">
        <f t="shared" si="108"/>
        <v>R</v>
      </c>
      <c r="O871" t="str" cm="1">
        <f t="array" ref="O871">_xlfn.IFS(N871="R","Rob",N871="E","Exc",N871="L","Lib",N871="A","Ara")</f>
        <v>Rob</v>
      </c>
      <c r="P871" t="str" cm="1">
        <f t="array" ref="P871">_xlfn.IFS(O871="Rob","Robusta",O871="Exc","Excelsa",O871="Ara","Arabica",O871="Lib","Liberica")</f>
        <v>Robusta</v>
      </c>
      <c r="Q871" t="str">
        <f t="shared" si="109"/>
        <v>M</v>
      </c>
      <c r="R871" s="8" t="str">
        <f t="shared" si="110"/>
        <v>0.5</v>
      </c>
      <c r="S871" s="9">
        <f>_xlfn.XLOOKUP(F871,products!$A$2:$A$49,products!$E$2:$E$49,,0,)</f>
        <v>5.97</v>
      </c>
      <c r="T871" s="10">
        <f t="shared" si="111"/>
        <v>17.91</v>
      </c>
      <c r="U871" t="str">
        <f>_xlfn.XLOOKUP(E871,customers!$A$2:$A$1001,customers!$I$2:$I$1001,,0,)</f>
        <v>Yes</v>
      </c>
    </row>
    <row r="872" spans="1:21" x14ac:dyDescent="0.2">
      <c r="A872" s="2" t="s">
        <v>5407</v>
      </c>
      <c r="B872" s="3">
        <v>44460</v>
      </c>
      <c r="C872" s="3" t="str">
        <f t="shared" si="104"/>
        <v>Sep</v>
      </c>
      <c r="D872" s="2">
        <f t="shared" si="105"/>
        <v>2021</v>
      </c>
      <c r="E872" s="2" t="s">
        <v>5408</v>
      </c>
      <c r="F872" t="s">
        <v>6144</v>
      </c>
      <c r="G872" s="2">
        <v>1</v>
      </c>
      <c r="H872" s="2" t="str">
        <f>VLOOKUP(E872,customers!$A$1:$I$1001,2,FALSE)</f>
        <v>Filip Antcliffe</v>
      </c>
      <c r="I872" s="2" t="str">
        <f t="shared" si="106"/>
        <v>Filip</v>
      </c>
      <c r="J872" s="2" t="str">
        <f t="shared" si="107"/>
        <v>Antcliffe</v>
      </c>
      <c r="K872" s="2" t="str">
        <f>IF(VLOOKUP(E872,customers!$A$1:$I$1001,3,FALSE)=0," ",VLOOKUP(E872,customers!$A$1:$I$1001,3,FALSE))</f>
        <v>fantcliffeo6@amazon.co.jp</v>
      </c>
      <c r="L872" s="2" t="str">
        <f>VLOOKUP(E872,customers!$A$1:$I$1001,6,FALSE)</f>
        <v>Clonskeagh</v>
      </c>
      <c r="M872" s="2" t="str">
        <f>VLOOKUP(E872,customers!$A$1:$I$1001,7,FALSE)</f>
        <v>Ireland</v>
      </c>
      <c r="N872" t="str">
        <f t="shared" si="108"/>
        <v>E</v>
      </c>
      <c r="O872" t="str" cm="1">
        <f t="array" ref="O872">_xlfn.IFS(N872="R","Rob",N872="E","Exc",N872="L","Lib",N872="A","Ara")</f>
        <v>Exc</v>
      </c>
      <c r="P872" t="str" cm="1">
        <f t="array" ref="P872">_xlfn.IFS(O872="Rob","Robusta",O872="Exc","Excelsa",O872="Ara","Arabica",O872="Lib","Liberica")</f>
        <v>Excelsa</v>
      </c>
      <c r="Q872" t="str">
        <f t="shared" si="109"/>
        <v>D</v>
      </c>
      <c r="R872" s="8" t="str">
        <f t="shared" si="110"/>
        <v>0.5</v>
      </c>
      <c r="S872" s="9">
        <f>_xlfn.XLOOKUP(F872,products!$A$2:$A$49,products!$E$2:$E$49,,0,)</f>
        <v>7.29</v>
      </c>
      <c r="T872" s="10">
        <f t="shared" si="111"/>
        <v>7.29</v>
      </c>
      <c r="U872" t="str">
        <f>_xlfn.XLOOKUP(E872,customers!$A$2:$A$1001,customers!$I$2:$I$1001,,0,)</f>
        <v>Yes</v>
      </c>
    </row>
    <row r="873" spans="1:21" x14ac:dyDescent="0.2">
      <c r="A873" s="2" t="s">
        <v>5413</v>
      </c>
      <c r="B873" s="3">
        <v>43707</v>
      </c>
      <c r="C873" s="3" t="str">
        <f t="shared" si="104"/>
        <v>Aug</v>
      </c>
      <c r="D873" s="2">
        <f t="shared" si="105"/>
        <v>2019</v>
      </c>
      <c r="E873" s="2" t="s">
        <v>5414</v>
      </c>
      <c r="F873" t="s">
        <v>6171</v>
      </c>
      <c r="G873" s="2">
        <v>2</v>
      </c>
      <c r="H873" s="2" t="str">
        <f>VLOOKUP(E873,customers!$A$1:$I$1001,2,FALSE)</f>
        <v>Peyter Matignon</v>
      </c>
      <c r="I873" s="2" t="str">
        <f t="shared" si="106"/>
        <v>Peyter</v>
      </c>
      <c r="J873" s="2" t="str">
        <f t="shared" si="107"/>
        <v>Matignon</v>
      </c>
      <c r="K873" s="2" t="str">
        <f>IF(VLOOKUP(E873,customers!$A$1:$I$1001,3,FALSE)=0," ",VLOOKUP(E873,customers!$A$1:$I$1001,3,FALSE))</f>
        <v>pmatignono7@harvard.edu</v>
      </c>
      <c r="L873" s="2" t="str">
        <f>VLOOKUP(E873,customers!$A$1:$I$1001,6,FALSE)</f>
        <v>Kirkton</v>
      </c>
      <c r="M873" s="2" t="str">
        <f>VLOOKUP(E873,customers!$A$1:$I$1001,7,FALSE)</f>
        <v>United Kingdom</v>
      </c>
      <c r="N873" t="str">
        <f t="shared" si="108"/>
        <v>E</v>
      </c>
      <c r="O873" t="str" cm="1">
        <f t="array" ref="O873">_xlfn.IFS(N873="R","Rob",N873="E","Exc",N873="L","Lib",N873="A","Ara")</f>
        <v>Exc</v>
      </c>
      <c r="P873" t="str" cm="1">
        <f t="array" ref="P873">_xlfn.IFS(O873="Rob","Robusta",O873="Exc","Excelsa",O873="Ara","Arabica",O873="Lib","Liberica")</f>
        <v>Excelsa</v>
      </c>
      <c r="Q873" t="str">
        <f t="shared" si="109"/>
        <v>L</v>
      </c>
      <c r="R873" s="8" t="str">
        <f t="shared" si="110"/>
        <v>1</v>
      </c>
      <c r="S873" s="9">
        <f>_xlfn.XLOOKUP(F873,products!$A$2:$A$49,products!$E$2:$E$49,,0,)</f>
        <v>14.85</v>
      </c>
      <c r="T873" s="10">
        <f t="shared" si="111"/>
        <v>29.7</v>
      </c>
      <c r="U873" t="str">
        <f>_xlfn.XLOOKUP(E873,customers!$A$2:$A$1001,customers!$I$2:$I$1001,,0,)</f>
        <v>Yes</v>
      </c>
    </row>
    <row r="874" spans="1:21" x14ac:dyDescent="0.2">
      <c r="A874" s="2" t="s">
        <v>5421</v>
      </c>
      <c r="B874" s="3">
        <v>43521</v>
      </c>
      <c r="C874" s="3" t="str">
        <f t="shared" si="104"/>
        <v>Feb</v>
      </c>
      <c r="D874" s="2">
        <f t="shared" si="105"/>
        <v>2019</v>
      </c>
      <c r="E874" s="2" t="s">
        <v>5422</v>
      </c>
      <c r="F874" t="s">
        <v>6155</v>
      </c>
      <c r="G874" s="2">
        <v>2</v>
      </c>
      <c r="H874" s="2" t="str">
        <f>VLOOKUP(E874,customers!$A$1:$I$1001,2,FALSE)</f>
        <v>Claudie Weond</v>
      </c>
      <c r="I874" s="2" t="str">
        <f t="shared" si="106"/>
        <v>Claudie</v>
      </c>
      <c r="J874" s="2" t="str">
        <f t="shared" si="107"/>
        <v>Weond</v>
      </c>
      <c r="K874" s="2" t="str">
        <f>IF(VLOOKUP(E874,customers!$A$1:$I$1001,3,FALSE)=0," ",VLOOKUP(E874,customers!$A$1:$I$1001,3,FALSE))</f>
        <v>cweondo8@theglobeandmail.com</v>
      </c>
      <c r="L874" s="2" t="str">
        <f>VLOOKUP(E874,customers!$A$1:$I$1001,6,FALSE)</f>
        <v>Asheville</v>
      </c>
      <c r="M874" s="2" t="str">
        <f>VLOOKUP(E874,customers!$A$1:$I$1001,7,FALSE)</f>
        <v>United States</v>
      </c>
      <c r="N874" t="str">
        <f t="shared" si="108"/>
        <v>A</v>
      </c>
      <c r="O874" t="str" cm="1">
        <f t="array" ref="O874">_xlfn.IFS(N874="R","Rob",N874="E","Exc",N874="L","Lib",N874="A","Ara")</f>
        <v>Ara</v>
      </c>
      <c r="P874" t="str" cm="1">
        <f t="array" ref="P874">_xlfn.IFS(O874="Rob","Robusta",O874="Exc","Excelsa",O874="Ara","Arabica",O874="Lib","Liberica")</f>
        <v>Arabica</v>
      </c>
      <c r="Q874" t="str">
        <f t="shared" si="109"/>
        <v>M</v>
      </c>
      <c r="R874" s="8" t="str">
        <f t="shared" si="110"/>
        <v>1</v>
      </c>
      <c r="S874" s="9">
        <f>_xlfn.XLOOKUP(F874,products!$A$2:$A$49,products!$E$2:$E$49,,0,)</f>
        <v>11.25</v>
      </c>
      <c r="T874" s="10">
        <f t="shared" si="111"/>
        <v>22.5</v>
      </c>
      <c r="U874" t="str">
        <f>_xlfn.XLOOKUP(E874,customers!$A$2:$A$1001,customers!$I$2:$I$1001,,0,)</f>
        <v>No</v>
      </c>
    </row>
    <row r="875" spans="1:21" x14ac:dyDescent="0.2">
      <c r="A875" s="2" t="s">
        <v>5427</v>
      </c>
      <c r="B875" s="3">
        <v>43725</v>
      </c>
      <c r="C875" s="3" t="str">
        <f t="shared" si="104"/>
        <v>Sep</v>
      </c>
      <c r="D875" s="2">
        <f t="shared" si="105"/>
        <v>2019</v>
      </c>
      <c r="E875" s="2" t="s">
        <v>5428</v>
      </c>
      <c r="F875" t="s">
        <v>6174</v>
      </c>
      <c r="G875" s="2">
        <v>4</v>
      </c>
      <c r="H875" s="2" t="str">
        <f>VLOOKUP(E875,customers!$A$1:$I$1001,2,FALSE)</f>
        <v>Modesty MacConnechie</v>
      </c>
      <c r="I875" s="2" t="str">
        <f t="shared" si="106"/>
        <v>Modesty</v>
      </c>
      <c r="J875" s="2" t="str">
        <f t="shared" si="107"/>
        <v>MacConnechie</v>
      </c>
      <c r="K875" s="2" t="str">
        <f>IF(VLOOKUP(E875,customers!$A$1:$I$1001,3,FALSE)=0," ",VLOOKUP(E875,customers!$A$1:$I$1001,3,FALSE))</f>
        <v>mmacconnechieo9@reuters.com</v>
      </c>
      <c r="L875" s="2" t="str">
        <f>VLOOKUP(E875,customers!$A$1:$I$1001,6,FALSE)</f>
        <v>Charleston</v>
      </c>
      <c r="M875" s="2" t="str">
        <f>VLOOKUP(E875,customers!$A$1:$I$1001,7,FALSE)</f>
        <v>United States</v>
      </c>
      <c r="N875" t="str">
        <f t="shared" si="108"/>
        <v>R</v>
      </c>
      <c r="O875" t="str" cm="1">
        <f t="array" ref="O875">_xlfn.IFS(N875="R","Rob",N875="E","Exc",N875="L","Lib",N875="A","Ara")</f>
        <v>Rob</v>
      </c>
      <c r="P875" t="str" cm="1">
        <f t="array" ref="P875">_xlfn.IFS(O875="Rob","Robusta",O875="Exc","Excelsa",O875="Ara","Arabica",O875="Lib","Liberica")</f>
        <v>Robusta</v>
      </c>
      <c r="Q875" t="str">
        <f t="shared" si="109"/>
        <v>M</v>
      </c>
      <c r="R875" s="8" t="str">
        <f t="shared" si="110"/>
        <v>0.2</v>
      </c>
      <c r="S875" s="9">
        <f>_xlfn.XLOOKUP(F875,products!$A$2:$A$49,products!$E$2:$E$49,,0,)</f>
        <v>2.9849999999999999</v>
      </c>
      <c r="T875" s="10">
        <f t="shared" si="111"/>
        <v>11.94</v>
      </c>
      <c r="U875" t="str">
        <f>_xlfn.XLOOKUP(E875,customers!$A$2:$A$1001,customers!$I$2:$I$1001,,0,)</f>
        <v>Yes</v>
      </c>
    </row>
    <row r="876" spans="1:21" x14ac:dyDescent="0.2">
      <c r="A876" s="2" t="s">
        <v>5433</v>
      </c>
      <c r="B876" s="3">
        <v>43680</v>
      </c>
      <c r="C876" s="3" t="str">
        <f t="shared" si="104"/>
        <v>Aug</v>
      </c>
      <c r="D876" s="2">
        <f t="shared" si="105"/>
        <v>2019</v>
      </c>
      <c r="E876" s="2" t="s">
        <v>5434</v>
      </c>
      <c r="F876" t="s">
        <v>6140</v>
      </c>
      <c r="G876" s="2">
        <v>2</v>
      </c>
      <c r="H876" s="2" t="str">
        <f>VLOOKUP(E876,customers!$A$1:$I$1001,2,FALSE)</f>
        <v>Jaquenette Skentelbery</v>
      </c>
      <c r="I876" s="2" t="str">
        <f t="shared" si="106"/>
        <v>Jaquenette</v>
      </c>
      <c r="J876" s="2" t="str">
        <f t="shared" si="107"/>
        <v>Skentelbery</v>
      </c>
      <c r="K876" s="2" t="str">
        <f>IF(VLOOKUP(E876,customers!$A$1:$I$1001,3,FALSE)=0," ",VLOOKUP(E876,customers!$A$1:$I$1001,3,FALSE))</f>
        <v>jskentelberyoa@paypal.com</v>
      </c>
      <c r="L876" s="2" t="str">
        <f>VLOOKUP(E876,customers!$A$1:$I$1001,6,FALSE)</f>
        <v>Houston</v>
      </c>
      <c r="M876" s="2" t="str">
        <f>VLOOKUP(E876,customers!$A$1:$I$1001,7,FALSE)</f>
        <v>United States</v>
      </c>
      <c r="N876" t="str">
        <f t="shared" si="108"/>
        <v>A</v>
      </c>
      <c r="O876" t="str" cm="1">
        <f t="array" ref="O876">_xlfn.IFS(N876="R","Rob",N876="E","Exc",N876="L","Lib",N876="A","Ara")</f>
        <v>Ara</v>
      </c>
      <c r="P876" t="str" cm="1">
        <f t="array" ref="P876">_xlfn.IFS(O876="Rob","Robusta",O876="Exc","Excelsa",O876="Ara","Arabica",O876="Lib","Liberica")</f>
        <v>Arabica</v>
      </c>
      <c r="Q876" t="str">
        <f t="shared" si="109"/>
        <v>L</v>
      </c>
      <c r="R876" s="8" t="str">
        <f t="shared" si="110"/>
        <v>1</v>
      </c>
      <c r="S876" s="9">
        <f>_xlfn.XLOOKUP(F876,products!$A$2:$A$49,products!$E$2:$E$49,,0,)</f>
        <v>12.95</v>
      </c>
      <c r="T876" s="10">
        <f t="shared" si="111"/>
        <v>25.9</v>
      </c>
      <c r="U876" t="str">
        <f>_xlfn.XLOOKUP(E876,customers!$A$2:$A$1001,customers!$I$2:$I$1001,,0,)</f>
        <v>No</v>
      </c>
    </row>
    <row r="877" spans="1:21" x14ac:dyDescent="0.2">
      <c r="A877" s="2" t="s">
        <v>5439</v>
      </c>
      <c r="B877" s="3">
        <v>44253</v>
      </c>
      <c r="C877" s="3" t="str">
        <f t="shared" si="104"/>
        <v>Feb</v>
      </c>
      <c r="D877" s="2">
        <f t="shared" si="105"/>
        <v>2021</v>
      </c>
      <c r="E877" s="2" t="s">
        <v>5440</v>
      </c>
      <c r="F877" t="s">
        <v>6160</v>
      </c>
      <c r="G877" s="2">
        <v>5</v>
      </c>
      <c r="H877" s="2" t="str">
        <f>VLOOKUP(E877,customers!$A$1:$I$1001,2,FALSE)</f>
        <v>Orazio Comber</v>
      </c>
      <c r="I877" s="2" t="str">
        <f t="shared" si="106"/>
        <v>Orazio</v>
      </c>
      <c r="J877" s="2" t="str">
        <f t="shared" si="107"/>
        <v>Comber</v>
      </c>
      <c r="K877" s="2" t="str">
        <f>IF(VLOOKUP(E877,customers!$A$1:$I$1001,3,FALSE)=0," ",VLOOKUP(E877,customers!$A$1:$I$1001,3,FALSE))</f>
        <v>ocomberob@goo.gl</v>
      </c>
      <c r="L877" s="2" t="str">
        <f>VLOOKUP(E877,customers!$A$1:$I$1001,6,FALSE)</f>
        <v>Confey</v>
      </c>
      <c r="M877" s="2" t="str">
        <f>VLOOKUP(E877,customers!$A$1:$I$1001,7,FALSE)</f>
        <v>Ireland</v>
      </c>
      <c r="N877" t="str">
        <f t="shared" si="108"/>
        <v>L</v>
      </c>
      <c r="O877" t="str" cm="1">
        <f t="array" ref="O877">_xlfn.IFS(N877="R","Rob",N877="E","Exc",N877="L","Lib",N877="A","Ara")</f>
        <v>Lib</v>
      </c>
      <c r="P877" t="str" cm="1">
        <f t="array" ref="P877">_xlfn.IFS(O877="Rob","Robusta",O877="Exc","Excelsa",O877="Ara","Arabica",O877="Lib","Liberica")</f>
        <v>Liberica</v>
      </c>
      <c r="Q877" t="str">
        <f t="shared" si="109"/>
        <v>M</v>
      </c>
      <c r="R877" s="8" t="str">
        <f t="shared" si="110"/>
        <v>0.5</v>
      </c>
      <c r="S877" s="9">
        <f>_xlfn.XLOOKUP(F877,products!$A$2:$A$49,products!$E$2:$E$49,,0,)</f>
        <v>8.73</v>
      </c>
      <c r="T877" s="10">
        <f t="shared" si="111"/>
        <v>43.650000000000006</v>
      </c>
      <c r="U877" t="str">
        <f>_xlfn.XLOOKUP(E877,customers!$A$2:$A$1001,customers!$I$2:$I$1001,,0,)</f>
        <v>No</v>
      </c>
    </row>
    <row r="878" spans="1:21" x14ac:dyDescent="0.2">
      <c r="A878" s="2" t="s">
        <v>5439</v>
      </c>
      <c r="B878" s="3">
        <v>44253</v>
      </c>
      <c r="C878" s="3" t="str">
        <f t="shared" si="104"/>
        <v>Feb</v>
      </c>
      <c r="D878" s="2">
        <f t="shared" si="105"/>
        <v>2021</v>
      </c>
      <c r="E878" s="2" t="s">
        <v>5440</v>
      </c>
      <c r="F878" t="s">
        <v>6180</v>
      </c>
      <c r="G878" s="2">
        <v>6</v>
      </c>
      <c r="H878" s="2" t="str">
        <f>VLOOKUP(E878,customers!$A$1:$I$1001,2,FALSE)</f>
        <v>Orazio Comber</v>
      </c>
      <c r="I878" s="2" t="str">
        <f t="shared" si="106"/>
        <v>Orazio</v>
      </c>
      <c r="J878" s="2" t="str">
        <f t="shared" si="107"/>
        <v>Comber</v>
      </c>
      <c r="K878" s="2" t="str">
        <f>IF(VLOOKUP(E878,customers!$A$1:$I$1001,3,FALSE)=0," ",VLOOKUP(E878,customers!$A$1:$I$1001,3,FALSE))</f>
        <v>ocomberob@goo.gl</v>
      </c>
      <c r="L878" s="2" t="str">
        <f>VLOOKUP(E878,customers!$A$1:$I$1001,6,FALSE)</f>
        <v>Confey</v>
      </c>
      <c r="M878" s="2" t="str">
        <f>VLOOKUP(E878,customers!$A$1:$I$1001,7,FALSE)</f>
        <v>Ireland</v>
      </c>
      <c r="N878" t="str">
        <f t="shared" si="108"/>
        <v>A</v>
      </c>
      <c r="O878" t="str" cm="1">
        <f t="array" ref="O878">_xlfn.IFS(N878="R","Rob",N878="E","Exc",N878="L","Lib",N878="A","Ara")</f>
        <v>Ara</v>
      </c>
      <c r="P878" t="str" cm="1">
        <f t="array" ref="P878">_xlfn.IFS(O878="Rob","Robusta",O878="Exc","Excelsa",O878="Ara","Arabica",O878="Lib","Liberica")</f>
        <v>Arabica</v>
      </c>
      <c r="Q878" t="str">
        <f t="shared" si="109"/>
        <v>L</v>
      </c>
      <c r="R878" s="8" t="str">
        <f t="shared" si="110"/>
        <v>0.5</v>
      </c>
      <c r="S878" s="9">
        <f>_xlfn.XLOOKUP(F878,products!$A$2:$A$49,products!$E$2:$E$49,,0,)</f>
        <v>7.77</v>
      </c>
      <c r="T878" s="10">
        <f t="shared" si="111"/>
        <v>46.62</v>
      </c>
      <c r="U878" t="str">
        <f>_xlfn.XLOOKUP(E878,customers!$A$2:$A$1001,customers!$I$2:$I$1001,,0,)</f>
        <v>No</v>
      </c>
    </row>
    <row r="879" spans="1:21" x14ac:dyDescent="0.2">
      <c r="A879" s="2" t="s">
        <v>5450</v>
      </c>
      <c r="B879" s="3">
        <v>44411</v>
      </c>
      <c r="C879" s="3" t="str">
        <f t="shared" si="104"/>
        <v>Aug</v>
      </c>
      <c r="D879" s="2">
        <f t="shared" si="105"/>
        <v>2021</v>
      </c>
      <c r="E879" s="2" t="s">
        <v>5451</v>
      </c>
      <c r="F879" t="s">
        <v>6161</v>
      </c>
      <c r="G879" s="2">
        <v>3</v>
      </c>
      <c r="H879" s="2" t="str">
        <f>VLOOKUP(E879,customers!$A$1:$I$1001,2,FALSE)</f>
        <v>Zachary Tramel</v>
      </c>
      <c r="I879" s="2" t="str">
        <f t="shared" si="106"/>
        <v>Zachary</v>
      </c>
      <c r="J879" s="2" t="str">
        <f t="shared" si="107"/>
        <v>Tramel</v>
      </c>
      <c r="K879" s="2" t="str">
        <f>IF(VLOOKUP(E879,customers!$A$1:$I$1001,3,FALSE)=0," ",VLOOKUP(E879,customers!$A$1:$I$1001,3,FALSE))</f>
        <v>ztramelod@netlog.com</v>
      </c>
      <c r="L879" s="2" t="str">
        <f>VLOOKUP(E879,customers!$A$1:$I$1001,6,FALSE)</f>
        <v>Newark</v>
      </c>
      <c r="M879" s="2" t="str">
        <f>VLOOKUP(E879,customers!$A$1:$I$1001,7,FALSE)</f>
        <v>United States</v>
      </c>
      <c r="N879" t="str">
        <f t="shared" si="108"/>
        <v>L</v>
      </c>
      <c r="O879" t="str" cm="1">
        <f t="array" ref="O879">_xlfn.IFS(N879="R","Rob",N879="E","Exc",N879="L","Lib",N879="A","Ara")</f>
        <v>Lib</v>
      </c>
      <c r="P879" t="str" cm="1">
        <f t="array" ref="P879">_xlfn.IFS(O879="Rob","Robusta",O879="Exc","Excelsa",O879="Ara","Arabica",O879="Lib","Liberica")</f>
        <v>Liberica</v>
      </c>
      <c r="Q879" t="str">
        <f t="shared" si="109"/>
        <v>L</v>
      </c>
      <c r="R879" s="8" t="str">
        <f t="shared" si="110"/>
        <v>0.5</v>
      </c>
      <c r="S879" s="9">
        <f>_xlfn.XLOOKUP(F879,products!$A$2:$A$49,products!$E$2:$E$49,,0,)</f>
        <v>9.51</v>
      </c>
      <c r="T879" s="10">
        <f t="shared" si="111"/>
        <v>28.53</v>
      </c>
      <c r="U879" t="str">
        <f>_xlfn.XLOOKUP(E879,customers!$A$2:$A$1001,customers!$I$2:$I$1001,,0,)</f>
        <v>No</v>
      </c>
    </row>
    <row r="880" spans="1:21" x14ac:dyDescent="0.2">
      <c r="A880" s="2" t="s">
        <v>5456</v>
      </c>
      <c r="B880" s="3">
        <v>44323</v>
      </c>
      <c r="C880" s="3" t="str">
        <f t="shared" si="104"/>
        <v>May</v>
      </c>
      <c r="D880" s="2">
        <f t="shared" si="105"/>
        <v>2021</v>
      </c>
      <c r="E880" s="2" t="s">
        <v>5457</v>
      </c>
      <c r="F880" t="s">
        <v>6142</v>
      </c>
      <c r="G880" s="2">
        <v>1</v>
      </c>
      <c r="H880" s="2" t="str">
        <f>VLOOKUP(E880,customers!$A$1:$I$1001,2,FALSE)</f>
        <v>Izaak Primak</v>
      </c>
      <c r="I880" s="2" t="str">
        <f t="shared" si="106"/>
        <v>Izaak</v>
      </c>
      <c r="J880" s="2" t="str">
        <f t="shared" si="107"/>
        <v>Primak</v>
      </c>
      <c r="K880" s="2" t="str">
        <f>IF(VLOOKUP(E880,customers!$A$1:$I$1001,3,FALSE)=0," ",VLOOKUP(E880,customers!$A$1:$I$1001,3,FALSE))</f>
        <v xml:space="preserve"> </v>
      </c>
      <c r="L880" s="2" t="str">
        <f>VLOOKUP(E880,customers!$A$1:$I$1001,6,FALSE)</f>
        <v>Seattle</v>
      </c>
      <c r="M880" s="2" t="str">
        <f>VLOOKUP(E880,customers!$A$1:$I$1001,7,FALSE)</f>
        <v>United States</v>
      </c>
      <c r="N880" t="str">
        <f t="shared" si="108"/>
        <v>R</v>
      </c>
      <c r="O880" t="str" cm="1">
        <f t="array" ref="O880">_xlfn.IFS(N880="R","Rob",N880="E","Exc",N880="L","Lib",N880="A","Ara")</f>
        <v>Rob</v>
      </c>
      <c r="P880" t="str" cm="1">
        <f t="array" ref="P880">_xlfn.IFS(O880="Rob","Robusta",O880="Exc","Excelsa",O880="Ara","Arabica",O880="Lib","Liberica")</f>
        <v>Robusta</v>
      </c>
      <c r="Q880" t="str">
        <f t="shared" si="109"/>
        <v>L</v>
      </c>
      <c r="R880" s="8" t="str">
        <f t="shared" si="110"/>
        <v>2.5</v>
      </c>
      <c r="S880" s="9">
        <f>_xlfn.XLOOKUP(F880,products!$A$2:$A$49,products!$E$2:$E$49,,0,)</f>
        <v>27.484999999999996</v>
      </c>
      <c r="T880" s="10">
        <f t="shared" si="111"/>
        <v>27.484999999999996</v>
      </c>
      <c r="U880" t="str">
        <f>_xlfn.XLOOKUP(E880,customers!$A$2:$A$1001,customers!$I$2:$I$1001,,0,)</f>
        <v>Yes</v>
      </c>
    </row>
    <row r="881" spans="1:21" x14ac:dyDescent="0.2">
      <c r="A881" s="2" t="s">
        <v>5461</v>
      </c>
      <c r="B881" s="3">
        <v>43630</v>
      </c>
      <c r="C881" s="3" t="str">
        <f t="shared" si="104"/>
        <v>Jun</v>
      </c>
      <c r="D881" s="2">
        <f t="shared" si="105"/>
        <v>2019</v>
      </c>
      <c r="E881" s="2" t="s">
        <v>5462</v>
      </c>
      <c r="F881" t="s">
        <v>6153</v>
      </c>
      <c r="G881" s="2">
        <v>3</v>
      </c>
      <c r="H881" s="2" t="str">
        <f>VLOOKUP(E881,customers!$A$1:$I$1001,2,FALSE)</f>
        <v>Brittani Thoresbie</v>
      </c>
      <c r="I881" s="2" t="str">
        <f t="shared" si="106"/>
        <v>Brittani</v>
      </c>
      <c r="J881" s="2" t="str">
        <f t="shared" si="107"/>
        <v>Thoresbie</v>
      </c>
      <c r="K881" s="2" t="str">
        <f>IF(VLOOKUP(E881,customers!$A$1:$I$1001,3,FALSE)=0," ",VLOOKUP(E881,customers!$A$1:$I$1001,3,FALSE))</f>
        <v xml:space="preserve"> </v>
      </c>
      <c r="L881" s="2" t="str">
        <f>VLOOKUP(E881,customers!$A$1:$I$1001,6,FALSE)</f>
        <v>Englewood</v>
      </c>
      <c r="M881" s="2" t="str">
        <f>VLOOKUP(E881,customers!$A$1:$I$1001,7,FALSE)</f>
        <v>United States</v>
      </c>
      <c r="N881" t="str">
        <f t="shared" si="108"/>
        <v>E</v>
      </c>
      <c r="O881" t="str" cm="1">
        <f t="array" ref="O881">_xlfn.IFS(N881="R","Rob",N881="E","Exc",N881="L","Lib",N881="A","Ara")</f>
        <v>Exc</v>
      </c>
      <c r="P881" t="str" cm="1">
        <f t="array" ref="P881">_xlfn.IFS(O881="Rob","Robusta",O881="Exc","Excelsa",O881="Ara","Arabica",O881="Lib","Liberica")</f>
        <v>Excelsa</v>
      </c>
      <c r="Q881" t="str">
        <f t="shared" si="109"/>
        <v>D</v>
      </c>
      <c r="R881" s="8" t="str">
        <f t="shared" si="110"/>
        <v>0.2</v>
      </c>
      <c r="S881" s="9">
        <f>_xlfn.XLOOKUP(F881,products!$A$2:$A$49,products!$E$2:$E$49,,0,)</f>
        <v>3.645</v>
      </c>
      <c r="T881" s="10">
        <f t="shared" si="111"/>
        <v>10.935</v>
      </c>
      <c r="U881" t="str">
        <f>_xlfn.XLOOKUP(E881,customers!$A$2:$A$1001,customers!$I$2:$I$1001,,0,)</f>
        <v>No</v>
      </c>
    </row>
    <row r="882" spans="1:21" x14ac:dyDescent="0.2">
      <c r="A882" s="2" t="s">
        <v>5466</v>
      </c>
      <c r="B882" s="3">
        <v>43790</v>
      </c>
      <c r="C882" s="3" t="str">
        <f t="shared" si="104"/>
        <v>Nov</v>
      </c>
      <c r="D882" s="2">
        <f t="shared" si="105"/>
        <v>2019</v>
      </c>
      <c r="E882" s="2" t="s">
        <v>5467</v>
      </c>
      <c r="F882" t="s">
        <v>6178</v>
      </c>
      <c r="G882" s="2">
        <v>2</v>
      </c>
      <c r="H882" s="2" t="str">
        <f>VLOOKUP(E882,customers!$A$1:$I$1001,2,FALSE)</f>
        <v>Constanta Hatfull</v>
      </c>
      <c r="I882" s="2" t="str">
        <f t="shared" si="106"/>
        <v>Constanta</v>
      </c>
      <c r="J882" s="2" t="str">
        <f t="shared" si="107"/>
        <v>Hatfull</v>
      </c>
      <c r="K882" s="2" t="str">
        <f>IF(VLOOKUP(E882,customers!$A$1:$I$1001,3,FALSE)=0," ",VLOOKUP(E882,customers!$A$1:$I$1001,3,FALSE))</f>
        <v>chatfullog@ebay.com</v>
      </c>
      <c r="L882" s="2" t="str">
        <f>VLOOKUP(E882,customers!$A$1:$I$1001,6,FALSE)</f>
        <v>Rockford</v>
      </c>
      <c r="M882" s="2" t="str">
        <f>VLOOKUP(E882,customers!$A$1:$I$1001,7,FALSE)</f>
        <v>United States</v>
      </c>
      <c r="N882" t="str">
        <f t="shared" si="108"/>
        <v>R</v>
      </c>
      <c r="O882" t="str" cm="1">
        <f t="array" ref="O882">_xlfn.IFS(N882="R","Rob",N882="E","Exc",N882="L","Lib",N882="A","Ara")</f>
        <v>Rob</v>
      </c>
      <c r="P882" t="str" cm="1">
        <f t="array" ref="P882">_xlfn.IFS(O882="Rob","Robusta",O882="Exc","Excelsa",O882="Ara","Arabica",O882="Lib","Liberica")</f>
        <v>Robusta</v>
      </c>
      <c r="Q882" t="str">
        <f t="shared" si="109"/>
        <v>L</v>
      </c>
      <c r="R882" s="8" t="str">
        <f t="shared" si="110"/>
        <v>0.2</v>
      </c>
      <c r="S882" s="9">
        <f>_xlfn.XLOOKUP(F882,products!$A$2:$A$49,products!$E$2:$E$49,,0,)</f>
        <v>3.5849999999999995</v>
      </c>
      <c r="T882" s="10">
        <f t="shared" si="111"/>
        <v>7.169999999999999</v>
      </c>
      <c r="U882" t="str">
        <f>_xlfn.XLOOKUP(E882,customers!$A$2:$A$1001,customers!$I$2:$I$1001,,0,)</f>
        <v>No</v>
      </c>
    </row>
    <row r="883" spans="1:21" x14ac:dyDescent="0.2">
      <c r="A883" s="2" t="s">
        <v>5472</v>
      </c>
      <c r="B883" s="3">
        <v>44286</v>
      </c>
      <c r="C883" s="3" t="str">
        <f t="shared" si="104"/>
        <v>Mar</v>
      </c>
      <c r="D883" s="2">
        <f t="shared" si="105"/>
        <v>2021</v>
      </c>
      <c r="E883" s="2" t="s">
        <v>5473</v>
      </c>
      <c r="F883" t="s">
        <v>6167</v>
      </c>
      <c r="G883" s="2">
        <v>6</v>
      </c>
      <c r="H883" s="2" t="str">
        <f>VLOOKUP(E883,customers!$A$1:$I$1001,2,FALSE)</f>
        <v>Bobbe Castagneto</v>
      </c>
      <c r="I883" s="2" t="str">
        <f t="shared" si="106"/>
        <v>Bobbe</v>
      </c>
      <c r="J883" s="2" t="str">
        <f t="shared" si="107"/>
        <v>Castagneto</v>
      </c>
      <c r="K883" s="2" t="str">
        <f>IF(VLOOKUP(E883,customers!$A$1:$I$1001,3,FALSE)=0," ",VLOOKUP(E883,customers!$A$1:$I$1001,3,FALSE))</f>
        <v xml:space="preserve"> </v>
      </c>
      <c r="L883" s="2" t="str">
        <f>VLOOKUP(E883,customers!$A$1:$I$1001,6,FALSE)</f>
        <v>Billings</v>
      </c>
      <c r="M883" s="2" t="str">
        <f>VLOOKUP(E883,customers!$A$1:$I$1001,7,FALSE)</f>
        <v>United States</v>
      </c>
      <c r="N883" t="str">
        <f t="shared" si="108"/>
        <v>A</v>
      </c>
      <c r="O883" t="str" cm="1">
        <f t="array" ref="O883">_xlfn.IFS(N883="R","Rob",N883="E","Exc",N883="L","Lib",N883="A","Ara")</f>
        <v>Ara</v>
      </c>
      <c r="P883" t="str" cm="1">
        <f t="array" ref="P883">_xlfn.IFS(O883="Rob","Robusta",O883="Exc","Excelsa",O883="Ara","Arabica",O883="Lib","Liberica")</f>
        <v>Arabica</v>
      </c>
      <c r="Q883" t="str">
        <f t="shared" si="109"/>
        <v>L</v>
      </c>
      <c r="R883" s="8" t="str">
        <f t="shared" si="110"/>
        <v>0.2</v>
      </c>
      <c r="S883" s="9">
        <f>_xlfn.XLOOKUP(F883,products!$A$2:$A$49,products!$E$2:$E$49,,0,)</f>
        <v>3.8849999999999998</v>
      </c>
      <c r="T883" s="10">
        <f t="shared" si="111"/>
        <v>23.31</v>
      </c>
      <c r="U883" t="str">
        <f>_xlfn.XLOOKUP(E883,customers!$A$2:$A$1001,customers!$I$2:$I$1001,,0,)</f>
        <v>Yes</v>
      </c>
    </row>
    <row r="884" spans="1:21" x14ac:dyDescent="0.2">
      <c r="A884" s="2" t="s">
        <v>5477</v>
      </c>
      <c r="B884" s="3">
        <v>43647</v>
      </c>
      <c r="C884" s="3" t="str">
        <f t="shared" si="104"/>
        <v>Jul</v>
      </c>
      <c r="D884" s="2">
        <f t="shared" si="105"/>
        <v>2019</v>
      </c>
      <c r="E884" s="2" t="s">
        <v>5526</v>
      </c>
      <c r="F884" t="s">
        <v>6168</v>
      </c>
      <c r="G884" s="2">
        <v>5</v>
      </c>
      <c r="H884" s="2" t="str">
        <f>VLOOKUP(E884,customers!$A$1:$I$1001,2,FALSE)</f>
        <v>Kippie Marrison</v>
      </c>
      <c r="I884" s="2" t="str">
        <f t="shared" si="106"/>
        <v>Kippie</v>
      </c>
      <c r="J884" s="2" t="str">
        <f t="shared" si="107"/>
        <v>Marrison</v>
      </c>
      <c r="K884" s="2" t="str">
        <f>IF(VLOOKUP(E884,customers!$A$1:$I$1001,3,FALSE)=0," ",VLOOKUP(E884,customers!$A$1:$I$1001,3,FALSE))</f>
        <v>kmarrisonoq@dropbox.com</v>
      </c>
      <c r="L884" s="2" t="str">
        <f>VLOOKUP(E884,customers!$A$1:$I$1001,6,FALSE)</f>
        <v>Denver</v>
      </c>
      <c r="M884" s="2" t="str">
        <f>VLOOKUP(E884,customers!$A$1:$I$1001,7,FALSE)</f>
        <v>United States</v>
      </c>
      <c r="N884" t="str">
        <f t="shared" si="108"/>
        <v>A</v>
      </c>
      <c r="O884" t="str" cm="1">
        <f t="array" ref="O884">_xlfn.IFS(N884="R","Rob",N884="E","Exc",N884="L","Lib",N884="A","Ara")</f>
        <v>Ara</v>
      </c>
      <c r="P884" t="str" cm="1">
        <f t="array" ref="P884">_xlfn.IFS(O884="Rob","Robusta",O884="Exc","Excelsa",O884="Ara","Arabica",O884="Lib","Liberica")</f>
        <v>Arabica</v>
      </c>
      <c r="Q884" t="str">
        <f t="shared" si="109"/>
        <v>D</v>
      </c>
      <c r="R884" s="8" t="str">
        <f t="shared" si="110"/>
        <v>2.5</v>
      </c>
      <c r="S884" s="9">
        <f>_xlfn.XLOOKUP(F884,products!$A$2:$A$49,products!$E$2:$E$49,,0,)</f>
        <v>22.884999999999998</v>
      </c>
      <c r="T884" s="10">
        <f t="shared" si="111"/>
        <v>114.42499999999998</v>
      </c>
      <c r="U884" t="str">
        <f>_xlfn.XLOOKUP(E884,customers!$A$2:$A$1001,customers!$I$2:$I$1001,,0,)</f>
        <v>Yes</v>
      </c>
    </row>
    <row r="885" spans="1:21" x14ac:dyDescent="0.2">
      <c r="A885" s="2" t="s">
        <v>5483</v>
      </c>
      <c r="B885" s="3">
        <v>43956</v>
      </c>
      <c r="C885" s="3" t="str">
        <f t="shared" si="104"/>
        <v>May</v>
      </c>
      <c r="D885" s="2">
        <f t="shared" si="105"/>
        <v>2020</v>
      </c>
      <c r="E885" s="2" t="s">
        <v>5484</v>
      </c>
      <c r="F885" t="s">
        <v>6175</v>
      </c>
      <c r="G885" s="2">
        <v>3</v>
      </c>
      <c r="H885" s="2" t="str">
        <f>VLOOKUP(E885,customers!$A$1:$I$1001,2,FALSE)</f>
        <v>Lindon Agnolo</v>
      </c>
      <c r="I885" s="2" t="str">
        <f t="shared" si="106"/>
        <v>Lindon</v>
      </c>
      <c r="J885" s="2" t="str">
        <f t="shared" si="107"/>
        <v>Agnolo</v>
      </c>
      <c r="K885" s="2" t="str">
        <f>IF(VLOOKUP(E885,customers!$A$1:$I$1001,3,FALSE)=0," ",VLOOKUP(E885,customers!$A$1:$I$1001,3,FALSE))</f>
        <v>lagnolooj@pinterest.com</v>
      </c>
      <c r="L885" s="2" t="str">
        <f>VLOOKUP(E885,customers!$A$1:$I$1001,6,FALSE)</f>
        <v>Tulsa</v>
      </c>
      <c r="M885" s="2" t="str">
        <f>VLOOKUP(E885,customers!$A$1:$I$1001,7,FALSE)</f>
        <v>United States</v>
      </c>
      <c r="N885" t="str">
        <f t="shared" si="108"/>
        <v>A</v>
      </c>
      <c r="O885" t="str" cm="1">
        <f t="array" ref="O885">_xlfn.IFS(N885="R","Rob",N885="E","Exc",N885="L","Lib",N885="A","Ara")</f>
        <v>Ara</v>
      </c>
      <c r="P885" t="str" cm="1">
        <f t="array" ref="P885">_xlfn.IFS(O885="Rob","Robusta",O885="Exc","Excelsa",O885="Ara","Arabica",O885="Lib","Liberica")</f>
        <v>Arabica</v>
      </c>
      <c r="Q885" t="str">
        <f t="shared" si="109"/>
        <v>M</v>
      </c>
      <c r="R885" s="8" t="str">
        <f t="shared" si="110"/>
        <v>2.5</v>
      </c>
      <c r="S885" s="9">
        <f>_xlfn.XLOOKUP(F885,products!$A$2:$A$49,products!$E$2:$E$49,,0,)</f>
        <v>25.874999999999996</v>
      </c>
      <c r="T885" s="10">
        <f t="shared" si="111"/>
        <v>77.624999999999986</v>
      </c>
      <c r="U885" t="str">
        <f>_xlfn.XLOOKUP(E885,customers!$A$2:$A$1001,customers!$I$2:$I$1001,,0,)</f>
        <v>Yes</v>
      </c>
    </row>
    <row r="886" spans="1:21" x14ac:dyDescent="0.2">
      <c r="A886" s="2" t="s">
        <v>5489</v>
      </c>
      <c r="B886" s="3">
        <v>43941</v>
      </c>
      <c r="C886" s="3" t="str">
        <f t="shared" si="104"/>
        <v>Apr</v>
      </c>
      <c r="D886" s="2">
        <f t="shared" si="105"/>
        <v>2020</v>
      </c>
      <c r="E886" s="2" t="s">
        <v>5490</v>
      </c>
      <c r="F886" t="s">
        <v>6172</v>
      </c>
      <c r="G886" s="2">
        <v>1</v>
      </c>
      <c r="H886" s="2" t="str">
        <f>VLOOKUP(E886,customers!$A$1:$I$1001,2,FALSE)</f>
        <v>Delainey Kiddy</v>
      </c>
      <c r="I886" s="2" t="str">
        <f t="shared" si="106"/>
        <v>Delainey</v>
      </c>
      <c r="J886" s="2" t="str">
        <f t="shared" si="107"/>
        <v>Kiddy</v>
      </c>
      <c r="K886" s="2" t="str">
        <f>IF(VLOOKUP(E886,customers!$A$1:$I$1001,3,FALSE)=0," ",VLOOKUP(E886,customers!$A$1:$I$1001,3,FALSE))</f>
        <v>dkiddyok@fda.gov</v>
      </c>
      <c r="L886" s="2" t="str">
        <f>VLOOKUP(E886,customers!$A$1:$I$1001,6,FALSE)</f>
        <v>Fresno</v>
      </c>
      <c r="M886" s="2" t="str">
        <f>VLOOKUP(E886,customers!$A$1:$I$1001,7,FALSE)</f>
        <v>United States</v>
      </c>
      <c r="N886" t="str">
        <f t="shared" si="108"/>
        <v>R</v>
      </c>
      <c r="O886" t="str" cm="1">
        <f t="array" ref="O886">_xlfn.IFS(N886="R","Rob",N886="E","Exc",N886="L","Lib",N886="A","Ara")</f>
        <v>Rob</v>
      </c>
      <c r="P886" t="str" cm="1">
        <f t="array" ref="P886">_xlfn.IFS(O886="Rob","Robusta",O886="Exc","Excelsa",O886="Ara","Arabica",O886="Lib","Liberica")</f>
        <v>Robusta</v>
      </c>
      <c r="Q886" t="str">
        <f t="shared" si="109"/>
        <v>D</v>
      </c>
      <c r="R886" s="8" t="str">
        <f t="shared" si="110"/>
        <v>0.5</v>
      </c>
      <c r="S886" s="9">
        <f>_xlfn.XLOOKUP(F886,products!$A$2:$A$49,products!$E$2:$E$49,,0,)</f>
        <v>5.3699999999999992</v>
      </c>
      <c r="T886" s="10">
        <f t="shared" si="111"/>
        <v>5.3699999999999992</v>
      </c>
      <c r="U886" t="str">
        <f>_xlfn.XLOOKUP(E886,customers!$A$2:$A$1001,customers!$I$2:$I$1001,,0,)</f>
        <v>Yes</v>
      </c>
    </row>
    <row r="887" spans="1:21" x14ac:dyDescent="0.2">
      <c r="A887" s="2" t="s">
        <v>5495</v>
      </c>
      <c r="B887" s="3">
        <v>43664</v>
      </c>
      <c r="C887" s="3" t="str">
        <f t="shared" si="104"/>
        <v>Jul</v>
      </c>
      <c r="D887" s="2">
        <f t="shared" si="105"/>
        <v>2019</v>
      </c>
      <c r="E887" s="2" t="s">
        <v>5496</v>
      </c>
      <c r="F887" t="s">
        <v>6149</v>
      </c>
      <c r="G887" s="2">
        <v>6</v>
      </c>
      <c r="H887" s="2" t="str">
        <f>VLOOKUP(E887,customers!$A$1:$I$1001,2,FALSE)</f>
        <v>Helli Petroulis</v>
      </c>
      <c r="I887" s="2" t="str">
        <f t="shared" si="106"/>
        <v>Helli</v>
      </c>
      <c r="J887" s="2" t="str">
        <f t="shared" si="107"/>
        <v>Petroulis</v>
      </c>
      <c r="K887" s="2" t="str">
        <f>IF(VLOOKUP(E887,customers!$A$1:$I$1001,3,FALSE)=0," ",VLOOKUP(E887,customers!$A$1:$I$1001,3,FALSE))</f>
        <v>hpetroulisol@state.tx.us</v>
      </c>
      <c r="L887" s="2" t="str">
        <f>VLOOKUP(E887,customers!$A$1:$I$1001,6,FALSE)</f>
        <v>Mullagh</v>
      </c>
      <c r="M887" s="2" t="str">
        <f>VLOOKUP(E887,customers!$A$1:$I$1001,7,FALSE)</f>
        <v>Ireland</v>
      </c>
      <c r="N887" t="str">
        <f t="shared" si="108"/>
        <v>R</v>
      </c>
      <c r="O887" t="str" cm="1">
        <f t="array" ref="O887">_xlfn.IFS(N887="R","Rob",N887="E","Exc",N887="L","Lib",N887="A","Ara")</f>
        <v>Rob</v>
      </c>
      <c r="P887" t="str" cm="1">
        <f t="array" ref="P887">_xlfn.IFS(O887="Rob","Robusta",O887="Exc","Excelsa",O887="Ara","Arabica",O887="Lib","Liberica")</f>
        <v>Robusta</v>
      </c>
      <c r="Q887" t="str">
        <f t="shared" si="109"/>
        <v>D</v>
      </c>
      <c r="R887" s="8" t="str">
        <f t="shared" si="110"/>
        <v>2.5</v>
      </c>
      <c r="S887" s="9">
        <f>_xlfn.XLOOKUP(F887,products!$A$2:$A$49,products!$E$2:$E$49,,0,)</f>
        <v>20.584999999999997</v>
      </c>
      <c r="T887" s="10">
        <f t="shared" si="111"/>
        <v>123.50999999999999</v>
      </c>
      <c r="U887" t="str">
        <f>_xlfn.XLOOKUP(E887,customers!$A$2:$A$1001,customers!$I$2:$I$1001,,0,)</f>
        <v>No</v>
      </c>
    </row>
    <row r="888" spans="1:21" x14ac:dyDescent="0.2">
      <c r="A888" s="2" t="s">
        <v>5501</v>
      </c>
      <c r="B888" s="3">
        <v>44518</v>
      </c>
      <c r="C888" s="3" t="str">
        <f t="shared" si="104"/>
        <v>Nov</v>
      </c>
      <c r="D888" s="2">
        <f t="shared" si="105"/>
        <v>2021</v>
      </c>
      <c r="E888" s="2" t="s">
        <v>5502</v>
      </c>
      <c r="F888" t="s">
        <v>6160</v>
      </c>
      <c r="G888" s="2">
        <v>2</v>
      </c>
      <c r="H888" s="2" t="str">
        <f>VLOOKUP(E888,customers!$A$1:$I$1001,2,FALSE)</f>
        <v>Marty Scholl</v>
      </c>
      <c r="I888" s="2" t="str">
        <f t="shared" si="106"/>
        <v>Marty</v>
      </c>
      <c r="J888" s="2" t="str">
        <f t="shared" si="107"/>
        <v>Scholl</v>
      </c>
      <c r="K888" s="2" t="str">
        <f>IF(VLOOKUP(E888,customers!$A$1:$I$1001,3,FALSE)=0," ",VLOOKUP(E888,customers!$A$1:$I$1001,3,FALSE))</f>
        <v>mschollom@taobao.com</v>
      </c>
      <c r="L888" s="2" t="str">
        <f>VLOOKUP(E888,customers!$A$1:$I$1001,6,FALSE)</f>
        <v>San Francisco</v>
      </c>
      <c r="M888" s="2" t="str">
        <f>VLOOKUP(E888,customers!$A$1:$I$1001,7,FALSE)</f>
        <v>United States</v>
      </c>
      <c r="N888" t="str">
        <f t="shared" si="108"/>
        <v>L</v>
      </c>
      <c r="O888" t="str" cm="1">
        <f t="array" ref="O888">_xlfn.IFS(N888="R","Rob",N888="E","Exc",N888="L","Lib",N888="A","Ara")</f>
        <v>Lib</v>
      </c>
      <c r="P888" t="str" cm="1">
        <f t="array" ref="P888">_xlfn.IFS(O888="Rob","Robusta",O888="Exc","Excelsa",O888="Ara","Arabica",O888="Lib","Liberica")</f>
        <v>Liberica</v>
      </c>
      <c r="Q888" t="str">
        <f t="shared" si="109"/>
        <v>M</v>
      </c>
      <c r="R888" s="8" t="str">
        <f t="shared" si="110"/>
        <v>0.5</v>
      </c>
      <c r="S888" s="9">
        <f>_xlfn.XLOOKUP(F888,products!$A$2:$A$49,products!$E$2:$E$49,,0,)</f>
        <v>8.73</v>
      </c>
      <c r="T888" s="10">
        <f t="shared" si="111"/>
        <v>17.46</v>
      </c>
      <c r="U888" t="str">
        <f>_xlfn.XLOOKUP(E888,customers!$A$2:$A$1001,customers!$I$2:$I$1001,,0,)</f>
        <v>No</v>
      </c>
    </row>
    <row r="889" spans="1:21" x14ac:dyDescent="0.2">
      <c r="A889" s="2" t="s">
        <v>5507</v>
      </c>
      <c r="B889" s="3">
        <v>44002</v>
      </c>
      <c r="C889" s="3" t="str">
        <f t="shared" si="104"/>
        <v>Jun</v>
      </c>
      <c r="D889" s="2">
        <f t="shared" si="105"/>
        <v>2020</v>
      </c>
      <c r="E889" s="2" t="s">
        <v>5508</v>
      </c>
      <c r="F889" t="s">
        <v>6184</v>
      </c>
      <c r="G889" s="2">
        <v>3</v>
      </c>
      <c r="H889" s="2" t="str">
        <f>VLOOKUP(E889,customers!$A$1:$I$1001,2,FALSE)</f>
        <v>Kienan Ferson</v>
      </c>
      <c r="I889" s="2" t="str">
        <f t="shared" si="106"/>
        <v>Kienan</v>
      </c>
      <c r="J889" s="2" t="str">
        <f t="shared" si="107"/>
        <v>Ferson</v>
      </c>
      <c r="K889" s="2" t="str">
        <f>IF(VLOOKUP(E889,customers!$A$1:$I$1001,3,FALSE)=0," ",VLOOKUP(E889,customers!$A$1:$I$1001,3,FALSE))</f>
        <v>kfersonon@g.co</v>
      </c>
      <c r="L889" s="2" t="str">
        <f>VLOOKUP(E889,customers!$A$1:$I$1001,6,FALSE)</f>
        <v>Mobile</v>
      </c>
      <c r="M889" s="2" t="str">
        <f>VLOOKUP(E889,customers!$A$1:$I$1001,7,FALSE)</f>
        <v>United States</v>
      </c>
      <c r="N889" t="str">
        <f t="shared" si="108"/>
        <v>E</v>
      </c>
      <c r="O889" t="str" cm="1">
        <f t="array" ref="O889">_xlfn.IFS(N889="R","Rob",N889="E","Exc",N889="L","Lib",N889="A","Ara")</f>
        <v>Exc</v>
      </c>
      <c r="P889" t="str" cm="1">
        <f t="array" ref="P889">_xlfn.IFS(O889="Rob","Robusta",O889="Exc","Excelsa",O889="Ara","Arabica",O889="Lib","Liberica")</f>
        <v>Excelsa</v>
      </c>
      <c r="Q889" t="str">
        <f t="shared" si="109"/>
        <v>L</v>
      </c>
      <c r="R889" s="8" t="str">
        <f t="shared" si="110"/>
        <v>0.2</v>
      </c>
      <c r="S889" s="9">
        <f>_xlfn.XLOOKUP(F889,products!$A$2:$A$49,products!$E$2:$E$49,,0,)</f>
        <v>4.4550000000000001</v>
      </c>
      <c r="T889" s="10">
        <f t="shared" si="111"/>
        <v>13.365</v>
      </c>
      <c r="U889" t="str">
        <f>_xlfn.XLOOKUP(E889,customers!$A$2:$A$1001,customers!$I$2:$I$1001,,0,)</f>
        <v>No</v>
      </c>
    </row>
    <row r="890" spans="1:21" x14ac:dyDescent="0.2">
      <c r="A890" s="2" t="s">
        <v>5513</v>
      </c>
      <c r="B890" s="3">
        <v>44292</v>
      </c>
      <c r="C890" s="3" t="str">
        <f t="shared" si="104"/>
        <v>Apr</v>
      </c>
      <c r="D890" s="2">
        <f t="shared" si="105"/>
        <v>2021</v>
      </c>
      <c r="E890" s="2" t="s">
        <v>5514</v>
      </c>
      <c r="F890" t="s">
        <v>6167</v>
      </c>
      <c r="G890" s="2">
        <v>2</v>
      </c>
      <c r="H890" s="2" t="str">
        <f>VLOOKUP(E890,customers!$A$1:$I$1001,2,FALSE)</f>
        <v>Blake Kelloway</v>
      </c>
      <c r="I890" s="2" t="str">
        <f t="shared" si="106"/>
        <v>Blake</v>
      </c>
      <c r="J890" s="2" t="str">
        <f t="shared" si="107"/>
        <v>Kelloway</v>
      </c>
      <c r="K890" s="2" t="str">
        <f>IF(VLOOKUP(E890,customers!$A$1:$I$1001,3,FALSE)=0," ",VLOOKUP(E890,customers!$A$1:$I$1001,3,FALSE))</f>
        <v>bkellowayoo@omniture.com</v>
      </c>
      <c r="L890" s="2" t="str">
        <f>VLOOKUP(E890,customers!$A$1:$I$1001,6,FALSE)</f>
        <v>San Francisco</v>
      </c>
      <c r="M890" s="2" t="str">
        <f>VLOOKUP(E890,customers!$A$1:$I$1001,7,FALSE)</f>
        <v>United States</v>
      </c>
      <c r="N890" t="str">
        <f t="shared" si="108"/>
        <v>A</v>
      </c>
      <c r="O890" t="str" cm="1">
        <f t="array" ref="O890">_xlfn.IFS(N890="R","Rob",N890="E","Exc",N890="L","Lib",N890="A","Ara")</f>
        <v>Ara</v>
      </c>
      <c r="P890" t="str" cm="1">
        <f t="array" ref="P890">_xlfn.IFS(O890="Rob","Robusta",O890="Exc","Excelsa",O890="Ara","Arabica",O890="Lib","Liberica")</f>
        <v>Arabica</v>
      </c>
      <c r="Q890" t="str">
        <f t="shared" si="109"/>
        <v>L</v>
      </c>
      <c r="R890" s="8" t="str">
        <f t="shared" si="110"/>
        <v>0.2</v>
      </c>
      <c r="S890" s="9">
        <f>_xlfn.XLOOKUP(F890,products!$A$2:$A$49,products!$E$2:$E$49,,0,)</f>
        <v>3.8849999999999998</v>
      </c>
      <c r="T890" s="10">
        <f t="shared" si="111"/>
        <v>7.77</v>
      </c>
      <c r="U890" t="str">
        <f>_xlfn.XLOOKUP(E890,customers!$A$2:$A$1001,customers!$I$2:$I$1001,,0,)</f>
        <v>Yes</v>
      </c>
    </row>
    <row r="891" spans="1:21" x14ac:dyDescent="0.2">
      <c r="A891" s="2" t="s">
        <v>5519</v>
      </c>
      <c r="B891" s="3">
        <v>43633</v>
      </c>
      <c r="C891" s="3" t="str">
        <f t="shared" si="104"/>
        <v>Jun</v>
      </c>
      <c r="D891" s="2">
        <f t="shared" si="105"/>
        <v>2019</v>
      </c>
      <c r="E891" s="2" t="s">
        <v>5520</v>
      </c>
      <c r="F891" t="s">
        <v>6163</v>
      </c>
      <c r="G891" s="2">
        <v>1</v>
      </c>
      <c r="H891" s="2" t="str">
        <f>VLOOKUP(E891,customers!$A$1:$I$1001,2,FALSE)</f>
        <v>Scarlett Oliffe</v>
      </c>
      <c r="I891" s="2" t="str">
        <f t="shared" si="106"/>
        <v>Scarlett</v>
      </c>
      <c r="J891" s="2" t="str">
        <f t="shared" si="107"/>
        <v>Oliffe</v>
      </c>
      <c r="K891" s="2" t="str">
        <f>IF(VLOOKUP(E891,customers!$A$1:$I$1001,3,FALSE)=0," ",VLOOKUP(E891,customers!$A$1:$I$1001,3,FALSE))</f>
        <v>soliffeop@yellowbook.com</v>
      </c>
      <c r="L891" s="2" t="str">
        <f>VLOOKUP(E891,customers!$A$1:$I$1001,6,FALSE)</f>
        <v>Jamaica</v>
      </c>
      <c r="M891" s="2" t="str">
        <f>VLOOKUP(E891,customers!$A$1:$I$1001,7,FALSE)</f>
        <v>United States</v>
      </c>
      <c r="N891" t="str">
        <f t="shared" si="108"/>
        <v>R</v>
      </c>
      <c r="O891" t="str" cm="1">
        <f t="array" ref="O891">_xlfn.IFS(N891="R","Rob",N891="E","Exc",N891="L","Lib",N891="A","Ara")</f>
        <v>Rob</v>
      </c>
      <c r="P891" t="str" cm="1">
        <f t="array" ref="P891">_xlfn.IFS(O891="Rob","Robusta",O891="Exc","Excelsa",O891="Ara","Arabica",O891="Lib","Liberica")</f>
        <v>Robusta</v>
      </c>
      <c r="Q891" t="str">
        <f t="shared" si="109"/>
        <v>D</v>
      </c>
      <c r="R891" s="8" t="str">
        <f t="shared" si="110"/>
        <v>0.2</v>
      </c>
      <c r="S891" s="9">
        <f>_xlfn.XLOOKUP(F891,products!$A$2:$A$49,products!$E$2:$E$49,,0,)</f>
        <v>2.6849999999999996</v>
      </c>
      <c r="T891" s="10">
        <f t="shared" si="111"/>
        <v>2.6849999999999996</v>
      </c>
      <c r="U891" t="str">
        <f>_xlfn.XLOOKUP(E891,customers!$A$2:$A$1001,customers!$I$2:$I$1001,,0,)</f>
        <v>Yes</v>
      </c>
    </row>
    <row r="892" spans="1:21" x14ac:dyDescent="0.2">
      <c r="A892" s="2" t="s">
        <v>5525</v>
      </c>
      <c r="B892" s="3">
        <v>44646</v>
      </c>
      <c r="C892" s="3" t="str">
        <f t="shared" si="104"/>
        <v>Mar</v>
      </c>
      <c r="D892" s="2">
        <f t="shared" si="105"/>
        <v>2022</v>
      </c>
      <c r="E892" s="2" t="s">
        <v>5526</v>
      </c>
      <c r="F892" t="s">
        <v>6149</v>
      </c>
      <c r="G892" s="2">
        <v>1</v>
      </c>
      <c r="H892" s="2" t="str">
        <f>VLOOKUP(E892,customers!$A$1:$I$1001,2,FALSE)</f>
        <v>Kippie Marrison</v>
      </c>
      <c r="I892" s="2" t="str">
        <f t="shared" si="106"/>
        <v>Kippie</v>
      </c>
      <c r="J892" s="2" t="str">
        <f t="shared" si="107"/>
        <v>Marrison</v>
      </c>
      <c r="K892" s="2" t="str">
        <f>IF(VLOOKUP(E892,customers!$A$1:$I$1001,3,FALSE)=0," ",VLOOKUP(E892,customers!$A$1:$I$1001,3,FALSE))</f>
        <v>kmarrisonoq@dropbox.com</v>
      </c>
      <c r="L892" s="2" t="str">
        <f>VLOOKUP(E892,customers!$A$1:$I$1001,6,FALSE)</f>
        <v>Denver</v>
      </c>
      <c r="M892" s="2" t="str">
        <f>VLOOKUP(E892,customers!$A$1:$I$1001,7,FALSE)</f>
        <v>United States</v>
      </c>
      <c r="N892" t="str">
        <f t="shared" si="108"/>
        <v>R</v>
      </c>
      <c r="O892" t="str" cm="1">
        <f t="array" ref="O892">_xlfn.IFS(N892="R","Rob",N892="E","Exc",N892="L","Lib",N892="A","Ara")</f>
        <v>Rob</v>
      </c>
      <c r="P892" t="str" cm="1">
        <f t="array" ref="P892">_xlfn.IFS(O892="Rob","Robusta",O892="Exc","Excelsa",O892="Ara","Arabica",O892="Lib","Liberica")</f>
        <v>Robusta</v>
      </c>
      <c r="Q892" t="str">
        <f t="shared" si="109"/>
        <v>D</v>
      </c>
      <c r="R892" s="8" t="str">
        <f t="shared" si="110"/>
        <v>2.5</v>
      </c>
      <c r="S892" s="9">
        <f>_xlfn.XLOOKUP(F892,products!$A$2:$A$49,products!$E$2:$E$49,,0,)</f>
        <v>20.584999999999997</v>
      </c>
      <c r="T892" s="10">
        <f t="shared" si="111"/>
        <v>20.584999999999997</v>
      </c>
      <c r="U892" t="str">
        <f>_xlfn.XLOOKUP(E892,customers!$A$2:$A$1001,customers!$I$2:$I$1001,,0,)</f>
        <v>Yes</v>
      </c>
    </row>
    <row r="893" spans="1:21" x14ac:dyDescent="0.2">
      <c r="A893" s="2" t="s">
        <v>5531</v>
      </c>
      <c r="B893" s="3">
        <v>44469</v>
      </c>
      <c r="C893" s="3" t="str">
        <f t="shared" si="104"/>
        <v>Sep</v>
      </c>
      <c r="D893" s="2">
        <f t="shared" si="105"/>
        <v>2021</v>
      </c>
      <c r="E893" s="2" t="s">
        <v>5532</v>
      </c>
      <c r="F893" t="s">
        <v>6168</v>
      </c>
      <c r="G893" s="2">
        <v>5</v>
      </c>
      <c r="H893" s="2" t="str">
        <f>VLOOKUP(E893,customers!$A$1:$I$1001,2,FALSE)</f>
        <v>Celestia Dolohunty</v>
      </c>
      <c r="I893" s="2" t="str">
        <f t="shared" si="106"/>
        <v>Celestia</v>
      </c>
      <c r="J893" s="2" t="str">
        <f t="shared" si="107"/>
        <v>Dolohunty</v>
      </c>
      <c r="K893" s="2" t="str">
        <f>IF(VLOOKUP(E893,customers!$A$1:$I$1001,3,FALSE)=0," ",VLOOKUP(E893,customers!$A$1:$I$1001,3,FALSE))</f>
        <v>cdolohuntyor@dailymail.co.uk</v>
      </c>
      <c r="L893" s="2" t="str">
        <f>VLOOKUP(E893,customers!$A$1:$I$1001,6,FALSE)</f>
        <v>San Diego</v>
      </c>
      <c r="M893" s="2" t="str">
        <f>VLOOKUP(E893,customers!$A$1:$I$1001,7,FALSE)</f>
        <v>United States</v>
      </c>
      <c r="N893" t="str">
        <f t="shared" si="108"/>
        <v>A</v>
      </c>
      <c r="O893" t="str" cm="1">
        <f t="array" ref="O893">_xlfn.IFS(N893="R","Rob",N893="E","Exc",N893="L","Lib",N893="A","Ara")</f>
        <v>Ara</v>
      </c>
      <c r="P893" t="str" cm="1">
        <f t="array" ref="P893">_xlfn.IFS(O893="Rob","Robusta",O893="Exc","Excelsa",O893="Ara","Arabica",O893="Lib","Liberica")</f>
        <v>Arabica</v>
      </c>
      <c r="Q893" t="str">
        <f t="shared" si="109"/>
        <v>D</v>
      </c>
      <c r="R893" s="8" t="str">
        <f t="shared" si="110"/>
        <v>2.5</v>
      </c>
      <c r="S893" s="9">
        <f>_xlfn.XLOOKUP(F893,products!$A$2:$A$49,products!$E$2:$E$49,,0,)</f>
        <v>22.884999999999998</v>
      </c>
      <c r="T893" s="10">
        <f t="shared" si="111"/>
        <v>114.42499999999998</v>
      </c>
      <c r="U893" t="str">
        <f>_xlfn.XLOOKUP(E893,customers!$A$2:$A$1001,customers!$I$2:$I$1001,,0,)</f>
        <v>Yes</v>
      </c>
    </row>
    <row r="894" spans="1:21" x14ac:dyDescent="0.2">
      <c r="A894" s="2" t="s">
        <v>5537</v>
      </c>
      <c r="B894" s="3">
        <v>43635</v>
      </c>
      <c r="C894" s="3" t="str">
        <f t="shared" si="104"/>
        <v>Jun</v>
      </c>
      <c r="D894" s="2">
        <f t="shared" si="105"/>
        <v>2019</v>
      </c>
      <c r="E894" s="2" t="s">
        <v>5538</v>
      </c>
      <c r="F894" t="s">
        <v>6156</v>
      </c>
      <c r="G894" s="2">
        <v>5</v>
      </c>
      <c r="H894" s="2" t="str">
        <f>VLOOKUP(E894,customers!$A$1:$I$1001,2,FALSE)</f>
        <v>Patsy Vasilenko</v>
      </c>
      <c r="I894" s="2" t="str">
        <f t="shared" si="106"/>
        <v>Patsy</v>
      </c>
      <c r="J894" s="2" t="str">
        <f t="shared" si="107"/>
        <v>Vasilenko</v>
      </c>
      <c r="K894" s="2" t="str">
        <f>IF(VLOOKUP(E894,customers!$A$1:$I$1001,3,FALSE)=0," ",VLOOKUP(E894,customers!$A$1:$I$1001,3,FALSE))</f>
        <v>pvasilenkoos@addtoany.com</v>
      </c>
      <c r="L894" s="2" t="str">
        <f>VLOOKUP(E894,customers!$A$1:$I$1001,6,FALSE)</f>
        <v>Preston</v>
      </c>
      <c r="M894" s="2" t="str">
        <f>VLOOKUP(E894,customers!$A$1:$I$1001,7,FALSE)</f>
        <v>United Kingdom</v>
      </c>
      <c r="N894" t="str">
        <f t="shared" si="108"/>
        <v>E</v>
      </c>
      <c r="O894" t="str" cm="1">
        <f t="array" ref="O894">_xlfn.IFS(N894="R","Rob",N894="E","Exc",N894="L","Lib",N894="A","Ara")</f>
        <v>Exc</v>
      </c>
      <c r="P894" t="str" cm="1">
        <f t="array" ref="P894">_xlfn.IFS(O894="Rob","Robusta",O894="Exc","Excelsa",O894="Ara","Arabica",O894="Lib","Liberica")</f>
        <v>Excelsa</v>
      </c>
      <c r="Q894" t="str">
        <f t="shared" si="109"/>
        <v>M</v>
      </c>
      <c r="R894" s="8" t="str">
        <f t="shared" si="110"/>
        <v>0.2</v>
      </c>
      <c r="S894" s="9">
        <f>_xlfn.XLOOKUP(F894,products!$A$2:$A$49,products!$E$2:$E$49,,0,)</f>
        <v>4.125</v>
      </c>
      <c r="T894" s="10">
        <f t="shared" si="111"/>
        <v>20.625</v>
      </c>
      <c r="U894" t="str">
        <f>_xlfn.XLOOKUP(E894,customers!$A$2:$A$1001,customers!$I$2:$I$1001,,0,)</f>
        <v>No</v>
      </c>
    </row>
    <row r="895" spans="1:21" x14ac:dyDescent="0.2">
      <c r="A895" s="2" t="s">
        <v>5543</v>
      </c>
      <c r="B895" s="3">
        <v>44651</v>
      </c>
      <c r="C895" s="3" t="str">
        <f t="shared" si="104"/>
        <v>Mar</v>
      </c>
      <c r="D895" s="2">
        <f t="shared" si="105"/>
        <v>2022</v>
      </c>
      <c r="E895" s="2" t="s">
        <v>5544</v>
      </c>
      <c r="F895" t="s">
        <v>6161</v>
      </c>
      <c r="G895" s="2">
        <v>6</v>
      </c>
      <c r="H895" s="2" t="str">
        <f>VLOOKUP(E895,customers!$A$1:$I$1001,2,FALSE)</f>
        <v>Raphaela Schankelborg</v>
      </c>
      <c r="I895" s="2" t="str">
        <f t="shared" si="106"/>
        <v>Raphaela</v>
      </c>
      <c r="J895" s="2" t="str">
        <f t="shared" si="107"/>
        <v>Schankelborg</v>
      </c>
      <c r="K895" s="2" t="str">
        <f>IF(VLOOKUP(E895,customers!$A$1:$I$1001,3,FALSE)=0," ",VLOOKUP(E895,customers!$A$1:$I$1001,3,FALSE))</f>
        <v>rschankelborgot@ameblo.jp</v>
      </c>
      <c r="L895" s="2" t="str">
        <f>VLOOKUP(E895,customers!$A$1:$I$1001,6,FALSE)</f>
        <v>Pittsburgh</v>
      </c>
      <c r="M895" s="2" t="str">
        <f>VLOOKUP(E895,customers!$A$1:$I$1001,7,FALSE)</f>
        <v>United States</v>
      </c>
      <c r="N895" t="str">
        <f t="shared" si="108"/>
        <v>L</v>
      </c>
      <c r="O895" t="str" cm="1">
        <f t="array" ref="O895">_xlfn.IFS(N895="R","Rob",N895="E","Exc",N895="L","Lib",N895="A","Ara")</f>
        <v>Lib</v>
      </c>
      <c r="P895" t="str" cm="1">
        <f t="array" ref="P895">_xlfn.IFS(O895="Rob","Robusta",O895="Exc","Excelsa",O895="Ara","Arabica",O895="Lib","Liberica")</f>
        <v>Liberica</v>
      </c>
      <c r="Q895" t="str">
        <f t="shared" si="109"/>
        <v>L</v>
      </c>
      <c r="R895" s="8" t="str">
        <f t="shared" si="110"/>
        <v>0.5</v>
      </c>
      <c r="S895" s="9">
        <f>_xlfn.XLOOKUP(F895,products!$A$2:$A$49,products!$E$2:$E$49,,0,)</f>
        <v>9.51</v>
      </c>
      <c r="T895" s="10">
        <f t="shared" si="111"/>
        <v>57.06</v>
      </c>
      <c r="U895" t="str">
        <f>_xlfn.XLOOKUP(E895,customers!$A$2:$A$1001,customers!$I$2:$I$1001,,0,)</f>
        <v>Yes</v>
      </c>
    </row>
    <row r="896" spans="1:21" x14ac:dyDescent="0.2">
      <c r="A896" s="2" t="s">
        <v>5548</v>
      </c>
      <c r="B896" s="3">
        <v>44016</v>
      </c>
      <c r="C896" s="3" t="str">
        <f t="shared" si="104"/>
        <v>Jul</v>
      </c>
      <c r="D896" s="2">
        <f t="shared" si="105"/>
        <v>2020</v>
      </c>
      <c r="E896" s="2" t="s">
        <v>5549</v>
      </c>
      <c r="F896" t="s">
        <v>6149</v>
      </c>
      <c r="G896" s="2">
        <v>4</v>
      </c>
      <c r="H896" s="2" t="str">
        <f>VLOOKUP(E896,customers!$A$1:$I$1001,2,FALSE)</f>
        <v>Sharity Wickens</v>
      </c>
      <c r="I896" s="2" t="str">
        <f t="shared" si="106"/>
        <v>Sharity</v>
      </c>
      <c r="J896" s="2" t="str">
        <f t="shared" si="107"/>
        <v>Wickens</v>
      </c>
      <c r="K896" s="2" t="str">
        <f>IF(VLOOKUP(E896,customers!$A$1:$I$1001,3,FALSE)=0," ",VLOOKUP(E896,customers!$A$1:$I$1001,3,FALSE))</f>
        <v xml:space="preserve"> </v>
      </c>
      <c r="L896" s="2" t="str">
        <f>VLOOKUP(E896,customers!$A$1:$I$1001,6,FALSE)</f>
        <v>Cavan</v>
      </c>
      <c r="M896" s="2" t="str">
        <f>VLOOKUP(E896,customers!$A$1:$I$1001,7,FALSE)</f>
        <v>Ireland</v>
      </c>
      <c r="N896" t="str">
        <f t="shared" si="108"/>
        <v>R</v>
      </c>
      <c r="O896" t="str" cm="1">
        <f t="array" ref="O896">_xlfn.IFS(N896="R","Rob",N896="E","Exc",N896="L","Lib",N896="A","Ara")</f>
        <v>Rob</v>
      </c>
      <c r="P896" t="str" cm="1">
        <f t="array" ref="P896">_xlfn.IFS(O896="Rob","Robusta",O896="Exc","Excelsa",O896="Ara","Arabica",O896="Lib","Liberica")</f>
        <v>Robusta</v>
      </c>
      <c r="Q896" t="str">
        <f t="shared" si="109"/>
        <v>D</v>
      </c>
      <c r="R896" s="8" t="str">
        <f t="shared" si="110"/>
        <v>2.5</v>
      </c>
      <c r="S896" s="9">
        <f>_xlfn.XLOOKUP(F896,products!$A$2:$A$49,products!$E$2:$E$49,,0,)</f>
        <v>20.584999999999997</v>
      </c>
      <c r="T896" s="10">
        <f t="shared" si="111"/>
        <v>82.339999999999989</v>
      </c>
      <c r="U896" t="str">
        <f>_xlfn.XLOOKUP(E896,customers!$A$2:$A$1001,customers!$I$2:$I$1001,,0,)</f>
        <v>Yes</v>
      </c>
    </row>
    <row r="897" spans="1:21" x14ac:dyDescent="0.2">
      <c r="A897" s="2" t="s">
        <v>5553</v>
      </c>
      <c r="B897" s="3">
        <v>44521</v>
      </c>
      <c r="C897" s="3" t="str">
        <f t="shared" si="104"/>
        <v>Nov</v>
      </c>
      <c r="D897" s="2">
        <f t="shared" si="105"/>
        <v>2021</v>
      </c>
      <c r="E897" s="2" t="s">
        <v>5554</v>
      </c>
      <c r="F897" t="s">
        <v>6166</v>
      </c>
      <c r="G897" s="2">
        <v>5</v>
      </c>
      <c r="H897" s="2" t="str">
        <f>VLOOKUP(E897,customers!$A$1:$I$1001,2,FALSE)</f>
        <v>Derick Snow</v>
      </c>
      <c r="I897" s="2" t="str">
        <f t="shared" si="106"/>
        <v>Derick</v>
      </c>
      <c r="J897" s="2" t="str">
        <f t="shared" si="107"/>
        <v>Snow</v>
      </c>
      <c r="K897" s="2" t="str">
        <f>IF(VLOOKUP(E897,customers!$A$1:$I$1001,3,FALSE)=0," ",VLOOKUP(E897,customers!$A$1:$I$1001,3,FALSE))</f>
        <v xml:space="preserve"> </v>
      </c>
      <c r="L897" s="2" t="str">
        <f>VLOOKUP(E897,customers!$A$1:$I$1001,6,FALSE)</f>
        <v>New York City</v>
      </c>
      <c r="M897" s="2" t="str">
        <f>VLOOKUP(E897,customers!$A$1:$I$1001,7,FALSE)</f>
        <v>United States</v>
      </c>
      <c r="N897" t="str">
        <f t="shared" si="108"/>
        <v>E</v>
      </c>
      <c r="O897" t="str" cm="1">
        <f t="array" ref="O897">_xlfn.IFS(N897="R","Rob",N897="E","Exc",N897="L","Lib",N897="A","Ara")</f>
        <v>Exc</v>
      </c>
      <c r="P897" t="str" cm="1">
        <f t="array" ref="P897">_xlfn.IFS(O897="Rob","Robusta",O897="Exc","Excelsa",O897="Ara","Arabica",O897="Lib","Liberica")</f>
        <v>Excelsa</v>
      </c>
      <c r="Q897" t="str">
        <f t="shared" si="109"/>
        <v>M</v>
      </c>
      <c r="R897" s="8" t="str">
        <f t="shared" si="110"/>
        <v>2.5</v>
      </c>
      <c r="S897" s="9">
        <f>_xlfn.XLOOKUP(F897,products!$A$2:$A$49,products!$E$2:$E$49,,0,)</f>
        <v>31.624999999999996</v>
      </c>
      <c r="T897" s="10">
        <f t="shared" si="111"/>
        <v>158.12499999999997</v>
      </c>
      <c r="U897" t="str">
        <f>_xlfn.XLOOKUP(E897,customers!$A$2:$A$1001,customers!$I$2:$I$1001,,0,)</f>
        <v>No</v>
      </c>
    </row>
    <row r="898" spans="1:21" x14ac:dyDescent="0.2">
      <c r="A898" s="2" t="s">
        <v>5558</v>
      </c>
      <c r="B898" s="3">
        <v>44347</v>
      </c>
      <c r="C898" s="3" t="str">
        <f t="shared" si="104"/>
        <v>May</v>
      </c>
      <c r="D898" s="2">
        <f t="shared" si="105"/>
        <v>2021</v>
      </c>
      <c r="E898" s="2" t="s">
        <v>5559</v>
      </c>
      <c r="F898" t="s">
        <v>6172</v>
      </c>
      <c r="G898" s="2">
        <v>6</v>
      </c>
      <c r="H898" s="2" t="str">
        <f>VLOOKUP(E898,customers!$A$1:$I$1001,2,FALSE)</f>
        <v>Baxy Cargen</v>
      </c>
      <c r="I898" s="2" t="str">
        <f t="shared" si="106"/>
        <v>Baxy</v>
      </c>
      <c r="J898" s="2" t="str">
        <f t="shared" si="107"/>
        <v>Cargen</v>
      </c>
      <c r="K898" s="2" t="str">
        <f>IF(VLOOKUP(E898,customers!$A$1:$I$1001,3,FALSE)=0," ",VLOOKUP(E898,customers!$A$1:$I$1001,3,FALSE))</f>
        <v>bcargenow@geocities.jp</v>
      </c>
      <c r="L898" s="2" t="str">
        <f>VLOOKUP(E898,customers!$A$1:$I$1001,6,FALSE)</f>
        <v>Seattle</v>
      </c>
      <c r="M898" s="2" t="str">
        <f>VLOOKUP(E898,customers!$A$1:$I$1001,7,FALSE)</f>
        <v>United States</v>
      </c>
      <c r="N898" t="str">
        <f t="shared" si="108"/>
        <v>R</v>
      </c>
      <c r="O898" t="str" cm="1">
        <f t="array" ref="O898">_xlfn.IFS(N898="R","Rob",N898="E","Exc",N898="L","Lib",N898="A","Ara")</f>
        <v>Rob</v>
      </c>
      <c r="P898" t="str" cm="1">
        <f t="array" ref="P898">_xlfn.IFS(O898="Rob","Robusta",O898="Exc","Excelsa",O898="Ara","Arabica",O898="Lib","Liberica")</f>
        <v>Robusta</v>
      </c>
      <c r="Q898" t="str">
        <f t="shared" si="109"/>
        <v>D</v>
      </c>
      <c r="R898" s="8" t="str">
        <f t="shared" si="110"/>
        <v>0.5</v>
      </c>
      <c r="S898" s="9">
        <f>_xlfn.XLOOKUP(F898,products!$A$2:$A$49,products!$E$2:$E$49,,0,)</f>
        <v>5.3699999999999992</v>
      </c>
      <c r="T898" s="10">
        <f t="shared" si="111"/>
        <v>32.22</v>
      </c>
      <c r="U898" t="str">
        <f>_xlfn.XLOOKUP(E898,customers!$A$2:$A$1001,customers!$I$2:$I$1001,,0,)</f>
        <v>Yes</v>
      </c>
    </row>
    <row r="899" spans="1:21" x14ac:dyDescent="0.2">
      <c r="A899" s="2" t="s">
        <v>5564</v>
      </c>
      <c r="B899" s="3">
        <v>43932</v>
      </c>
      <c r="C899" s="3" t="str">
        <f t="shared" ref="C899:C962" si="112">TEXT(B899,"mmm")</f>
        <v>Apr</v>
      </c>
      <c r="D899" s="2">
        <f t="shared" ref="D899:D962" si="113">YEAR(B899)</f>
        <v>2020</v>
      </c>
      <c r="E899" s="2" t="s">
        <v>5565</v>
      </c>
      <c r="F899" t="s">
        <v>6183</v>
      </c>
      <c r="G899" s="2">
        <v>2</v>
      </c>
      <c r="H899" s="2" t="str">
        <f>VLOOKUP(E899,customers!$A$1:$I$1001,2,FALSE)</f>
        <v>Ryann Stickler</v>
      </c>
      <c r="I899" s="2" t="str">
        <f t="shared" ref="I899:I962" si="114">LEFT(H899,FIND(" ",H899,1)-1)</f>
        <v>Ryann</v>
      </c>
      <c r="J899" s="2" t="str">
        <f t="shared" ref="J899:J962" si="115">RIGHT(H899,LEN(H899)-FIND(" ",H899,1))</f>
        <v>Stickler</v>
      </c>
      <c r="K899" s="2" t="str">
        <f>IF(VLOOKUP(E899,customers!$A$1:$I$1001,3,FALSE)=0," ",VLOOKUP(E899,customers!$A$1:$I$1001,3,FALSE))</f>
        <v>rsticklerox@printfriendly.com</v>
      </c>
      <c r="L899" s="2" t="str">
        <f>VLOOKUP(E899,customers!$A$1:$I$1001,6,FALSE)</f>
        <v>Birmingham</v>
      </c>
      <c r="M899" s="2" t="str">
        <f>VLOOKUP(E899,customers!$A$1:$I$1001,7,FALSE)</f>
        <v>United Kingdom</v>
      </c>
      <c r="N899" t="str">
        <f t="shared" ref="N899:N962" si="116">LEFT(F899,FIND("-",F899,1)-1)</f>
        <v>E</v>
      </c>
      <c r="O899" t="str" cm="1">
        <f t="array" ref="O899">_xlfn.IFS(N899="R","Rob",N899="E","Exc",N899="L","Lib",N899="A","Ara")</f>
        <v>Exc</v>
      </c>
      <c r="P899" t="str" cm="1">
        <f t="array" ref="P899">_xlfn.IFS(O899="Rob","Robusta",O899="Exc","Excelsa",O899="Ara","Arabica",O899="Lib","Liberica")</f>
        <v>Excelsa</v>
      </c>
      <c r="Q899" t="str">
        <f t="shared" ref="Q899:Q962" si="117">MID(F899,FIND("-",F899,1)+1,1)</f>
        <v>D</v>
      </c>
      <c r="R899" s="8" t="str">
        <f t="shared" ref="R899:R962" si="118">MID(F899,FIND("-",F899,FIND("-",F899,1)+1)+1,LEN(F899)-FIND("-",F899,FIND("-",F899,1)+1))</f>
        <v>1</v>
      </c>
      <c r="S899" s="9">
        <f>_xlfn.XLOOKUP(F899,products!$A$2:$A$49,products!$E$2:$E$49,,0,)</f>
        <v>12.15</v>
      </c>
      <c r="T899" s="10">
        <f t="shared" ref="T899:T962" si="119">S899*G899</f>
        <v>24.3</v>
      </c>
      <c r="U899" t="str">
        <f>_xlfn.XLOOKUP(E899,customers!$A$2:$A$1001,customers!$I$2:$I$1001,,0,)</f>
        <v>No</v>
      </c>
    </row>
    <row r="900" spans="1:21" x14ac:dyDescent="0.2">
      <c r="A900" s="2" t="s">
        <v>5570</v>
      </c>
      <c r="B900" s="3">
        <v>44089</v>
      </c>
      <c r="C900" s="3" t="str">
        <f t="shared" si="112"/>
        <v>Sep</v>
      </c>
      <c r="D900" s="2">
        <f t="shared" si="113"/>
        <v>2020</v>
      </c>
      <c r="E900" s="2" t="s">
        <v>5571</v>
      </c>
      <c r="F900" t="s">
        <v>6173</v>
      </c>
      <c r="G900" s="2">
        <v>5</v>
      </c>
      <c r="H900" s="2" t="str">
        <f>VLOOKUP(E900,customers!$A$1:$I$1001,2,FALSE)</f>
        <v>Daryn Cassius</v>
      </c>
      <c r="I900" s="2" t="str">
        <f t="shared" si="114"/>
        <v>Daryn</v>
      </c>
      <c r="J900" s="2" t="str">
        <f t="shared" si="115"/>
        <v>Cassius</v>
      </c>
      <c r="K900" s="2" t="str">
        <f>IF(VLOOKUP(E900,customers!$A$1:$I$1001,3,FALSE)=0," ",VLOOKUP(E900,customers!$A$1:$I$1001,3,FALSE))</f>
        <v xml:space="preserve"> </v>
      </c>
      <c r="L900" s="2" t="str">
        <f>VLOOKUP(E900,customers!$A$1:$I$1001,6,FALSE)</f>
        <v>Battle Creek</v>
      </c>
      <c r="M900" s="2" t="str">
        <f>VLOOKUP(E900,customers!$A$1:$I$1001,7,FALSE)</f>
        <v>United States</v>
      </c>
      <c r="N900" t="str">
        <f t="shared" si="116"/>
        <v>R</v>
      </c>
      <c r="O900" t="str" cm="1">
        <f t="array" ref="O900">_xlfn.IFS(N900="R","Rob",N900="E","Exc",N900="L","Lib",N900="A","Ara")</f>
        <v>Rob</v>
      </c>
      <c r="P900" t="str" cm="1">
        <f t="array" ref="P900">_xlfn.IFS(O900="Rob","Robusta",O900="Exc","Excelsa",O900="Ara","Arabica",O900="Lib","Liberica")</f>
        <v>Robusta</v>
      </c>
      <c r="Q900" t="str">
        <f t="shared" si="117"/>
        <v>L</v>
      </c>
      <c r="R900" s="8" t="str">
        <f t="shared" si="118"/>
        <v>0.5</v>
      </c>
      <c r="S900" s="9">
        <f>_xlfn.XLOOKUP(F900,products!$A$2:$A$49,products!$E$2:$E$49,,0,)</f>
        <v>7.169999999999999</v>
      </c>
      <c r="T900" s="10">
        <f t="shared" si="119"/>
        <v>35.849999999999994</v>
      </c>
      <c r="U900" t="str">
        <f>_xlfn.XLOOKUP(E900,customers!$A$2:$A$1001,customers!$I$2:$I$1001,,0,)</f>
        <v>No</v>
      </c>
    </row>
    <row r="901" spans="1:21" x14ac:dyDescent="0.2">
      <c r="A901" s="2" t="s">
        <v>5575</v>
      </c>
      <c r="B901" s="3">
        <v>44523</v>
      </c>
      <c r="C901" s="3" t="str">
        <f t="shared" si="112"/>
        <v>Nov</v>
      </c>
      <c r="D901" s="2">
        <f t="shared" si="113"/>
        <v>2021</v>
      </c>
      <c r="E901" s="2" t="s">
        <v>5554</v>
      </c>
      <c r="F901" t="s">
        <v>6162</v>
      </c>
      <c r="G901" s="2">
        <v>5</v>
      </c>
      <c r="H901" s="2" t="str">
        <f>VLOOKUP(E901,customers!$A$1:$I$1001,2,FALSE)</f>
        <v>Derick Snow</v>
      </c>
      <c r="I901" s="2" t="str">
        <f t="shared" si="114"/>
        <v>Derick</v>
      </c>
      <c r="J901" s="2" t="str">
        <f t="shared" si="115"/>
        <v>Snow</v>
      </c>
      <c r="K901" s="2" t="str">
        <f>IF(VLOOKUP(E901,customers!$A$1:$I$1001,3,FALSE)=0," ",VLOOKUP(E901,customers!$A$1:$I$1001,3,FALSE))</f>
        <v xml:space="preserve"> </v>
      </c>
      <c r="L901" s="2" t="str">
        <f>VLOOKUP(E901,customers!$A$1:$I$1001,6,FALSE)</f>
        <v>New York City</v>
      </c>
      <c r="M901" s="2" t="str">
        <f>VLOOKUP(E901,customers!$A$1:$I$1001,7,FALSE)</f>
        <v>United States</v>
      </c>
      <c r="N901" t="str">
        <f t="shared" si="116"/>
        <v>L</v>
      </c>
      <c r="O901" t="str" cm="1">
        <f t="array" ref="O901">_xlfn.IFS(N901="R","Rob",N901="E","Exc",N901="L","Lib",N901="A","Ara")</f>
        <v>Lib</v>
      </c>
      <c r="P901" t="str" cm="1">
        <f t="array" ref="P901">_xlfn.IFS(O901="Rob","Robusta",O901="Exc","Excelsa",O901="Ara","Arabica",O901="Lib","Liberica")</f>
        <v>Liberica</v>
      </c>
      <c r="Q901" t="str">
        <f t="shared" si="117"/>
        <v>M</v>
      </c>
      <c r="R901" s="8" t="str">
        <f t="shared" si="118"/>
        <v>1</v>
      </c>
      <c r="S901" s="9">
        <f>_xlfn.XLOOKUP(F901,products!$A$2:$A$49,products!$E$2:$E$49,,0,)</f>
        <v>14.55</v>
      </c>
      <c r="T901" s="10">
        <f t="shared" si="119"/>
        <v>72.75</v>
      </c>
      <c r="U901" t="str">
        <f>_xlfn.XLOOKUP(E901,customers!$A$2:$A$1001,customers!$I$2:$I$1001,,0,)</f>
        <v>No</v>
      </c>
    </row>
    <row r="902" spans="1:21" x14ac:dyDescent="0.2">
      <c r="A902" s="2" t="s">
        <v>5580</v>
      </c>
      <c r="B902" s="3">
        <v>44584</v>
      </c>
      <c r="C902" s="3" t="str">
        <f t="shared" si="112"/>
        <v>Jan</v>
      </c>
      <c r="D902" s="2">
        <f t="shared" si="113"/>
        <v>2022</v>
      </c>
      <c r="E902" s="2" t="s">
        <v>5581</v>
      </c>
      <c r="F902" t="s">
        <v>6170</v>
      </c>
      <c r="G902" s="2">
        <v>3</v>
      </c>
      <c r="H902" s="2" t="str">
        <f>VLOOKUP(E902,customers!$A$1:$I$1001,2,FALSE)</f>
        <v>Skelly Dolohunty</v>
      </c>
      <c r="I902" s="2" t="str">
        <f t="shared" si="114"/>
        <v>Skelly</v>
      </c>
      <c r="J902" s="2" t="str">
        <f t="shared" si="115"/>
        <v>Dolohunty</v>
      </c>
      <c r="K902" s="2" t="str">
        <f>IF(VLOOKUP(E902,customers!$A$1:$I$1001,3,FALSE)=0," ",VLOOKUP(E902,customers!$A$1:$I$1001,3,FALSE))</f>
        <v xml:space="preserve"> </v>
      </c>
      <c r="L902" s="2" t="str">
        <f>VLOOKUP(E902,customers!$A$1:$I$1001,6,FALSE)</f>
        <v>Ballymun</v>
      </c>
      <c r="M902" s="2" t="str">
        <f>VLOOKUP(E902,customers!$A$1:$I$1001,7,FALSE)</f>
        <v>Ireland</v>
      </c>
      <c r="N902" t="str">
        <f t="shared" si="116"/>
        <v>L</v>
      </c>
      <c r="O902" t="str" cm="1">
        <f t="array" ref="O902">_xlfn.IFS(N902="R","Rob",N902="E","Exc",N902="L","Lib",N902="A","Ara")</f>
        <v>Lib</v>
      </c>
      <c r="P902" t="str" cm="1">
        <f t="array" ref="P902">_xlfn.IFS(O902="Rob","Robusta",O902="Exc","Excelsa",O902="Ara","Arabica",O902="Lib","Liberica")</f>
        <v>Liberica</v>
      </c>
      <c r="Q902" t="str">
        <f t="shared" si="117"/>
        <v>L</v>
      </c>
      <c r="R902" s="8" t="str">
        <f t="shared" si="118"/>
        <v>1</v>
      </c>
      <c r="S902" s="9">
        <f>_xlfn.XLOOKUP(F902,products!$A$2:$A$49,products!$E$2:$E$49,,0,)</f>
        <v>15.85</v>
      </c>
      <c r="T902" s="10">
        <f t="shared" si="119"/>
        <v>47.55</v>
      </c>
      <c r="U902" t="str">
        <f>_xlfn.XLOOKUP(E902,customers!$A$2:$A$1001,customers!$I$2:$I$1001,,0,)</f>
        <v>No</v>
      </c>
    </row>
    <row r="903" spans="1:21" x14ac:dyDescent="0.2">
      <c r="A903" s="2" t="s">
        <v>5585</v>
      </c>
      <c r="B903" s="3">
        <v>44223</v>
      </c>
      <c r="C903" s="3" t="str">
        <f t="shared" si="112"/>
        <v>Jan</v>
      </c>
      <c r="D903" s="2">
        <f t="shared" si="113"/>
        <v>2021</v>
      </c>
      <c r="E903" s="2" t="s">
        <v>5586</v>
      </c>
      <c r="F903" t="s">
        <v>6178</v>
      </c>
      <c r="G903" s="2">
        <v>1</v>
      </c>
      <c r="H903" s="2" t="str">
        <f>VLOOKUP(E903,customers!$A$1:$I$1001,2,FALSE)</f>
        <v>Drake Jevon</v>
      </c>
      <c r="I903" s="2" t="str">
        <f t="shared" si="114"/>
        <v>Drake</v>
      </c>
      <c r="J903" s="2" t="str">
        <f t="shared" si="115"/>
        <v>Jevon</v>
      </c>
      <c r="K903" s="2" t="str">
        <f>IF(VLOOKUP(E903,customers!$A$1:$I$1001,3,FALSE)=0," ",VLOOKUP(E903,customers!$A$1:$I$1001,3,FALSE))</f>
        <v>djevonp1@ibm.com</v>
      </c>
      <c r="L903" s="2" t="str">
        <f>VLOOKUP(E903,customers!$A$1:$I$1001,6,FALSE)</f>
        <v>Houston</v>
      </c>
      <c r="M903" s="2" t="str">
        <f>VLOOKUP(E903,customers!$A$1:$I$1001,7,FALSE)</f>
        <v>United States</v>
      </c>
      <c r="N903" t="str">
        <f t="shared" si="116"/>
        <v>R</v>
      </c>
      <c r="O903" t="str" cm="1">
        <f t="array" ref="O903">_xlfn.IFS(N903="R","Rob",N903="E","Exc",N903="L","Lib",N903="A","Ara")</f>
        <v>Rob</v>
      </c>
      <c r="P903" t="str" cm="1">
        <f t="array" ref="P903">_xlfn.IFS(O903="Rob","Robusta",O903="Exc","Excelsa",O903="Ara","Arabica",O903="Lib","Liberica")</f>
        <v>Robusta</v>
      </c>
      <c r="Q903" t="str">
        <f t="shared" si="117"/>
        <v>L</v>
      </c>
      <c r="R903" s="8" t="str">
        <f t="shared" si="118"/>
        <v>0.2</v>
      </c>
      <c r="S903" s="9">
        <f>_xlfn.XLOOKUP(F903,products!$A$2:$A$49,products!$E$2:$E$49,,0,)</f>
        <v>3.5849999999999995</v>
      </c>
      <c r="T903" s="10">
        <f t="shared" si="119"/>
        <v>3.5849999999999995</v>
      </c>
      <c r="U903" t="str">
        <f>_xlfn.XLOOKUP(E903,customers!$A$2:$A$1001,customers!$I$2:$I$1001,,0,)</f>
        <v>Yes</v>
      </c>
    </row>
    <row r="904" spans="1:21" x14ac:dyDescent="0.2">
      <c r="A904" s="2" t="s">
        <v>5591</v>
      </c>
      <c r="B904" s="3">
        <v>43640</v>
      </c>
      <c r="C904" s="3" t="str">
        <f t="shared" si="112"/>
        <v>Jun</v>
      </c>
      <c r="D904" s="2">
        <f t="shared" si="113"/>
        <v>2019</v>
      </c>
      <c r="E904" s="2" t="s">
        <v>5592</v>
      </c>
      <c r="F904" t="s">
        <v>6166</v>
      </c>
      <c r="G904" s="2">
        <v>5</v>
      </c>
      <c r="H904" s="2" t="str">
        <f>VLOOKUP(E904,customers!$A$1:$I$1001,2,FALSE)</f>
        <v>Hall Ranner</v>
      </c>
      <c r="I904" s="2" t="str">
        <f t="shared" si="114"/>
        <v>Hall</v>
      </c>
      <c r="J904" s="2" t="str">
        <f t="shared" si="115"/>
        <v>Ranner</v>
      </c>
      <c r="K904" s="2" t="str">
        <f>IF(VLOOKUP(E904,customers!$A$1:$I$1001,3,FALSE)=0," ",VLOOKUP(E904,customers!$A$1:$I$1001,3,FALSE))</f>
        <v>hrannerp2@omniture.com</v>
      </c>
      <c r="L904" s="2" t="str">
        <f>VLOOKUP(E904,customers!$A$1:$I$1001,6,FALSE)</f>
        <v>Cincinnati</v>
      </c>
      <c r="M904" s="2" t="str">
        <f>VLOOKUP(E904,customers!$A$1:$I$1001,7,FALSE)</f>
        <v>United States</v>
      </c>
      <c r="N904" t="str">
        <f t="shared" si="116"/>
        <v>E</v>
      </c>
      <c r="O904" t="str" cm="1">
        <f t="array" ref="O904">_xlfn.IFS(N904="R","Rob",N904="E","Exc",N904="L","Lib",N904="A","Ara")</f>
        <v>Exc</v>
      </c>
      <c r="P904" t="str" cm="1">
        <f t="array" ref="P904">_xlfn.IFS(O904="Rob","Robusta",O904="Exc","Excelsa",O904="Ara","Arabica",O904="Lib","Liberica")</f>
        <v>Excelsa</v>
      </c>
      <c r="Q904" t="str">
        <f t="shared" si="117"/>
        <v>M</v>
      </c>
      <c r="R904" s="8" t="str">
        <f t="shared" si="118"/>
        <v>2.5</v>
      </c>
      <c r="S904" s="9">
        <f>_xlfn.XLOOKUP(F904,products!$A$2:$A$49,products!$E$2:$E$49,,0,)</f>
        <v>31.624999999999996</v>
      </c>
      <c r="T904" s="10">
        <f t="shared" si="119"/>
        <v>158.12499999999997</v>
      </c>
      <c r="U904" t="str">
        <f>_xlfn.XLOOKUP(E904,customers!$A$2:$A$1001,customers!$I$2:$I$1001,,0,)</f>
        <v>No</v>
      </c>
    </row>
    <row r="905" spans="1:21" x14ac:dyDescent="0.2">
      <c r="A905" s="2" t="s">
        <v>5597</v>
      </c>
      <c r="B905" s="3">
        <v>43905</v>
      </c>
      <c r="C905" s="3" t="str">
        <f t="shared" si="112"/>
        <v>Mar</v>
      </c>
      <c r="D905" s="2">
        <f t="shared" si="113"/>
        <v>2020</v>
      </c>
      <c r="E905" s="2" t="s">
        <v>5598</v>
      </c>
      <c r="F905" t="s">
        <v>6160</v>
      </c>
      <c r="G905" s="2">
        <v>2</v>
      </c>
      <c r="H905" s="2" t="str">
        <f>VLOOKUP(E905,customers!$A$1:$I$1001,2,FALSE)</f>
        <v>Berkly Imrie</v>
      </c>
      <c r="I905" s="2" t="str">
        <f t="shared" si="114"/>
        <v>Berkly</v>
      </c>
      <c r="J905" s="2" t="str">
        <f t="shared" si="115"/>
        <v>Imrie</v>
      </c>
      <c r="K905" s="2" t="str">
        <f>IF(VLOOKUP(E905,customers!$A$1:$I$1001,3,FALSE)=0," ",VLOOKUP(E905,customers!$A$1:$I$1001,3,FALSE))</f>
        <v>bimriep3@addtoany.com</v>
      </c>
      <c r="L905" s="2" t="str">
        <f>VLOOKUP(E905,customers!$A$1:$I$1001,6,FALSE)</f>
        <v>Fresno</v>
      </c>
      <c r="M905" s="2" t="str">
        <f>VLOOKUP(E905,customers!$A$1:$I$1001,7,FALSE)</f>
        <v>United States</v>
      </c>
      <c r="N905" t="str">
        <f t="shared" si="116"/>
        <v>L</v>
      </c>
      <c r="O905" t="str" cm="1">
        <f t="array" ref="O905">_xlfn.IFS(N905="R","Rob",N905="E","Exc",N905="L","Lib",N905="A","Ara")</f>
        <v>Lib</v>
      </c>
      <c r="P905" t="str" cm="1">
        <f t="array" ref="P905">_xlfn.IFS(O905="Rob","Robusta",O905="Exc","Excelsa",O905="Ara","Arabica",O905="Lib","Liberica")</f>
        <v>Liberica</v>
      </c>
      <c r="Q905" t="str">
        <f t="shared" si="117"/>
        <v>M</v>
      </c>
      <c r="R905" s="8" t="str">
        <f t="shared" si="118"/>
        <v>0.5</v>
      </c>
      <c r="S905" s="9">
        <f>_xlfn.XLOOKUP(F905,products!$A$2:$A$49,products!$E$2:$E$49,,0,)</f>
        <v>8.73</v>
      </c>
      <c r="T905" s="10">
        <f t="shared" si="119"/>
        <v>17.46</v>
      </c>
      <c r="U905" t="str">
        <f>_xlfn.XLOOKUP(E905,customers!$A$2:$A$1001,customers!$I$2:$I$1001,,0,)</f>
        <v>No</v>
      </c>
    </row>
    <row r="906" spans="1:21" x14ac:dyDescent="0.2">
      <c r="A906" s="2" t="s">
        <v>5603</v>
      </c>
      <c r="B906" s="3">
        <v>44463</v>
      </c>
      <c r="C906" s="3" t="str">
        <f t="shared" si="112"/>
        <v>Sep</v>
      </c>
      <c r="D906" s="2">
        <f t="shared" si="113"/>
        <v>2021</v>
      </c>
      <c r="E906" s="2" t="s">
        <v>5604</v>
      </c>
      <c r="F906" t="s">
        <v>6182</v>
      </c>
      <c r="G906" s="2">
        <v>5</v>
      </c>
      <c r="H906" s="2" t="str">
        <f>VLOOKUP(E906,customers!$A$1:$I$1001,2,FALSE)</f>
        <v>Dorey Sopper</v>
      </c>
      <c r="I906" s="2" t="str">
        <f t="shared" si="114"/>
        <v>Dorey</v>
      </c>
      <c r="J906" s="2" t="str">
        <f t="shared" si="115"/>
        <v>Sopper</v>
      </c>
      <c r="K906" s="2" t="str">
        <f>IF(VLOOKUP(E906,customers!$A$1:$I$1001,3,FALSE)=0," ",VLOOKUP(E906,customers!$A$1:$I$1001,3,FALSE))</f>
        <v>dsopperp4@eventbrite.com</v>
      </c>
      <c r="L906" s="2" t="str">
        <f>VLOOKUP(E906,customers!$A$1:$I$1001,6,FALSE)</f>
        <v>Saint Paul</v>
      </c>
      <c r="M906" s="2" t="str">
        <f>VLOOKUP(E906,customers!$A$1:$I$1001,7,FALSE)</f>
        <v>United States</v>
      </c>
      <c r="N906" t="str">
        <f t="shared" si="116"/>
        <v>A</v>
      </c>
      <c r="O906" t="str" cm="1">
        <f t="array" ref="O906">_xlfn.IFS(N906="R","Rob",N906="E","Exc",N906="L","Lib",N906="A","Ara")</f>
        <v>Ara</v>
      </c>
      <c r="P906" t="str" cm="1">
        <f t="array" ref="P906">_xlfn.IFS(O906="Rob","Robusta",O906="Exc","Excelsa",O906="Ara","Arabica",O906="Lib","Liberica")</f>
        <v>Arabica</v>
      </c>
      <c r="Q906" t="str">
        <f t="shared" si="117"/>
        <v>L</v>
      </c>
      <c r="R906" s="8" t="str">
        <f t="shared" si="118"/>
        <v>2.5</v>
      </c>
      <c r="S906" s="9">
        <f>_xlfn.XLOOKUP(F906,products!$A$2:$A$49,products!$E$2:$E$49,,0,)</f>
        <v>29.784999999999997</v>
      </c>
      <c r="T906" s="10">
        <f t="shared" si="119"/>
        <v>148.92499999999998</v>
      </c>
      <c r="U906" t="str">
        <f>_xlfn.XLOOKUP(E906,customers!$A$2:$A$1001,customers!$I$2:$I$1001,,0,)</f>
        <v>No</v>
      </c>
    </row>
    <row r="907" spans="1:21" x14ac:dyDescent="0.2">
      <c r="A907" s="2" t="s">
        <v>5609</v>
      </c>
      <c r="B907" s="3">
        <v>43560</v>
      </c>
      <c r="C907" s="3" t="str">
        <f t="shared" si="112"/>
        <v>Apr</v>
      </c>
      <c r="D907" s="2">
        <f t="shared" si="113"/>
        <v>2019</v>
      </c>
      <c r="E907" s="2" t="s">
        <v>5610</v>
      </c>
      <c r="F907" t="s">
        <v>6157</v>
      </c>
      <c r="G907" s="2">
        <v>6</v>
      </c>
      <c r="H907" s="2" t="str">
        <f>VLOOKUP(E907,customers!$A$1:$I$1001,2,FALSE)</f>
        <v>Darcy Lochran</v>
      </c>
      <c r="I907" s="2" t="str">
        <f t="shared" si="114"/>
        <v>Darcy</v>
      </c>
      <c r="J907" s="2" t="str">
        <f t="shared" si="115"/>
        <v>Lochran</v>
      </c>
      <c r="K907" s="2" t="str">
        <f>IF(VLOOKUP(E907,customers!$A$1:$I$1001,3,FALSE)=0," ",VLOOKUP(E907,customers!$A$1:$I$1001,3,FALSE))</f>
        <v xml:space="preserve"> </v>
      </c>
      <c r="L907" s="2" t="str">
        <f>VLOOKUP(E907,customers!$A$1:$I$1001,6,FALSE)</f>
        <v>El Paso</v>
      </c>
      <c r="M907" s="2" t="str">
        <f>VLOOKUP(E907,customers!$A$1:$I$1001,7,FALSE)</f>
        <v>United States</v>
      </c>
      <c r="N907" t="str">
        <f t="shared" si="116"/>
        <v>A</v>
      </c>
      <c r="O907" t="str" cm="1">
        <f t="array" ref="O907">_xlfn.IFS(N907="R","Rob",N907="E","Exc",N907="L","Lib",N907="A","Ara")</f>
        <v>Ara</v>
      </c>
      <c r="P907" t="str" cm="1">
        <f t="array" ref="P907">_xlfn.IFS(O907="Rob","Robusta",O907="Exc","Excelsa",O907="Ara","Arabica",O907="Lib","Liberica")</f>
        <v>Arabica</v>
      </c>
      <c r="Q907" t="str">
        <f t="shared" si="117"/>
        <v>M</v>
      </c>
      <c r="R907" s="8" t="str">
        <f t="shared" si="118"/>
        <v>0.5</v>
      </c>
      <c r="S907" s="9">
        <f>_xlfn.XLOOKUP(F907,products!$A$2:$A$49,products!$E$2:$E$49,,0,)</f>
        <v>6.75</v>
      </c>
      <c r="T907" s="10">
        <f t="shared" si="119"/>
        <v>40.5</v>
      </c>
      <c r="U907" t="str">
        <f>_xlfn.XLOOKUP(E907,customers!$A$2:$A$1001,customers!$I$2:$I$1001,,0,)</f>
        <v>Yes</v>
      </c>
    </row>
    <row r="908" spans="1:21" x14ac:dyDescent="0.2">
      <c r="A908" s="2" t="s">
        <v>5614</v>
      </c>
      <c r="B908" s="3">
        <v>44588</v>
      </c>
      <c r="C908" s="3" t="str">
        <f t="shared" si="112"/>
        <v>Jan</v>
      </c>
      <c r="D908" s="2">
        <f t="shared" si="113"/>
        <v>2022</v>
      </c>
      <c r="E908" s="2" t="s">
        <v>5615</v>
      </c>
      <c r="F908" t="s">
        <v>6157</v>
      </c>
      <c r="G908" s="2">
        <v>4</v>
      </c>
      <c r="H908" s="2" t="str">
        <f>VLOOKUP(E908,customers!$A$1:$I$1001,2,FALSE)</f>
        <v>Lauritz Ledgley</v>
      </c>
      <c r="I908" s="2" t="str">
        <f t="shared" si="114"/>
        <v>Lauritz</v>
      </c>
      <c r="J908" s="2" t="str">
        <f t="shared" si="115"/>
        <v>Ledgley</v>
      </c>
      <c r="K908" s="2" t="str">
        <f>IF(VLOOKUP(E908,customers!$A$1:$I$1001,3,FALSE)=0," ",VLOOKUP(E908,customers!$A$1:$I$1001,3,FALSE))</f>
        <v>lledgleyp6@de.vu</v>
      </c>
      <c r="L908" s="2" t="str">
        <f>VLOOKUP(E908,customers!$A$1:$I$1001,6,FALSE)</f>
        <v>Des Moines</v>
      </c>
      <c r="M908" s="2" t="str">
        <f>VLOOKUP(E908,customers!$A$1:$I$1001,7,FALSE)</f>
        <v>United States</v>
      </c>
      <c r="N908" t="str">
        <f t="shared" si="116"/>
        <v>A</v>
      </c>
      <c r="O908" t="str" cm="1">
        <f t="array" ref="O908">_xlfn.IFS(N908="R","Rob",N908="E","Exc",N908="L","Lib",N908="A","Ara")</f>
        <v>Ara</v>
      </c>
      <c r="P908" t="str" cm="1">
        <f t="array" ref="P908">_xlfn.IFS(O908="Rob","Robusta",O908="Exc","Excelsa",O908="Ara","Arabica",O908="Lib","Liberica")</f>
        <v>Arabica</v>
      </c>
      <c r="Q908" t="str">
        <f t="shared" si="117"/>
        <v>M</v>
      </c>
      <c r="R908" s="8" t="str">
        <f t="shared" si="118"/>
        <v>0.5</v>
      </c>
      <c r="S908" s="9">
        <f>_xlfn.XLOOKUP(F908,products!$A$2:$A$49,products!$E$2:$E$49,,0,)</f>
        <v>6.75</v>
      </c>
      <c r="T908" s="10">
        <f t="shared" si="119"/>
        <v>27</v>
      </c>
      <c r="U908" t="str">
        <f>_xlfn.XLOOKUP(E908,customers!$A$2:$A$1001,customers!$I$2:$I$1001,,0,)</f>
        <v>Yes</v>
      </c>
    </row>
    <row r="909" spans="1:21" x14ac:dyDescent="0.2">
      <c r="A909" s="2" t="s">
        <v>5620</v>
      </c>
      <c r="B909" s="3">
        <v>44449</v>
      </c>
      <c r="C909" s="3" t="str">
        <f t="shared" si="112"/>
        <v>Sep</v>
      </c>
      <c r="D909" s="2">
        <f t="shared" si="113"/>
        <v>2021</v>
      </c>
      <c r="E909" s="2" t="s">
        <v>5621</v>
      </c>
      <c r="F909" t="s">
        <v>6143</v>
      </c>
      <c r="G909" s="2">
        <v>3</v>
      </c>
      <c r="H909" s="2" t="str">
        <f>VLOOKUP(E909,customers!$A$1:$I$1001,2,FALSE)</f>
        <v>Tawnya Menary</v>
      </c>
      <c r="I909" s="2" t="str">
        <f t="shared" si="114"/>
        <v>Tawnya</v>
      </c>
      <c r="J909" s="2" t="str">
        <f t="shared" si="115"/>
        <v>Menary</v>
      </c>
      <c r="K909" s="2" t="str">
        <f>IF(VLOOKUP(E909,customers!$A$1:$I$1001,3,FALSE)=0," ",VLOOKUP(E909,customers!$A$1:$I$1001,3,FALSE))</f>
        <v>tmenaryp7@phoca.cz</v>
      </c>
      <c r="L909" s="2" t="str">
        <f>VLOOKUP(E909,customers!$A$1:$I$1001,6,FALSE)</f>
        <v>Portland</v>
      </c>
      <c r="M909" s="2" t="str">
        <f>VLOOKUP(E909,customers!$A$1:$I$1001,7,FALSE)</f>
        <v>United States</v>
      </c>
      <c r="N909" t="str">
        <f t="shared" si="116"/>
        <v>L</v>
      </c>
      <c r="O909" t="str" cm="1">
        <f t="array" ref="O909">_xlfn.IFS(N909="R","Rob",N909="E","Exc",N909="L","Lib",N909="A","Ara")</f>
        <v>Lib</v>
      </c>
      <c r="P909" t="str" cm="1">
        <f t="array" ref="P909">_xlfn.IFS(O909="Rob","Robusta",O909="Exc","Excelsa",O909="Ara","Arabica",O909="Lib","Liberica")</f>
        <v>Liberica</v>
      </c>
      <c r="Q909" t="str">
        <f t="shared" si="117"/>
        <v>D</v>
      </c>
      <c r="R909" s="8" t="str">
        <f t="shared" si="118"/>
        <v>1</v>
      </c>
      <c r="S909" s="9">
        <f>_xlfn.XLOOKUP(F909,products!$A$2:$A$49,products!$E$2:$E$49,,0,)</f>
        <v>12.95</v>
      </c>
      <c r="T909" s="10">
        <f t="shared" si="119"/>
        <v>38.849999999999994</v>
      </c>
      <c r="U909" t="str">
        <f>_xlfn.XLOOKUP(E909,customers!$A$2:$A$1001,customers!$I$2:$I$1001,,0,)</f>
        <v>No</v>
      </c>
    </row>
    <row r="910" spans="1:21" x14ac:dyDescent="0.2">
      <c r="A910" s="2" t="s">
        <v>5626</v>
      </c>
      <c r="B910" s="3">
        <v>43836</v>
      </c>
      <c r="C910" s="3" t="str">
        <f t="shared" si="112"/>
        <v>Jan</v>
      </c>
      <c r="D910" s="2">
        <f t="shared" si="113"/>
        <v>2020</v>
      </c>
      <c r="E910" s="2" t="s">
        <v>5627</v>
      </c>
      <c r="F910" t="s">
        <v>6179</v>
      </c>
      <c r="G910" s="2">
        <v>5</v>
      </c>
      <c r="H910" s="2" t="str">
        <f>VLOOKUP(E910,customers!$A$1:$I$1001,2,FALSE)</f>
        <v>Gustaf Ciccotti</v>
      </c>
      <c r="I910" s="2" t="str">
        <f t="shared" si="114"/>
        <v>Gustaf</v>
      </c>
      <c r="J910" s="2" t="str">
        <f t="shared" si="115"/>
        <v>Ciccotti</v>
      </c>
      <c r="K910" s="2" t="str">
        <f>IF(VLOOKUP(E910,customers!$A$1:$I$1001,3,FALSE)=0," ",VLOOKUP(E910,customers!$A$1:$I$1001,3,FALSE))</f>
        <v>gciccottip8@so-net.ne.jp</v>
      </c>
      <c r="L910" s="2" t="str">
        <f>VLOOKUP(E910,customers!$A$1:$I$1001,6,FALSE)</f>
        <v>Houston</v>
      </c>
      <c r="M910" s="2" t="str">
        <f>VLOOKUP(E910,customers!$A$1:$I$1001,7,FALSE)</f>
        <v>United States</v>
      </c>
      <c r="N910" t="str">
        <f t="shared" si="116"/>
        <v>R</v>
      </c>
      <c r="O910" t="str" cm="1">
        <f t="array" ref="O910">_xlfn.IFS(N910="R","Rob",N910="E","Exc",N910="L","Lib",N910="A","Ara")</f>
        <v>Rob</v>
      </c>
      <c r="P910" t="str" cm="1">
        <f t="array" ref="P910">_xlfn.IFS(O910="Rob","Robusta",O910="Exc","Excelsa",O910="Ara","Arabica",O910="Lib","Liberica")</f>
        <v>Robusta</v>
      </c>
      <c r="Q910" t="str">
        <f t="shared" si="117"/>
        <v>L</v>
      </c>
      <c r="R910" s="8" t="str">
        <f t="shared" si="118"/>
        <v>1</v>
      </c>
      <c r="S910" s="9">
        <f>_xlfn.XLOOKUP(F910,products!$A$2:$A$49,products!$E$2:$E$49,,0,)</f>
        <v>11.95</v>
      </c>
      <c r="T910" s="10">
        <f t="shared" si="119"/>
        <v>59.75</v>
      </c>
      <c r="U910" t="str">
        <f>_xlfn.XLOOKUP(E910,customers!$A$2:$A$1001,customers!$I$2:$I$1001,,0,)</f>
        <v>No</v>
      </c>
    </row>
    <row r="911" spans="1:21" x14ac:dyDescent="0.2">
      <c r="A911" s="2" t="s">
        <v>5632</v>
      </c>
      <c r="B911" s="3">
        <v>44635</v>
      </c>
      <c r="C911" s="3" t="str">
        <f t="shared" si="112"/>
        <v>Mar</v>
      </c>
      <c r="D911" s="2">
        <f t="shared" si="113"/>
        <v>2022</v>
      </c>
      <c r="E911" s="2" t="s">
        <v>5633</v>
      </c>
      <c r="F911" t="s">
        <v>6178</v>
      </c>
      <c r="G911" s="2">
        <v>3</v>
      </c>
      <c r="H911" s="2" t="str">
        <f>VLOOKUP(E911,customers!$A$1:$I$1001,2,FALSE)</f>
        <v>Bobbe Renner</v>
      </c>
      <c r="I911" s="2" t="str">
        <f t="shared" si="114"/>
        <v>Bobbe</v>
      </c>
      <c r="J911" s="2" t="str">
        <f t="shared" si="115"/>
        <v>Renner</v>
      </c>
      <c r="K911" s="2" t="str">
        <f>IF(VLOOKUP(E911,customers!$A$1:$I$1001,3,FALSE)=0," ",VLOOKUP(E911,customers!$A$1:$I$1001,3,FALSE))</f>
        <v xml:space="preserve"> </v>
      </c>
      <c r="L911" s="2" t="str">
        <f>VLOOKUP(E911,customers!$A$1:$I$1001,6,FALSE)</f>
        <v>Durham</v>
      </c>
      <c r="M911" s="2" t="str">
        <f>VLOOKUP(E911,customers!$A$1:$I$1001,7,FALSE)</f>
        <v>United States</v>
      </c>
      <c r="N911" t="str">
        <f t="shared" si="116"/>
        <v>R</v>
      </c>
      <c r="O911" t="str" cm="1">
        <f t="array" ref="O911">_xlfn.IFS(N911="R","Rob",N911="E","Exc",N911="L","Lib",N911="A","Ara")</f>
        <v>Rob</v>
      </c>
      <c r="P911" t="str" cm="1">
        <f t="array" ref="P911">_xlfn.IFS(O911="Rob","Robusta",O911="Exc","Excelsa",O911="Ara","Arabica",O911="Lib","Liberica")</f>
        <v>Robusta</v>
      </c>
      <c r="Q911" t="str">
        <f t="shared" si="117"/>
        <v>L</v>
      </c>
      <c r="R911" s="8" t="str">
        <f t="shared" si="118"/>
        <v>0.2</v>
      </c>
      <c r="S911" s="9">
        <f>_xlfn.XLOOKUP(F911,products!$A$2:$A$49,products!$E$2:$E$49,,0,)</f>
        <v>3.5849999999999995</v>
      </c>
      <c r="T911" s="10">
        <f t="shared" si="119"/>
        <v>10.754999999999999</v>
      </c>
      <c r="U911" t="str">
        <f>_xlfn.XLOOKUP(E911,customers!$A$2:$A$1001,customers!$I$2:$I$1001,,0,)</f>
        <v>No</v>
      </c>
    </row>
    <row r="912" spans="1:21" x14ac:dyDescent="0.2">
      <c r="A912" s="2" t="s">
        <v>5637</v>
      </c>
      <c r="B912" s="3">
        <v>44447</v>
      </c>
      <c r="C912" s="3" t="str">
        <f t="shared" si="112"/>
        <v>Sep</v>
      </c>
      <c r="D912" s="2">
        <f t="shared" si="113"/>
        <v>2021</v>
      </c>
      <c r="E912" s="2" t="s">
        <v>5638</v>
      </c>
      <c r="F912" t="s">
        <v>6168</v>
      </c>
      <c r="G912" s="2">
        <v>4</v>
      </c>
      <c r="H912" s="2" t="str">
        <f>VLOOKUP(E912,customers!$A$1:$I$1001,2,FALSE)</f>
        <v>Wilton Jallin</v>
      </c>
      <c r="I912" s="2" t="str">
        <f t="shared" si="114"/>
        <v>Wilton</v>
      </c>
      <c r="J912" s="2" t="str">
        <f t="shared" si="115"/>
        <v>Jallin</v>
      </c>
      <c r="K912" s="2" t="str">
        <f>IF(VLOOKUP(E912,customers!$A$1:$I$1001,3,FALSE)=0," ",VLOOKUP(E912,customers!$A$1:$I$1001,3,FALSE))</f>
        <v>wjallinpa@pcworld.com</v>
      </c>
      <c r="L912" s="2" t="str">
        <f>VLOOKUP(E912,customers!$A$1:$I$1001,6,FALSE)</f>
        <v>Boston</v>
      </c>
      <c r="M912" s="2" t="str">
        <f>VLOOKUP(E912,customers!$A$1:$I$1001,7,FALSE)</f>
        <v>United States</v>
      </c>
      <c r="N912" t="str">
        <f t="shared" si="116"/>
        <v>A</v>
      </c>
      <c r="O912" t="str" cm="1">
        <f t="array" ref="O912">_xlfn.IFS(N912="R","Rob",N912="E","Exc",N912="L","Lib",N912="A","Ara")</f>
        <v>Ara</v>
      </c>
      <c r="P912" t="str" cm="1">
        <f t="array" ref="P912">_xlfn.IFS(O912="Rob","Robusta",O912="Exc","Excelsa",O912="Ara","Arabica",O912="Lib","Liberica")</f>
        <v>Arabica</v>
      </c>
      <c r="Q912" t="str">
        <f t="shared" si="117"/>
        <v>D</v>
      </c>
      <c r="R912" s="8" t="str">
        <f t="shared" si="118"/>
        <v>2.5</v>
      </c>
      <c r="S912" s="9">
        <f>_xlfn.XLOOKUP(F912,products!$A$2:$A$49,products!$E$2:$E$49,,0,)</f>
        <v>22.884999999999998</v>
      </c>
      <c r="T912" s="10">
        <f t="shared" si="119"/>
        <v>91.539999999999992</v>
      </c>
      <c r="U912" t="str">
        <f>_xlfn.XLOOKUP(E912,customers!$A$2:$A$1001,customers!$I$2:$I$1001,,0,)</f>
        <v>No</v>
      </c>
    </row>
    <row r="913" spans="1:21" x14ac:dyDescent="0.2">
      <c r="A913" s="2" t="s">
        <v>5643</v>
      </c>
      <c r="B913" s="3">
        <v>44511</v>
      </c>
      <c r="C913" s="3" t="str">
        <f t="shared" si="112"/>
        <v>Nov</v>
      </c>
      <c r="D913" s="2">
        <f t="shared" si="113"/>
        <v>2021</v>
      </c>
      <c r="E913" s="2" t="s">
        <v>5644</v>
      </c>
      <c r="F913" t="s">
        <v>6155</v>
      </c>
      <c r="G913" s="2">
        <v>4</v>
      </c>
      <c r="H913" s="2" t="str">
        <f>VLOOKUP(E913,customers!$A$1:$I$1001,2,FALSE)</f>
        <v>Mindy Bogey</v>
      </c>
      <c r="I913" s="2" t="str">
        <f t="shared" si="114"/>
        <v>Mindy</v>
      </c>
      <c r="J913" s="2" t="str">
        <f t="shared" si="115"/>
        <v>Bogey</v>
      </c>
      <c r="K913" s="2" t="str">
        <f>IF(VLOOKUP(E913,customers!$A$1:$I$1001,3,FALSE)=0," ",VLOOKUP(E913,customers!$A$1:$I$1001,3,FALSE))</f>
        <v>mbogeypb@thetimes.co.uk</v>
      </c>
      <c r="L913" s="2" t="str">
        <f>VLOOKUP(E913,customers!$A$1:$I$1001,6,FALSE)</f>
        <v>Washington</v>
      </c>
      <c r="M913" s="2" t="str">
        <f>VLOOKUP(E913,customers!$A$1:$I$1001,7,FALSE)</f>
        <v>United States</v>
      </c>
      <c r="N913" t="str">
        <f t="shared" si="116"/>
        <v>A</v>
      </c>
      <c r="O913" t="str" cm="1">
        <f t="array" ref="O913">_xlfn.IFS(N913="R","Rob",N913="E","Exc",N913="L","Lib",N913="A","Ara")</f>
        <v>Ara</v>
      </c>
      <c r="P913" t="str" cm="1">
        <f t="array" ref="P913">_xlfn.IFS(O913="Rob","Robusta",O913="Exc","Excelsa",O913="Ara","Arabica",O913="Lib","Liberica")</f>
        <v>Arabica</v>
      </c>
      <c r="Q913" t="str">
        <f t="shared" si="117"/>
        <v>M</v>
      </c>
      <c r="R913" s="8" t="str">
        <f t="shared" si="118"/>
        <v>1</v>
      </c>
      <c r="S913" s="9">
        <f>_xlfn.XLOOKUP(F913,products!$A$2:$A$49,products!$E$2:$E$49,,0,)</f>
        <v>11.25</v>
      </c>
      <c r="T913" s="10">
        <f t="shared" si="119"/>
        <v>45</v>
      </c>
      <c r="U913" t="str">
        <f>_xlfn.XLOOKUP(E913,customers!$A$2:$A$1001,customers!$I$2:$I$1001,,0,)</f>
        <v>Yes</v>
      </c>
    </row>
    <row r="914" spans="1:21" x14ac:dyDescent="0.2">
      <c r="A914" s="2" t="s">
        <v>5649</v>
      </c>
      <c r="B914" s="3">
        <v>43726</v>
      </c>
      <c r="C914" s="3" t="str">
        <f t="shared" si="112"/>
        <v>Sep</v>
      </c>
      <c r="D914" s="2">
        <f t="shared" si="113"/>
        <v>2019</v>
      </c>
      <c r="E914" s="2" t="s">
        <v>5650</v>
      </c>
      <c r="F914" t="s">
        <v>6151</v>
      </c>
      <c r="G914" s="2">
        <v>6</v>
      </c>
      <c r="H914" s="2" t="str">
        <f>VLOOKUP(E914,customers!$A$1:$I$1001,2,FALSE)</f>
        <v>Paulie Fonzone</v>
      </c>
      <c r="I914" s="2" t="str">
        <f t="shared" si="114"/>
        <v>Paulie</v>
      </c>
      <c r="J914" s="2" t="str">
        <f t="shared" si="115"/>
        <v>Fonzone</v>
      </c>
      <c r="K914" s="2" t="str">
        <f>IF(VLOOKUP(E914,customers!$A$1:$I$1001,3,FALSE)=0," ",VLOOKUP(E914,customers!$A$1:$I$1001,3,FALSE))</f>
        <v xml:space="preserve"> </v>
      </c>
      <c r="L914" s="2" t="str">
        <f>VLOOKUP(E914,customers!$A$1:$I$1001,6,FALSE)</f>
        <v>Albany</v>
      </c>
      <c r="M914" s="2" t="str">
        <f>VLOOKUP(E914,customers!$A$1:$I$1001,7,FALSE)</f>
        <v>United States</v>
      </c>
      <c r="N914" t="str">
        <f t="shared" si="116"/>
        <v>R</v>
      </c>
      <c r="O914" t="str" cm="1">
        <f t="array" ref="O914">_xlfn.IFS(N914="R","Rob",N914="E","Exc",N914="L","Lib",N914="A","Ara")</f>
        <v>Rob</v>
      </c>
      <c r="P914" t="str" cm="1">
        <f t="array" ref="P914">_xlfn.IFS(O914="Rob","Robusta",O914="Exc","Excelsa",O914="Ara","Arabica",O914="Lib","Liberica")</f>
        <v>Robusta</v>
      </c>
      <c r="Q914" t="str">
        <f t="shared" si="117"/>
        <v>M</v>
      </c>
      <c r="R914" s="8" t="str">
        <f t="shared" si="118"/>
        <v>2.5</v>
      </c>
      <c r="S914" s="9">
        <f>_xlfn.XLOOKUP(F914,products!$A$2:$A$49,products!$E$2:$E$49,,0,)</f>
        <v>22.884999999999998</v>
      </c>
      <c r="T914" s="10">
        <f t="shared" si="119"/>
        <v>137.31</v>
      </c>
      <c r="U914" t="str">
        <f>_xlfn.XLOOKUP(E914,customers!$A$2:$A$1001,customers!$I$2:$I$1001,,0,)</f>
        <v>Yes</v>
      </c>
    </row>
    <row r="915" spans="1:21" x14ac:dyDescent="0.2">
      <c r="A915" s="2" t="s">
        <v>5654</v>
      </c>
      <c r="B915" s="3">
        <v>44406</v>
      </c>
      <c r="C915" s="3" t="str">
        <f t="shared" si="112"/>
        <v>Jul</v>
      </c>
      <c r="D915" s="2">
        <f t="shared" si="113"/>
        <v>2021</v>
      </c>
      <c r="E915" s="2" t="s">
        <v>5655</v>
      </c>
      <c r="F915" t="s">
        <v>6157</v>
      </c>
      <c r="G915" s="2">
        <v>1</v>
      </c>
      <c r="H915" s="2" t="str">
        <f>VLOOKUP(E915,customers!$A$1:$I$1001,2,FALSE)</f>
        <v>Merrile Cobbledick</v>
      </c>
      <c r="I915" s="2" t="str">
        <f t="shared" si="114"/>
        <v>Merrile</v>
      </c>
      <c r="J915" s="2" t="str">
        <f t="shared" si="115"/>
        <v>Cobbledick</v>
      </c>
      <c r="K915" s="2" t="str">
        <f>IF(VLOOKUP(E915,customers!$A$1:$I$1001,3,FALSE)=0," ",VLOOKUP(E915,customers!$A$1:$I$1001,3,FALSE))</f>
        <v>mcobbledickpd@ucsd.edu</v>
      </c>
      <c r="L915" s="2" t="str">
        <f>VLOOKUP(E915,customers!$A$1:$I$1001,6,FALSE)</f>
        <v>Tucson</v>
      </c>
      <c r="M915" s="2" t="str">
        <f>VLOOKUP(E915,customers!$A$1:$I$1001,7,FALSE)</f>
        <v>United States</v>
      </c>
      <c r="N915" t="str">
        <f t="shared" si="116"/>
        <v>A</v>
      </c>
      <c r="O915" t="str" cm="1">
        <f t="array" ref="O915">_xlfn.IFS(N915="R","Rob",N915="E","Exc",N915="L","Lib",N915="A","Ara")</f>
        <v>Ara</v>
      </c>
      <c r="P915" t="str" cm="1">
        <f t="array" ref="P915">_xlfn.IFS(O915="Rob","Robusta",O915="Exc","Excelsa",O915="Ara","Arabica",O915="Lib","Liberica")</f>
        <v>Arabica</v>
      </c>
      <c r="Q915" t="str">
        <f t="shared" si="117"/>
        <v>M</v>
      </c>
      <c r="R915" s="8" t="str">
        <f t="shared" si="118"/>
        <v>0.5</v>
      </c>
      <c r="S915" s="9">
        <f>_xlfn.XLOOKUP(F915,products!$A$2:$A$49,products!$E$2:$E$49,,0,)</f>
        <v>6.75</v>
      </c>
      <c r="T915" s="10">
        <f t="shared" si="119"/>
        <v>6.75</v>
      </c>
      <c r="U915" t="str">
        <f>_xlfn.XLOOKUP(E915,customers!$A$2:$A$1001,customers!$I$2:$I$1001,,0,)</f>
        <v>No</v>
      </c>
    </row>
    <row r="916" spans="1:21" x14ac:dyDescent="0.2">
      <c r="A916" s="2" t="s">
        <v>5660</v>
      </c>
      <c r="B916" s="3">
        <v>44640</v>
      </c>
      <c r="C916" s="3" t="str">
        <f t="shared" si="112"/>
        <v>Mar</v>
      </c>
      <c r="D916" s="2">
        <f t="shared" si="113"/>
        <v>2022</v>
      </c>
      <c r="E916" s="2" t="s">
        <v>5661</v>
      </c>
      <c r="F916" t="s">
        <v>6155</v>
      </c>
      <c r="G916" s="2">
        <v>4</v>
      </c>
      <c r="H916" s="2" t="str">
        <f>VLOOKUP(E916,customers!$A$1:$I$1001,2,FALSE)</f>
        <v>Antonius Lewry</v>
      </c>
      <c r="I916" s="2" t="str">
        <f t="shared" si="114"/>
        <v>Antonius</v>
      </c>
      <c r="J916" s="2" t="str">
        <f t="shared" si="115"/>
        <v>Lewry</v>
      </c>
      <c r="K916" s="2" t="str">
        <f>IF(VLOOKUP(E916,customers!$A$1:$I$1001,3,FALSE)=0," ",VLOOKUP(E916,customers!$A$1:$I$1001,3,FALSE))</f>
        <v>alewrype@whitehouse.gov</v>
      </c>
      <c r="L916" s="2" t="str">
        <f>VLOOKUP(E916,customers!$A$1:$I$1001,6,FALSE)</f>
        <v>Montgomery</v>
      </c>
      <c r="M916" s="2" t="str">
        <f>VLOOKUP(E916,customers!$A$1:$I$1001,7,FALSE)</f>
        <v>United States</v>
      </c>
      <c r="N916" t="str">
        <f t="shared" si="116"/>
        <v>A</v>
      </c>
      <c r="O916" t="str" cm="1">
        <f t="array" ref="O916">_xlfn.IFS(N916="R","Rob",N916="E","Exc",N916="L","Lib",N916="A","Ara")</f>
        <v>Ara</v>
      </c>
      <c r="P916" t="str" cm="1">
        <f t="array" ref="P916">_xlfn.IFS(O916="Rob","Robusta",O916="Exc","Excelsa",O916="Ara","Arabica",O916="Lib","Liberica")</f>
        <v>Arabica</v>
      </c>
      <c r="Q916" t="str">
        <f t="shared" si="117"/>
        <v>M</v>
      </c>
      <c r="R916" s="8" t="str">
        <f t="shared" si="118"/>
        <v>1</v>
      </c>
      <c r="S916" s="9">
        <f>_xlfn.XLOOKUP(F916,products!$A$2:$A$49,products!$E$2:$E$49,,0,)</f>
        <v>11.25</v>
      </c>
      <c r="T916" s="10">
        <f t="shared" si="119"/>
        <v>45</v>
      </c>
      <c r="U916" t="str">
        <f>_xlfn.XLOOKUP(E916,customers!$A$2:$A$1001,customers!$I$2:$I$1001,,0,)</f>
        <v>No</v>
      </c>
    </row>
    <row r="917" spans="1:21" x14ac:dyDescent="0.2">
      <c r="A917" s="2" t="s">
        <v>5666</v>
      </c>
      <c r="B917" s="3">
        <v>43955</v>
      </c>
      <c r="C917" s="3" t="str">
        <f t="shared" si="112"/>
        <v>May</v>
      </c>
      <c r="D917" s="2">
        <f t="shared" si="113"/>
        <v>2020</v>
      </c>
      <c r="E917" s="2" t="s">
        <v>5667</v>
      </c>
      <c r="F917" t="s">
        <v>6185</v>
      </c>
      <c r="G917" s="2">
        <v>3</v>
      </c>
      <c r="H917" s="2" t="str">
        <f>VLOOKUP(E917,customers!$A$1:$I$1001,2,FALSE)</f>
        <v>Isis Hessel</v>
      </c>
      <c r="I917" s="2" t="str">
        <f t="shared" si="114"/>
        <v>Isis</v>
      </c>
      <c r="J917" s="2" t="str">
        <f t="shared" si="115"/>
        <v>Hessel</v>
      </c>
      <c r="K917" s="2" t="str">
        <f>IF(VLOOKUP(E917,customers!$A$1:$I$1001,3,FALSE)=0," ",VLOOKUP(E917,customers!$A$1:$I$1001,3,FALSE))</f>
        <v>ihesselpf@ox.ac.uk</v>
      </c>
      <c r="L917" s="2" t="str">
        <f>VLOOKUP(E917,customers!$A$1:$I$1001,6,FALSE)</f>
        <v>Fairbanks</v>
      </c>
      <c r="M917" s="2" t="str">
        <f>VLOOKUP(E917,customers!$A$1:$I$1001,7,FALSE)</f>
        <v>United States</v>
      </c>
      <c r="N917" t="str">
        <f t="shared" si="116"/>
        <v>E</v>
      </c>
      <c r="O917" t="str" cm="1">
        <f t="array" ref="O917">_xlfn.IFS(N917="R","Rob",N917="E","Exc",N917="L","Lib",N917="A","Ara")</f>
        <v>Exc</v>
      </c>
      <c r="P917" t="str" cm="1">
        <f t="array" ref="P917">_xlfn.IFS(O917="Rob","Robusta",O917="Exc","Excelsa",O917="Ara","Arabica",O917="Lib","Liberica")</f>
        <v>Excelsa</v>
      </c>
      <c r="Q917" t="str">
        <f t="shared" si="117"/>
        <v>D</v>
      </c>
      <c r="R917" s="8" t="str">
        <f t="shared" si="118"/>
        <v>2.5</v>
      </c>
      <c r="S917" s="9">
        <f>_xlfn.XLOOKUP(F917,products!$A$2:$A$49,products!$E$2:$E$49,,0,)</f>
        <v>27.945</v>
      </c>
      <c r="T917" s="10">
        <f t="shared" si="119"/>
        <v>83.835000000000008</v>
      </c>
      <c r="U917" t="str">
        <f>_xlfn.XLOOKUP(E917,customers!$A$2:$A$1001,customers!$I$2:$I$1001,,0,)</f>
        <v>Yes</v>
      </c>
    </row>
    <row r="918" spans="1:21" x14ac:dyDescent="0.2">
      <c r="A918" s="2" t="s">
        <v>5672</v>
      </c>
      <c r="B918" s="3">
        <v>44291</v>
      </c>
      <c r="C918" s="3" t="str">
        <f t="shared" si="112"/>
        <v>Apr</v>
      </c>
      <c r="D918" s="2">
        <f t="shared" si="113"/>
        <v>2021</v>
      </c>
      <c r="E918" s="2" t="s">
        <v>5673</v>
      </c>
      <c r="F918" t="s">
        <v>6153</v>
      </c>
      <c r="G918" s="2">
        <v>1</v>
      </c>
      <c r="H918" s="2" t="str">
        <f>VLOOKUP(E918,customers!$A$1:$I$1001,2,FALSE)</f>
        <v>Harland Trematick</v>
      </c>
      <c r="I918" s="2" t="str">
        <f t="shared" si="114"/>
        <v>Harland</v>
      </c>
      <c r="J918" s="2" t="str">
        <f t="shared" si="115"/>
        <v>Trematick</v>
      </c>
      <c r="K918" s="2" t="str">
        <f>IF(VLOOKUP(E918,customers!$A$1:$I$1001,3,FALSE)=0," ",VLOOKUP(E918,customers!$A$1:$I$1001,3,FALSE))</f>
        <v xml:space="preserve"> </v>
      </c>
      <c r="L918" s="2" t="str">
        <f>VLOOKUP(E918,customers!$A$1:$I$1001,6,FALSE)</f>
        <v>Monasterevin</v>
      </c>
      <c r="M918" s="2" t="str">
        <f>VLOOKUP(E918,customers!$A$1:$I$1001,7,FALSE)</f>
        <v>Ireland</v>
      </c>
      <c r="N918" t="str">
        <f t="shared" si="116"/>
        <v>E</v>
      </c>
      <c r="O918" t="str" cm="1">
        <f t="array" ref="O918">_xlfn.IFS(N918="R","Rob",N918="E","Exc",N918="L","Lib",N918="A","Ara")</f>
        <v>Exc</v>
      </c>
      <c r="P918" t="str" cm="1">
        <f t="array" ref="P918">_xlfn.IFS(O918="Rob","Robusta",O918="Exc","Excelsa",O918="Ara","Arabica",O918="Lib","Liberica")</f>
        <v>Excelsa</v>
      </c>
      <c r="Q918" t="str">
        <f t="shared" si="117"/>
        <v>D</v>
      </c>
      <c r="R918" s="8" t="str">
        <f t="shared" si="118"/>
        <v>0.2</v>
      </c>
      <c r="S918" s="9">
        <f>_xlfn.XLOOKUP(F918,products!$A$2:$A$49,products!$E$2:$E$49,,0,)</f>
        <v>3.645</v>
      </c>
      <c r="T918" s="10">
        <f t="shared" si="119"/>
        <v>3.645</v>
      </c>
      <c r="U918" t="str">
        <f>_xlfn.XLOOKUP(E918,customers!$A$2:$A$1001,customers!$I$2:$I$1001,,0,)</f>
        <v>Yes</v>
      </c>
    </row>
    <row r="919" spans="1:21" x14ac:dyDescent="0.2">
      <c r="A919" s="2" t="s">
        <v>5676</v>
      </c>
      <c r="B919" s="3">
        <v>44573</v>
      </c>
      <c r="C919" s="3" t="str">
        <f t="shared" si="112"/>
        <v>Jan</v>
      </c>
      <c r="D919" s="2">
        <f t="shared" si="113"/>
        <v>2022</v>
      </c>
      <c r="E919" s="2" t="s">
        <v>5677</v>
      </c>
      <c r="F919" t="s">
        <v>6157</v>
      </c>
      <c r="G919" s="2">
        <v>1</v>
      </c>
      <c r="H919" s="2" t="str">
        <f>VLOOKUP(E919,customers!$A$1:$I$1001,2,FALSE)</f>
        <v>Chloris Sorrell</v>
      </c>
      <c r="I919" s="2" t="str">
        <f t="shared" si="114"/>
        <v>Chloris</v>
      </c>
      <c r="J919" s="2" t="str">
        <f t="shared" si="115"/>
        <v>Sorrell</v>
      </c>
      <c r="K919" s="2" t="str">
        <f>IF(VLOOKUP(E919,customers!$A$1:$I$1001,3,FALSE)=0," ",VLOOKUP(E919,customers!$A$1:$I$1001,3,FALSE))</f>
        <v>csorrellph@amazon.com</v>
      </c>
      <c r="L919" s="2" t="str">
        <f>VLOOKUP(E919,customers!$A$1:$I$1001,6,FALSE)</f>
        <v>Norton</v>
      </c>
      <c r="M919" s="2" t="str">
        <f>VLOOKUP(E919,customers!$A$1:$I$1001,7,FALSE)</f>
        <v>United Kingdom</v>
      </c>
      <c r="N919" t="str">
        <f t="shared" si="116"/>
        <v>A</v>
      </c>
      <c r="O919" t="str" cm="1">
        <f t="array" ref="O919">_xlfn.IFS(N919="R","Rob",N919="E","Exc",N919="L","Lib",N919="A","Ara")</f>
        <v>Ara</v>
      </c>
      <c r="P919" t="str" cm="1">
        <f t="array" ref="P919">_xlfn.IFS(O919="Rob","Robusta",O919="Exc","Excelsa",O919="Ara","Arabica",O919="Lib","Liberica")</f>
        <v>Arabica</v>
      </c>
      <c r="Q919" t="str">
        <f t="shared" si="117"/>
        <v>M</v>
      </c>
      <c r="R919" s="8" t="str">
        <f t="shared" si="118"/>
        <v>0.5</v>
      </c>
      <c r="S919" s="9">
        <f>_xlfn.XLOOKUP(F919,products!$A$2:$A$49,products!$E$2:$E$49,,0,)</f>
        <v>6.75</v>
      </c>
      <c r="T919" s="10">
        <f t="shared" si="119"/>
        <v>6.75</v>
      </c>
      <c r="U919" t="str">
        <f>_xlfn.XLOOKUP(E919,customers!$A$2:$A$1001,customers!$I$2:$I$1001,,0,)</f>
        <v>No</v>
      </c>
    </row>
    <row r="920" spans="1:21" x14ac:dyDescent="0.2">
      <c r="A920" s="2" t="s">
        <v>5676</v>
      </c>
      <c r="B920" s="3">
        <v>44573</v>
      </c>
      <c r="C920" s="3" t="str">
        <f t="shared" si="112"/>
        <v>Jan</v>
      </c>
      <c r="D920" s="2">
        <f t="shared" si="113"/>
        <v>2022</v>
      </c>
      <c r="E920" s="2" t="s">
        <v>5677</v>
      </c>
      <c r="F920" t="s">
        <v>6144</v>
      </c>
      <c r="G920" s="2">
        <v>3</v>
      </c>
      <c r="H920" s="2" t="str">
        <f>VLOOKUP(E920,customers!$A$1:$I$1001,2,FALSE)</f>
        <v>Chloris Sorrell</v>
      </c>
      <c r="I920" s="2" t="str">
        <f t="shared" si="114"/>
        <v>Chloris</v>
      </c>
      <c r="J920" s="2" t="str">
        <f t="shared" si="115"/>
        <v>Sorrell</v>
      </c>
      <c r="K920" s="2" t="str">
        <f>IF(VLOOKUP(E920,customers!$A$1:$I$1001,3,FALSE)=0," ",VLOOKUP(E920,customers!$A$1:$I$1001,3,FALSE))</f>
        <v>csorrellph@amazon.com</v>
      </c>
      <c r="L920" s="2" t="str">
        <f>VLOOKUP(E920,customers!$A$1:$I$1001,6,FALSE)</f>
        <v>Norton</v>
      </c>
      <c r="M920" s="2" t="str">
        <f>VLOOKUP(E920,customers!$A$1:$I$1001,7,FALSE)</f>
        <v>United Kingdom</v>
      </c>
      <c r="N920" t="str">
        <f t="shared" si="116"/>
        <v>E</v>
      </c>
      <c r="O920" t="str" cm="1">
        <f t="array" ref="O920">_xlfn.IFS(N920="R","Rob",N920="E","Exc",N920="L","Lib",N920="A","Ara")</f>
        <v>Exc</v>
      </c>
      <c r="P920" t="str" cm="1">
        <f t="array" ref="P920">_xlfn.IFS(O920="Rob","Robusta",O920="Exc","Excelsa",O920="Ara","Arabica",O920="Lib","Liberica")</f>
        <v>Excelsa</v>
      </c>
      <c r="Q920" t="str">
        <f t="shared" si="117"/>
        <v>D</v>
      </c>
      <c r="R920" s="8" t="str">
        <f t="shared" si="118"/>
        <v>0.5</v>
      </c>
      <c r="S920" s="9">
        <f>_xlfn.XLOOKUP(F920,products!$A$2:$A$49,products!$E$2:$E$49,,0,)</f>
        <v>7.29</v>
      </c>
      <c r="T920" s="10">
        <f t="shared" si="119"/>
        <v>21.87</v>
      </c>
      <c r="U920" t="str">
        <f>_xlfn.XLOOKUP(E920,customers!$A$2:$A$1001,customers!$I$2:$I$1001,,0,)</f>
        <v>No</v>
      </c>
    </row>
    <row r="921" spans="1:21" x14ac:dyDescent="0.2">
      <c r="A921" s="2" t="s">
        <v>5687</v>
      </c>
      <c r="B921" s="3">
        <v>44181</v>
      </c>
      <c r="C921" s="3" t="str">
        <f t="shared" si="112"/>
        <v>Dec</v>
      </c>
      <c r="D921" s="2">
        <f t="shared" si="113"/>
        <v>2020</v>
      </c>
      <c r="E921" s="2" t="s">
        <v>5688</v>
      </c>
      <c r="F921" t="s">
        <v>6163</v>
      </c>
      <c r="G921" s="2">
        <v>5</v>
      </c>
      <c r="H921" s="2" t="str">
        <f>VLOOKUP(E921,customers!$A$1:$I$1001,2,FALSE)</f>
        <v>Quintina Heavyside</v>
      </c>
      <c r="I921" s="2" t="str">
        <f t="shared" si="114"/>
        <v>Quintina</v>
      </c>
      <c r="J921" s="2" t="str">
        <f t="shared" si="115"/>
        <v>Heavyside</v>
      </c>
      <c r="K921" s="2" t="str">
        <f>IF(VLOOKUP(E921,customers!$A$1:$I$1001,3,FALSE)=0," ",VLOOKUP(E921,customers!$A$1:$I$1001,3,FALSE))</f>
        <v>qheavysidepj@unc.edu</v>
      </c>
      <c r="L921" s="2" t="str">
        <f>VLOOKUP(E921,customers!$A$1:$I$1001,6,FALSE)</f>
        <v>Lexington</v>
      </c>
      <c r="M921" s="2" t="str">
        <f>VLOOKUP(E921,customers!$A$1:$I$1001,7,FALSE)</f>
        <v>United States</v>
      </c>
      <c r="N921" t="str">
        <f t="shared" si="116"/>
        <v>R</v>
      </c>
      <c r="O921" t="str" cm="1">
        <f t="array" ref="O921">_xlfn.IFS(N921="R","Rob",N921="E","Exc",N921="L","Lib",N921="A","Ara")</f>
        <v>Rob</v>
      </c>
      <c r="P921" t="str" cm="1">
        <f t="array" ref="P921">_xlfn.IFS(O921="Rob","Robusta",O921="Exc","Excelsa",O921="Ara","Arabica",O921="Lib","Liberica")</f>
        <v>Robusta</v>
      </c>
      <c r="Q921" t="str">
        <f t="shared" si="117"/>
        <v>D</v>
      </c>
      <c r="R921" s="8" t="str">
        <f t="shared" si="118"/>
        <v>0.2</v>
      </c>
      <c r="S921" s="9">
        <f>_xlfn.XLOOKUP(F921,products!$A$2:$A$49,products!$E$2:$E$49,,0,)</f>
        <v>2.6849999999999996</v>
      </c>
      <c r="T921" s="10">
        <f t="shared" si="119"/>
        <v>13.424999999999997</v>
      </c>
      <c r="U921" t="str">
        <f>_xlfn.XLOOKUP(E921,customers!$A$2:$A$1001,customers!$I$2:$I$1001,,0,)</f>
        <v>Yes</v>
      </c>
    </row>
    <row r="922" spans="1:21" x14ac:dyDescent="0.2">
      <c r="A922" s="2" t="s">
        <v>5693</v>
      </c>
      <c r="B922" s="3">
        <v>44711</v>
      </c>
      <c r="C922" s="3" t="str">
        <f t="shared" si="112"/>
        <v>May</v>
      </c>
      <c r="D922" s="2">
        <f t="shared" si="113"/>
        <v>2022</v>
      </c>
      <c r="E922" s="2" t="s">
        <v>5694</v>
      </c>
      <c r="F922" t="s">
        <v>6149</v>
      </c>
      <c r="G922" s="2">
        <v>6</v>
      </c>
      <c r="H922" s="2" t="str">
        <f>VLOOKUP(E922,customers!$A$1:$I$1001,2,FALSE)</f>
        <v>Hadley Reuven</v>
      </c>
      <c r="I922" s="2" t="str">
        <f t="shared" si="114"/>
        <v>Hadley</v>
      </c>
      <c r="J922" s="2" t="str">
        <f t="shared" si="115"/>
        <v>Reuven</v>
      </c>
      <c r="K922" s="2" t="str">
        <f>IF(VLOOKUP(E922,customers!$A$1:$I$1001,3,FALSE)=0," ",VLOOKUP(E922,customers!$A$1:$I$1001,3,FALSE))</f>
        <v>hreuvenpk@whitehouse.gov</v>
      </c>
      <c r="L922" s="2" t="str">
        <f>VLOOKUP(E922,customers!$A$1:$I$1001,6,FALSE)</f>
        <v>Grand Rapids</v>
      </c>
      <c r="M922" s="2" t="str">
        <f>VLOOKUP(E922,customers!$A$1:$I$1001,7,FALSE)</f>
        <v>United States</v>
      </c>
      <c r="N922" t="str">
        <f t="shared" si="116"/>
        <v>R</v>
      </c>
      <c r="O922" t="str" cm="1">
        <f t="array" ref="O922">_xlfn.IFS(N922="R","Rob",N922="E","Exc",N922="L","Lib",N922="A","Ara")</f>
        <v>Rob</v>
      </c>
      <c r="P922" t="str" cm="1">
        <f t="array" ref="P922">_xlfn.IFS(O922="Rob","Robusta",O922="Exc","Excelsa",O922="Ara","Arabica",O922="Lib","Liberica")</f>
        <v>Robusta</v>
      </c>
      <c r="Q922" t="str">
        <f t="shared" si="117"/>
        <v>D</v>
      </c>
      <c r="R922" s="8" t="str">
        <f t="shared" si="118"/>
        <v>2.5</v>
      </c>
      <c r="S922" s="9">
        <f>_xlfn.XLOOKUP(F922,products!$A$2:$A$49,products!$E$2:$E$49,,0,)</f>
        <v>20.584999999999997</v>
      </c>
      <c r="T922" s="10">
        <f t="shared" si="119"/>
        <v>123.50999999999999</v>
      </c>
      <c r="U922" t="str">
        <f>_xlfn.XLOOKUP(E922,customers!$A$2:$A$1001,customers!$I$2:$I$1001,,0,)</f>
        <v>No</v>
      </c>
    </row>
    <row r="923" spans="1:21" x14ac:dyDescent="0.2">
      <c r="A923" s="2" t="s">
        <v>5699</v>
      </c>
      <c r="B923" s="3">
        <v>44509</v>
      </c>
      <c r="C923" s="3" t="str">
        <f t="shared" si="112"/>
        <v>Nov</v>
      </c>
      <c r="D923" s="2">
        <f t="shared" si="113"/>
        <v>2021</v>
      </c>
      <c r="E923" s="2" t="s">
        <v>5700</v>
      </c>
      <c r="F923" t="s">
        <v>6150</v>
      </c>
      <c r="G923" s="2">
        <v>2</v>
      </c>
      <c r="H923" s="2" t="str">
        <f>VLOOKUP(E923,customers!$A$1:$I$1001,2,FALSE)</f>
        <v>Mitch Attwool</v>
      </c>
      <c r="I923" s="2" t="str">
        <f t="shared" si="114"/>
        <v>Mitch</v>
      </c>
      <c r="J923" s="2" t="str">
        <f t="shared" si="115"/>
        <v>Attwool</v>
      </c>
      <c r="K923" s="2" t="str">
        <f>IF(VLOOKUP(E923,customers!$A$1:$I$1001,3,FALSE)=0," ",VLOOKUP(E923,customers!$A$1:$I$1001,3,FALSE))</f>
        <v>mattwoolpl@nba.com</v>
      </c>
      <c r="L923" s="2" t="str">
        <f>VLOOKUP(E923,customers!$A$1:$I$1001,6,FALSE)</f>
        <v>Des Moines</v>
      </c>
      <c r="M923" s="2" t="str">
        <f>VLOOKUP(E923,customers!$A$1:$I$1001,7,FALSE)</f>
        <v>United States</v>
      </c>
      <c r="N923" t="str">
        <f t="shared" si="116"/>
        <v>L</v>
      </c>
      <c r="O923" t="str" cm="1">
        <f t="array" ref="O923">_xlfn.IFS(N923="R","Rob",N923="E","Exc",N923="L","Lib",N923="A","Ara")</f>
        <v>Lib</v>
      </c>
      <c r="P923" t="str" cm="1">
        <f t="array" ref="P923">_xlfn.IFS(O923="Rob","Robusta",O923="Exc","Excelsa",O923="Ara","Arabica",O923="Lib","Liberica")</f>
        <v>Liberica</v>
      </c>
      <c r="Q923" t="str">
        <f t="shared" si="117"/>
        <v>D</v>
      </c>
      <c r="R923" s="8" t="str">
        <f t="shared" si="118"/>
        <v>0.2</v>
      </c>
      <c r="S923" s="9">
        <f>_xlfn.XLOOKUP(F923,products!$A$2:$A$49,products!$E$2:$E$49,,0,)</f>
        <v>3.8849999999999998</v>
      </c>
      <c r="T923" s="10">
        <f t="shared" si="119"/>
        <v>7.77</v>
      </c>
      <c r="U923" t="str">
        <f>_xlfn.XLOOKUP(E923,customers!$A$2:$A$1001,customers!$I$2:$I$1001,,0,)</f>
        <v>No</v>
      </c>
    </row>
    <row r="924" spans="1:21" x14ac:dyDescent="0.2">
      <c r="A924" s="2" t="s">
        <v>5705</v>
      </c>
      <c r="B924" s="3">
        <v>44659</v>
      </c>
      <c r="C924" s="3" t="str">
        <f t="shared" si="112"/>
        <v>Apr</v>
      </c>
      <c r="D924" s="2">
        <f t="shared" si="113"/>
        <v>2022</v>
      </c>
      <c r="E924" s="2" t="s">
        <v>5706</v>
      </c>
      <c r="F924" t="s">
        <v>6155</v>
      </c>
      <c r="G924" s="2">
        <v>6</v>
      </c>
      <c r="H924" s="2" t="str">
        <f>VLOOKUP(E924,customers!$A$1:$I$1001,2,FALSE)</f>
        <v>Charin Maplethorp</v>
      </c>
      <c r="I924" s="2" t="str">
        <f t="shared" si="114"/>
        <v>Charin</v>
      </c>
      <c r="J924" s="2" t="str">
        <f t="shared" si="115"/>
        <v>Maplethorp</v>
      </c>
      <c r="K924" s="2" t="str">
        <f>IF(VLOOKUP(E924,customers!$A$1:$I$1001,3,FALSE)=0," ",VLOOKUP(E924,customers!$A$1:$I$1001,3,FALSE))</f>
        <v xml:space="preserve"> </v>
      </c>
      <c r="L924" s="2" t="str">
        <f>VLOOKUP(E924,customers!$A$1:$I$1001,6,FALSE)</f>
        <v>Wilmington</v>
      </c>
      <c r="M924" s="2" t="str">
        <f>VLOOKUP(E924,customers!$A$1:$I$1001,7,FALSE)</f>
        <v>United States</v>
      </c>
      <c r="N924" t="str">
        <f t="shared" si="116"/>
        <v>A</v>
      </c>
      <c r="O924" t="str" cm="1">
        <f t="array" ref="O924">_xlfn.IFS(N924="R","Rob",N924="E","Exc",N924="L","Lib",N924="A","Ara")</f>
        <v>Ara</v>
      </c>
      <c r="P924" t="str" cm="1">
        <f t="array" ref="P924">_xlfn.IFS(O924="Rob","Robusta",O924="Exc","Excelsa",O924="Ara","Arabica",O924="Lib","Liberica")</f>
        <v>Arabica</v>
      </c>
      <c r="Q924" t="str">
        <f t="shared" si="117"/>
        <v>M</v>
      </c>
      <c r="R924" s="8" t="str">
        <f t="shared" si="118"/>
        <v>1</v>
      </c>
      <c r="S924" s="9">
        <f>_xlfn.XLOOKUP(F924,products!$A$2:$A$49,products!$E$2:$E$49,,0,)</f>
        <v>11.25</v>
      </c>
      <c r="T924" s="10">
        <f t="shared" si="119"/>
        <v>67.5</v>
      </c>
      <c r="U924" t="str">
        <f>_xlfn.XLOOKUP(E924,customers!$A$2:$A$1001,customers!$I$2:$I$1001,,0,)</f>
        <v>Yes</v>
      </c>
    </row>
    <row r="925" spans="1:21" x14ac:dyDescent="0.2">
      <c r="A925" s="2" t="s">
        <v>5709</v>
      </c>
      <c r="B925" s="3">
        <v>43746</v>
      </c>
      <c r="C925" s="3" t="str">
        <f t="shared" si="112"/>
        <v>Oct</v>
      </c>
      <c r="D925" s="2">
        <f t="shared" si="113"/>
        <v>2019</v>
      </c>
      <c r="E925" s="2" t="s">
        <v>5710</v>
      </c>
      <c r="F925" t="s">
        <v>6185</v>
      </c>
      <c r="G925" s="2">
        <v>1</v>
      </c>
      <c r="H925" s="2" t="str">
        <f>VLOOKUP(E925,customers!$A$1:$I$1001,2,FALSE)</f>
        <v>Goldie Wynes</v>
      </c>
      <c r="I925" s="2" t="str">
        <f t="shared" si="114"/>
        <v>Goldie</v>
      </c>
      <c r="J925" s="2" t="str">
        <f t="shared" si="115"/>
        <v>Wynes</v>
      </c>
      <c r="K925" s="2" t="str">
        <f>IF(VLOOKUP(E925,customers!$A$1:$I$1001,3,FALSE)=0," ",VLOOKUP(E925,customers!$A$1:$I$1001,3,FALSE))</f>
        <v>gwynespn@dagondesign.com</v>
      </c>
      <c r="L925" s="2" t="str">
        <f>VLOOKUP(E925,customers!$A$1:$I$1001,6,FALSE)</f>
        <v>Austin</v>
      </c>
      <c r="M925" s="2" t="str">
        <f>VLOOKUP(E925,customers!$A$1:$I$1001,7,FALSE)</f>
        <v>United States</v>
      </c>
      <c r="N925" t="str">
        <f t="shared" si="116"/>
        <v>E</v>
      </c>
      <c r="O925" t="str" cm="1">
        <f t="array" ref="O925">_xlfn.IFS(N925="R","Rob",N925="E","Exc",N925="L","Lib",N925="A","Ara")</f>
        <v>Exc</v>
      </c>
      <c r="P925" t="str" cm="1">
        <f t="array" ref="P925">_xlfn.IFS(O925="Rob","Robusta",O925="Exc","Excelsa",O925="Ara","Arabica",O925="Lib","Liberica")</f>
        <v>Excelsa</v>
      </c>
      <c r="Q925" t="str">
        <f t="shared" si="117"/>
        <v>D</v>
      </c>
      <c r="R925" s="8" t="str">
        <f t="shared" si="118"/>
        <v>2.5</v>
      </c>
      <c r="S925" s="9">
        <f>_xlfn.XLOOKUP(F925,products!$A$2:$A$49,products!$E$2:$E$49,,0,)</f>
        <v>27.945</v>
      </c>
      <c r="T925" s="10">
        <f t="shared" si="119"/>
        <v>27.945</v>
      </c>
      <c r="U925" t="str">
        <f>_xlfn.XLOOKUP(E925,customers!$A$2:$A$1001,customers!$I$2:$I$1001,,0,)</f>
        <v>No</v>
      </c>
    </row>
    <row r="926" spans="1:21" x14ac:dyDescent="0.2">
      <c r="A926" s="2" t="s">
        <v>5715</v>
      </c>
      <c r="B926" s="3">
        <v>44451</v>
      </c>
      <c r="C926" s="3" t="str">
        <f t="shared" si="112"/>
        <v>Sep</v>
      </c>
      <c r="D926" s="2">
        <f t="shared" si="113"/>
        <v>2021</v>
      </c>
      <c r="E926" s="2" t="s">
        <v>5716</v>
      </c>
      <c r="F926" t="s">
        <v>6182</v>
      </c>
      <c r="G926" s="2">
        <v>3</v>
      </c>
      <c r="H926" s="2" t="str">
        <f>VLOOKUP(E926,customers!$A$1:$I$1001,2,FALSE)</f>
        <v>Celie MacCourt</v>
      </c>
      <c r="I926" s="2" t="str">
        <f t="shared" si="114"/>
        <v>Celie</v>
      </c>
      <c r="J926" s="2" t="str">
        <f t="shared" si="115"/>
        <v>MacCourt</v>
      </c>
      <c r="K926" s="2" t="str">
        <f>IF(VLOOKUP(E926,customers!$A$1:$I$1001,3,FALSE)=0," ",VLOOKUP(E926,customers!$A$1:$I$1001,3,FALSE))</f>
        <v>cmaccourtpo@amazon.com</v>
      </c>
      <c r="L926" s="2" t="str">
        <f>VLOOKUP(E926,customers!$A$1:$I$1001,6,FALSE)</f>
        <v>Orlando</v>
      </c>
      <c r="M926" s="2" t="str">
        <f>VLOOKUP(E926,customers!$A$1:$I$1001,7,FALSE)</f>
        <v>United States</v>
      </c>
      <c r="N926" t="str">
        <f t="shared" si="116"/>
        <v>A</v>
      </c>
      <c r="O926" t="str" cm="1">
        <f t="array" ref="O926">_xlfn.IFS(N926="R","Rob",N926="E","Exc",N926="L","Lib",N926="A","Ara")</f>
        <v>Ara</v>
      </c>
      <c r="P926" t="str" cm="1">
        <f t="array" ref="P926">_xlfn.IFS(O926="Rob","Robusta",O926="Exc","Excelsa",O926="Ara","Arabica",O926="Lib","Liberica")</f>
        <v>Arabica</v>
      </c>
      <c r="Q926" t="str">
        <f t="shared" si="117"/>
        <v>L</v>
      </c>
      <c r="R926" s="8" t="str">
        <f t="shared" si="118"/>
        <v>2.5</v>
      </c>
      <c r="S926" s="9">
        <f>_xlfn.XLOOKUP(F926,products!$A$2:$A$49,products!$E$2:$E$49,,0,)</f>
        <v>29.784999999999997</v>
      </c>
      <c r="T926" s="10">
        <f t="shared" si="119"/>
        <v>89.35499999999999</v>
      </c>
      <c r="U926" t="str">
        <f>_xlfn.XLOOKUP(E926,customers!$A$2:$A$1001,customers!$I$2:$I$1001,,0,)</f>
        <v>No</v>
      </c>
    </row>
    <row r="927" spans="1:21" x14ac:dyDescent="0.2">
      <c r="A927" s="2" t="s">
        <v>5720</v>
      </c>
      <c r="B927" s="3">
        <v>44770</v>
      </c>
      <c r="C927" s="3" t="str">
        <f t="shared" si="112"/>
        <v>Jul</v>
      </c>
      <c r="D927" s="2">
        <f t="shared" si="113"/>
        <v>2022</v>
      </c>
      <c r="E927" s="2" t="s">
        <v>5554</v>
      </c>
      <c r="F927" t="s">
        <v>6157</v>
      </c>
      <c r="G927" s="2">
        <v>3</v>
      </c>
      <c r="H927" s="2" t="str">
        <f>VLOOKUP(E927,customers!$A$1:$I$1001,2,FALSE)</f>
        <v>Derick Snow</v>
      </c>
      <c r="I927" s="2" t="str">
        <f t="shared" si="114"/>
        <v>Derick</v>
      </c>
      <c r="J927" s="2" t="str">
        <f t="shared" si="115"/>
        <v>Snow</v>
      </c>
      <c r="K927" s="2" t="str">
        <f>IF(VLOOKUP(E927,customers!$A$1:$I$1001,3,FALSE)=0," ",VLOOKUP(E927,customers!$A$1:$I$1001,3,FALSE))</f>
        <v xml:space="preserve"> </v>
      </c>
      <c r="L927" s="2" t="str">
        <f>VLOOKUP(E927,customers!$A$1:$I$1001,6,FALSE)</f>
        <v>New York City</v>
      </c>
      <c r="M927" s="2" t="str">
        <f>VLOOKUP(E927,customers!$A$1:$I$1001,7,FALSE)</f>
        <v>United States</v>
      </c>
      <c r="N927" t="str">
        <f t="shared" si="116"/>
        <v>A</v>
      </c>
      <c r="O927" t="str" cm="1">
        <f t="array" ref="O927">_xlfn.IFS(N927="R","Rob",N927="E","Exc",N927="L","Lib",N927="A","Ara")</f>
        <v>Ara</v>
      </c>
      <c r="P927" t="str" cm="1">
        <f t="array" ref="P927">_xlfn.IFS(O927="Rob","Robusta",O927="Exc","Excelsa",O927="Ara","Arabica",O927="Lib","Liberica")</f>
        <v>Arabica</v>
      </c>
      <c r="Q927" t="str">
        <f t="shared" si="117"/>
        <v>M</v>
      </c>
      <c r="R927" s="8" t="str">
        <f t="shared" si="118"/>
        <v>0.5</v>
      </c>
      <c r="S927" s="9">
        <f>_xlfn.XLOOKUP(F927,products!$A$2:$A$49,products!$E$2:$E$49,,0,)</f>
        <v>6.75</v>
      </c>
      <c r="T927" s="10">
        <f t="shared" si="119"/>
        <v>20.25</v>
      </c>
      <c r="U927" t="str">
        <f>_xlfn.XLOOKUP(E927,customers!$A$2:$A$1001,customers!$I$2:$I$1001,,0,)</f>
        <v>No</v>
      </c>
    </row>
    <row r="928" spans="1:21" x14ac:dyDescent="0.2">
      <c r="A928" s="2" t="s">
        <v>5725</v>
      </c>
      <c r="B928" s="3">
        <v>44012</v>
      </c>
      <c r="C928" s="3" t="str">
        <f t="shared" si="112"/>
        <v>Jun</v>
      </c>
      <c r="D928" s="2">
        <f t="shared" si="113"/>
        <v>2020</v>
      </c>
      <c r="E928" s="2" t="s">
        <v>5726</v>
      </c>
      <c r="F928" t="s">
        <v>6157</v>
      </c>
      <c r="G928" s="2">
        <v>5</v>
      </c>
      <c r="H928" s="2" t="str">
        <f>VLOOKUP(E928,customers!$A$1:$I$1001,2,FALSE)</f>
        <v>Evy Wilsone</v>
      </c>
      <c r="I928" s="2" t="str">
        <f t="shared" si="114"/>
        <v>Evy</v>
      </c>
      <c r="J928" s="2" t="str">
        <f t="shared" si="115"/>
        <v>Wilsone</v>
      </c>
      <c r="K928" s="2" t="str">
        <f>IF(VLOOKUP(E928,customers!$A$1:$I$1001,3,FALSE)=0," ",VLOOKUP(E928,customers!$A$1:$I$1001,3,FALSE))</f>
        <v>ewilsonepq@eepurl.com</v>
      </c>
      <c r="L928" s="2" t="str">
        <f>VLOOKUP(E928,customers!$A$1:$I$1001,6,FALSE)</f>
        <v>Washington</v>
      </c>
      <c r="M928" s="2" t="str">
        <f>VLOOKUP(E928,customers!$A$1:$I$1001,7,FALSE)</f>
        <v>United States</v>
      </c>
      <c r="N928" t="str">
        <f t="shared" si="116"/>
        <v>A</v>
      </c>
      <c r="O928" t="str" cm="1">
        <f t="array" ref="O928">_xlfn.IFS(N928="R","Rob",N928="E","Exc",N928="L","Lib",N928="A","Ara")</f>
        <v>Ara</v>
      </c>
      <c r="P928" t="str" cm="1">
        <f t="array" ref="P928">_xlfn.IFS(O928="Rob","Robusta",O928="Exc","Excelsa",O928="Ara","Arabica",O928="Lib","Liberica")</f>
        <v>Arabica</v>
      </c>
      <c r="Q928" t="str">
        <f t="shared" si="117"/>
        <v>M</v>
      </c>
      <c r="R928" s="8" t="str">
        <f t="shared" si="118"/>
        <v>0.5</v>
      </c>
      <c r="S928" s="9">
        <f>_xlfn.XLOOKUP(F928,products!$A$2:$A$49,products!$E$2:$E$49,,0,)</f>
        <v>6.75</v>
      </c>
      <c r="T928" s="10">
        <f t="shared" si="119"/>
        <v>33.75</v>
      </c>
      <c r="U928" t="str">
        <f>_xlfn.XLOOKUP(E928,customers!$A$2:$A$1001,customers!$I$2:$I$1001,,0,)</f>
        <v>Yes</v>
      </c>
    </row>
    <row r="929" spans="1:21" x14ac:dyDescent="0.2">
      <c r="A929" s="2" t="s">
        <v>5731</v>
      </c>
      <c r="B929" s="3">
        <v>43474</v>
      </c>
      <c r="C929" s="3" t="str">
        <f t="shared" si="112"/>
        <v>Jan</v>
      </c>
      <c r="D929" s="2">
        <f t="shared" si="113"/>
        <v>2019</v>
      </c>
      <c r="E929" s="2" t="s">
        <v>5732</v>
      </c>
      <c r="F929" t="s">
        <v>6185</v>
      </c>
      <c r="G929" s="2">
        <v>4</v>
      </c>
      <c r="H929" s="2" t="str">
        <f>VLOOKUP(E929,customers!$A$1:$I$1001,2,FALSE)</f>
        <v>Dolores Duffie</v>
      </c>
      <c r="I929" s="2" t="str">
        <f t="shared" si="114"/>
        <v>Dolores</v>
      </c>
      <c r="J929" s="2" t="str">
        <f t="shared" si="115"/>
        <v>Duffie</v>
      </c>
      <c r="K929" s="2" t="str">
        <f>IF(VLOOKUP(E929,customers!$A$1:$I$1001,3,FALSE)=0," ",VLOOKUP(E929,customers!$A$1:$I$1001,3,FALSE))</f>
        <v>dduffiepr@time.com</v>
      </c>
      <c r="L929" s="2" t="str">
        <f>VLOOKUP(E929,customers!$A$1:$I$1001,6,FALSE)</f>
        <v>Portland</v>
      </c>
      <c r="M929" s="2" t="str">
        <f>VLOOKUP(E929,customers!$A$1:$I$1001,7,FALSE)</f>
        <v>United States</v>
      </c>
      <c r="N929" t="str">
        <f t="shared" si="116"/>
        <v>E</v>
      </c>
      <c r="O929" t="str" cm="1">
        <f t="array" ref="O929">_xlfn.IFS(N929="R","Rob",N929="E","Exc",N929="L","Lib",N929="A","Ara")</f>
        <v>Exc</v>
      </c>
      <c r="P929" t="str" cm="1">
        <f t="array" ref="P929">_xlfn.IFS(O929="Rob","Robusta",O929="Exc","Excelsa",O929="Ara","Arabica",O929="Lib","Liberica")</f>
        <v>Excelsa</v>
      </c>
      <c r="Q929" t="str">
        <f t="shared" si="117"/>
        <v>D</v>
      </c>
      <c r="R929" s="8" t="str">
        <f t="shared" si="118"/>
        <v>2.5</v>
      </c>
      <c r="S929" s="9">
        <f>_xlfn.XLOOKUP(F929,products!$A$2:$A$49,products!$E$2:$E$49,,0,)</f>
        <v>27.945</v>
      </c>
      <c r="T929" s="10">
        <f t="shared" si="119"/>
        <v>111.78</v>
      </c>
      <c r="U929" t="str">
        <f>_xlfn.XLOOKUP(E929,customers!$A$2:$A$1001,customers!$I$2:$I$1001,,0,)</f>
        <v>No</v>
      </c>
    </row>
    <row r="930" spans="1:21" x14ac:dyDescent="0.2">
      <c r="A930" s="2" t="s">
        <v>5737</v>
      </c>
      <c r="B930" s="3">
        <v>44754</v>
      </c>
      <c r="C930" s="3" t="str">
        <f t="shared" si="112"/>
        <v>Jul</v>
      </c>
      <c r="D930" s="2">
        <f t="shared" si="113"/>
        <v>2022</v>
      </c>
      <c r="E930" s="2" t="s">
        <v>5738</v>
      </c>
      <c r="F930" t="s">
        <v>6166</v>
      </c>
      <c r="G930" s="2">
        <v>2</v>
      </c>
      <c r="H930" s="2" t="str">
        <f>VLOOKUP(E930,customers!$A$1:$I$1001,2,FALSE)</f>
        <v>Mathilda Matiasek</v>
      </c>
      <c r="I930" s="2" t="str">
        <f t="shared" si="114"/>
        <v>Mathilda</v>
      </c>
      <c r="J930" s="2" t="str">
        <f t="shared" si="115"/>
        <v>Matiasek</v>
      </c>
      <c r="K930" s="2" t="str">
        <f>IF(VLOOKUP(E930,customers!$A$1:$I$1001,3,FALSE)=0," ",VLOOKUP(E930,customers!$A$1:$I$1001,3,FALSE))</f>
        <v>mmatiasekps@ucoz.ru</v>
      </c>
      <c r="L930" s="2" t="str">
        <f>VLOOKUP(E930,customers!$A$1:$I$1001,6,FALSE)</f>
        <v>New York City</v>
      </c>
      <c r="M930" s="2" t="str">
        <f>VLOOKUP(E930,customers!$A$1:$I$1001,7,FALSE)</f>
        <v>United States</v>
      </c>
      <c r="N930" t="str">
        <f t="shared" si="116"/>
        <v>E</v>
      </c>
      <c r="O930" t="str" cm="1">
        <f t="array" ref="O930">_xlfn.IFS(N930="R","Rob",N930="E","Exc",N930="L","Lib",N930="A","Ara")</f>
        <v>Exc</v>
      </c>
      <c r="P930" t="str" cm="1">
        <f t="array" ref="P930">_xlfn.IFS(O930="Rob","Robusta",O930="Exc","Excelsa",O930="Ara","Arabica",O930="Lib","Liberica")</f>
        <v>Excelsa</v>
      </c>
      <c r="Q930" t="str">
        <f t="shared" si="117"/>
        <v>M</v>
      </c>
      <c r="R930" s="8" t="str">
        <f t="shared" si="118"/>
        <v>2.5</v>
      </c>
      <c r="S930" s="9">
        <f>_xlfn.XLOOKUP(F930,products!$A$2:$A$49,products!$E$2:$E$49,,0,)</f>
        <v>31.624999999999996</v>
      </c>
      <c r="T930" s="10">
        <f t="shared" si="119"/>
        <v>63.249999999999993</v>
      </c>
      <c r="U930" t="str">
        <f>_xlfn.XLOOKUP(E930,customers!$A$2:$A$1001,customers!$I$2:$I$1001,,0,)</f>
        <v>Yes</v>
      </c>
    </row>
    <row r="931" spans="1:21" x14ac:dyDescent="0.2">
      <c r="A931" s="2" t="s">
        <v>5742</v>
      </c>
      <c r="B931" s="3">
        <v>44165</v>
      </c>
      <c r="C931" s="3" t="str">
        <f t="shared" si="112"/>
        <v>Nov</v>
      </c>
      <c r="D931" s="2">
        <f t="shared" si="113"/>
        <v>2020</v>
      </c>
      <c r="E931" s="2" t="s">
        <v>5743</v>
      </c>
      <c r="F931" t="s">
        <v>6184</v>
      </c>
      <c r="G931" s="2">
        <v>2</v>
      </c>
      <c r="H931" s="2" t="str">
        <f>VLOOKUP(E931,customers!$A$1:$I$1001,2,FALSE)</f>
        <v>Jarred Camillo</v>
      </c>
      <c r="I931" s="2" t="str">
        <f t="shared" si="114"/>
        <v>Jarred</v>
      </c>
      <c r="J931" s="2" t="str">
        <f t="shared" si="115"/>
        <v>Camillo</v>
      </c>
      <c r="K931" s="2" t="str">
        <f>IF(VLOOKUP(E931,customers!$A$1:$I$1001,3,FALSE)=0," ",VLOOKUP(E931,customers!$A$1:$I$1001,3,FALSE))</f>
        <v>jcamillopt@shinystat.com</v>
      </c>
      <c r="L931" s="2" t="str">
        <f>VLOOKUP(E931,customers!$A$1:$I$1001,6,FALSE)</f>
        <v>Washington</v>
      </c>
      <c r="M931" s="2" t="str">
        <f>VLOOKUP(E931,customers!$A$1:$I$1001,7,FALSE)</f>
        <v>United States</v>
      </c>
      <c r="N931" t="str">
        <f t="shared" si="116"/>
        <v>E</v>
      </c>
      <c r="O931" t="str" cm="1">
        <f t="array" ref="O931">_xlfn.IFS(N931="R","Rob",N931="E","Exc",N931="L","Lib",N931="A","Ara")</f>
        <v>Exc</v>
      </c>
      <c r="P931" t="str" cm="1">
        <f t="array" ref="P931">_xlfn.IFS(O931="Rob","Robusta",O931="Exc","Excelsa",O931="Ara","Arabica",O931="Lib","Liberica")</f>
        <v>Excelsa</v>
      </c>
      <c r="Q931" t="str">
        <f t="shared" si="117"/>
        <v>L</v>
      </c>
      <c r="R931" s="8" t="str">
        <f t="shared" si="118"/>
        <v>0.2</v>
      </c>
      <c r="S931" s="9">
        <f>_xlfn.XLOOKUP(F931,products!$A$2:$A$49,products!$E$2:$E$49,,0,)</f>
        <v>4.4550000000000001</v>
      </c>
      <c r="T931" s="10">
        <f t="shared" si="119"/>
        <v>8.91</v>
      </c>
      <c r="U931" t="str">
        <f>_xlfn.XLOOKUP(E931,customers!$A$2:$A$1001,customers!$I$2:$I$1001,,0,)</f>
        <v>Yes</v>
      </c>
    </row>
    <row r="932" spans="1:21" x14ac:dyDescent="0.2">
      <c r="A932" s="2" t="s">
        <v>5748</v>
      </c>
      <c r="B932" s="3">
        <v>43546</v>
      </c>
      <c r="C932" s="3" t="str">
        <f t="shared" si="112"/>
        <v>Mar</v>
      </c>
      <c r="D932" s="2">
        <f t="shared" si="113"/>
        <v>2019</v>
      </c>
      <c r="E932" s="2" t="s">
        <v>5749</v>
      </c>
      <c r="F932" t="s">
        <v>6183</v>
      </c>
      <c r="G932" s="2">
        <v>1</v>
      </c>
      <c r="H932" s="2" t="str">
        <f>VLOOKUP(E932,customers!$A$1:$I$1001,2,FALSE)</f>
        <v>Kameko Philbrick</v>
      </c>
      <c r="I932" s="2" t="str">
        <f t="shared" si="114"/>
        <v>Kameko</v>
      </c>
      <c r="J932" s="2" t="str">
        <f t="shared" si="115"/>
        <v>Philbrick</v>
      </c>
      <c r="K932" s="2" t="str">
        <f>IF(VLOOKUP(E932,customers!$A$1:$I$1001,3,FALSE)=0," ",VLOOKUP(E932,customers!$A$1:$I$1001,3,FALSE))</f>
        <v>kphilbrickpu@cdc.gov</v>
      </c>
      <c r="L932" s="2" t="str">
        <f>VLOOKUP(E932,customers!$A$1:$I$1001,6,FALSE)</f>
        <v>Washington</v>
      </c>
      <c r="M932" s="2" t="str">
        <f>VLOOKUP(E932,customers!$A$1:$I$1001,7,FALSE)</f>
        <v>United States</v>
      </c>
      <c r="N932" t="str">
        <f t="shared" si="116"/>
        <v>E</v>
      </c>
      <c r="O932" t="str" cm="1">
        <f t="array" ref="O932">_xlfn.IFS(N932="R","Rob",N932="E","Exc",N932="L","Lib",N932="A","Ara")</f>
        <v>Exc</v>
      </c>
      <c r="P932" t="str" cm="1">
        <f t="array" ref="P932">_xlfn.IFS(O932="Rob","Robusta",O932="Exc","Excelsa",O932="Ara","Arabica",O932="Lib","Liberica")</f>
        <v>Excelsa</v>
      </c>
      <c r="Q932" t="str">
        <f t="shared" si="117"/>
        <v>D</v>
      </c>
      <c r="R932" s="8" t="str">
        <f t="shared" si="118"/>
        <v>1</v>
      </c>
      <c r="S932" s="9">
        <f>_xlfn.XLOOKUP(F932,products!$A$2:$A$49,products!$E$2:$E$49,,0,)</f>
        <v>12.15</v>
      </c>
      <c r="T932" s="10">
        <f t="shared" si="119"/>
        <v>12.15</v>
      </c>
      <c r="U932" t="str">
        <f>_xlfn.XLOOKUP(E932,customers!$A$2:$A$1001,customers!$I$2:$I$1001,,0,)</f>
        <v>Yes</v>
      </c>
    </row>
    <row r="933" spans="1:21" x14ac:dyDescent="0.2">
      <c r="A933" s="2" t="s">
        <v>5753</v>
      </c>
      <c r="B933" s="3">
        <v>44607</v>
      </c>
      <c r="C933" s="3" t="str">
        <f t="shared" si="112"/>
        <v>Feb</v>
      </c>
      <c r="D933" s="2">
        <f t="shared" si="113"/>
        <v>2022</v>
      </c>
      <c r="E933" s="2" t="s">
        <v>5754</v>
      </c>
      <c r="F933" t="s">
        <v>6158</v>
      </c>
      <c r="G933" s="2">
        <v>4</v>
      </c>
      <c r="H933" s="2" t="str">
        <f>VLOOKUP(E933,customers!$A$1:$I$1001,2,FALSE)</f>
        <v>Mallory Shrimpling</v>
      </c>
      <c r="I933" s="2" t="str">
        <f t="shared" si="114"/>
        <v>Mallory</v>
      </c>
      <c r="J933" s="2" t="str">
        <f t="shared" si="115"/>
        <v>Shrimpling</v>
      </c>
      <c r="K933" s="2" t="str">
        <f>IF(VLOOKUP(E933,customers!$A$1:$I$1001,3,FALSE)=0," ",VLOOKUP(E933,customers!$A$1:$I$1001,3,FALSE))</f>
        <v xml:space="preserve"> </v>
      </c>
      <c r="L933" s="2" t="str">
        <f>VLOOKUP(E933,customers!$A$1:$I$1001,6,FALSE)</f>
        <v>Allentown</v>
      </c>
      <c r="M933" s="2" t="str">
        <f>VLOOKUP(E933,customers!$A$1:$I$1001,7,FALSE)</f>
        <v>United States</v>
      </c>
      <c r="N933" t="str">
        <f t="shared" si="116"/>
        <v>A</v>
      </c>
      <c r="O933" t="str" cm="1">
        <f t="array" ref="O933">_xlfn.IFS(N933="R","Rob",N933="E","Exc",N933="L","Lib",N933="A","Ara")</f>
        <v>Ara</v>
      </c>
      <c r="P933" t="str" cm="1">
        <f t="array" ref="P933">_xlfn.IFS(O933="Rob","Robusta",O933="Exc","Excelsa",O933="Ara","Arabica",O933="Lib","Liberica")</f>
        <v>Arabica</v>
      </c>
      <c r="Q933" t="str">
        <f t="shared" si="117"/>
        <v>D</v>
      </c>
      <c r="R933" s="8" t="str">
        <f t="shared" si="118"/>
        <v>0.5</v>
      </c>
      <c r="S933" s="9">
        <f>_xlfn.XLOOKUP(F933,products!$A$2:$A$49,products!$E$2:$E$49,,0,)</f>
        <v>5.97</v>
      </c>
      <c r="T933" s="10">
        <f t="shared" si="119"/>
        <v>23.88</v>
      </c>
      <c r="U933" t="str">
        <f>_xlfn.XLOOKUP(E933,customers!$A$2:$A$1001,customers!$I$2:$I$1001,,0,)</f>
        <v>Yes</v>
      </c>
    </row>
    <row r="934" spans="1:21" x14ac:dyDescent="0.2">
      <c r="A934" s="2" t="s">
        <v>5757</v>
      </c>
      <c r="B934" s="3">
        <v>44117</v>
      </c>
      <c r="C934" s="3" t="str">
        <f t="shared" si="112"/>
        <v>Oct</v>
      </c>
      <c r="D934" s="2">
        <f t="shared" si="113"/>
        <v>2020</v>
      </c>
      <c r="E934" s="2" t="s">
        <v>5758</v>
      </c>
      <c r="F934" t="s">
        <v>6141</v>
      </c>
      <c r="G934" s="2">
        <v>4</v>
      </c>
      <c r="H934" s="2" t="str">
        <f>VLOOKUP(E934,customers!$A$1:$I$1001,2,FALSE)</f>
        <v>Barnett Sillis</v>
      </c>
      <c r="I934" s="2" t="str">
        <f t="shared" si="114"/>
        <v>Barnett</v>
      </c>
      <c r="J934" s="2" t="str">
        <f t="shared" si="115"/>
        <v>Sillis</v>
      </c>
      <c r="K934" s="2" t="str">
        <f>IF(VLOOKUP(E934,customers!$A$1:$I$1001,3,FALSE)=0," ",VLOOKUP(E934,customers!$A$1:$I$1001,3,FALSE))</f>
        <v>bsillispw@istockphoto.com</v>
      </c>
      <c r="L934" s="2" t="str">
        <f>VLOOKUP(E934,customers!$A$1:$I$1001,6,FALSE)</f>
        <v>Miami</v>
      </c>
      <c r="M934" s="2" t="str">
        <f>VLOOKUP(E934,customers!$A$1:$I$1001,7,FALSE)</f>
        <v>United States</v>
      </c>
      <c r="N934" t="str">
        <f t="shared" si="116"/>
        <v>E</v>
      </c>
      <c r="O934" t="str" cm="1">
        <f t="array" ref="O934">_xlfn.IFS(N934="R","Rob",N934="E","Exc",N934="L","Lib",N934="A","Ara")</f>
        <v>Exc</v>
      </c>
      <c r="P934" t="str" cm="1">
        <f t="array" ref="P934">_xlfn.IFS(O934="Rob","Robusta",O934="Exc","Excelsa",O934="Ara","Arabica",O934="Lib","Liberica")</f>
        <v>Excelsa</v>
      </c>
      <c r="Q934" t="str">
        <f t="shared" si="117"/>
        <v>M</v>
      </c>
      <c r="R934" s="8" t="str">
        <f t="shared" si="118"/>
        <v>1</v>
      </c>
      <c r="S934" s="9">
        <f>_xlfn.XLOOKUP(F934,products!$A$2:$A$49,products!$E$2:$E$49,,0,)</f>
        <v>13.75</v>
      </c>
      <c r="T934" s="10">
        <f t="shared" si="119"/>
        <v>55</v>
      </c>
      <c r="U934" t="str">
        <f>_xlfn.XLOOKUP(E934,customers!$A$2:$A$1001,customers!$I$2:$I$1001,,0,)</f>
        <v>No</v>
      </c>
    </row>
    <row r="935" spans="1:21" x14ac:dyDescent="0.2">
      <c r="A935" s="2" t="s">
        <v>5763</v>
      </c>
      <c r="B935" s="3">
        <v>44557</v>
      </c>
      <c r="C935" s="3" t="str">
        <f t="shared" si="112"/>
        <v>Dec</v>
      </c>
      <c r="D935" s="2">
        <f t="shared" si="113"/>
        <v>2021</v>
      </c>
      <c r="E935" s="2" t="s">
        <v>5764</v>
      </c>
      <c r="F935" t="s">
        <v>6177</v>
      </c>
      <c r="G935" s="2">
        <v>3</v>
      </c>
      <c r="H935" s="2" t="str">
        <f>VLOOKUP(E935,customers!$A$1:$I$1001,2,FALSE)</f>
        <v>Brenn Dundredge</v>
      </c>
      <c r="I935" s="2" t="str">
        <f t="shared" si="114"/>
        <v>Brenn</v>
      </c>
      <c r="J935" s="2" t="str">
        <f t="shared" si="115"/>
        <v>Dundredge</v>
      </c>
      <c r="K935" s="2" t="str">
        <f>IF(VLOOKUP(E935,customers!$A$1:$I$1001,3,FALSE)=0," ",VLOOKUP(E935,customers!$A$1:$I$1001,3,FALSE))</f>
        <v xml:space="preserve"> </v>
      </c>
      <c r="L935" s="2" t="str">
        <f>VLOOKUP(E935,customers!$A$1:$I$1001,6,FALSE)</f>
        <v>Oklahoma City</v>
      </c>
      <c r="M935" s="2" t="str">
        <f>VLOOKUP(E935,customers!$A$1:$I$1001,7,FALSE)</f>
        <v>United States</v>
      </c>
      <c r="N935" t="str">
        <f t="shared" si="116"/>
        <v>R</v>
      </c>
      <c r="O935" t="str" cm="1">
        <f t="array" ref="O935">_xlfn.IFS(N935="R","Rob",N935="E","Exc",N935="L","Lib",N935="A","Ara")</f>
        <v>Rob</v>
      </c>
      <c r="P935" t="str" cm="1">
        <f t="array" ref="P935">_xlfn.IFS(O935="Rob","Robusta",O935="Exc","Excelsa",O935="Ara","Arabica",O935="Lib","Liberica")</f>
        <v>Robusta</v>
      </c>
      <c r="Q935" t="str">
        <f t="shared" si="117"/>
        <v>D</v>
      </c>
      <c r="R935" s="8" t="str">
        <f t="shared" si="118"/>
        <v>1</v>
      </c>
      <c r="S935" s="9">
        <f>_xlfn.XLOOKUP(F935,products!$A$2:$A$49,products!$E$2:$E$49,,0,)</f>
        <v>8.9499999999999993</v>
      </c>
      <c r="T935" s="10">
        <f t="shared" si="119"/>
        <v>26.849999999999998</v>
      </c>
      <c r="U935" t="str">
        <f>_xlfn.XLOOKUP(E935,customers!$A$2:$A$1001,customers!$I$2:$I$1001,,0,)</f>
        <v>Yes</v>
      </c>
    </row>
    <row r="936" spans="1:21" x14ac:dyDescent="0.2">
      <c r="A936" s="2" t="s">
        <v>5768</v>
      </c>
      <c r="B936" s="3">
        <v>44409</v>
      </c>
      <c r="C936" s="3" t="str">
        <f t="shared" si="112"/>
        <v>Aug</v>
      </c>
      <c r="D936" s="2">
        <f t="shared" si="113"/>
        <v>2021</v>
      </c>
      <c r="E936" s="2" t="s">
        <v>5769</v>
      </c>
      <c r="F936" t="s">
        <v>6151</v>
      </c>
      <c r="G936" s="2">
        <v>5</v>
      </c>
      <c r="H936" s="2" t="str">
        <f>VLOOKUP(E936,customers!$A$1:$I$1001,2,FALSE)</f>
        <v>Read Cutts</v>
      </c>
      <c r="I936" s="2" t="str">
        <f t="shared" si="114"/>
        <v>Read</v>
      </c>
      <c r="J936" s="2" t="str">
        <f t="shared" si="115"/>
        <v>Cutts</v>
      </c>
      <c r="K936" s="2" t="str">
        <f>IF(VLOOKUP(E936,customers!$A$1:$I$1001,3,FALSE)=0," ",VLOOKUP(E936,customers!$A$1:$I$1001,3,FALSE))</f>
        <v>rcuttspy@techcrunch.com</v>
      </c>
      <c r="L936" s="2" t="str">
        <f>VLOOKUP(E936,customers!$A$1:$I$1001,6,FALSE)</f>
        <v>Rockford</v>
      </c>
      <c r="M936" s="2" t="str">
        <f>VLOOKUP(E936,customers!$A$1:$I$1001,7,FALSE)</f>
        <v>United States</v>
      </c>
      <c r="N936" t="str">
        <f t="shared" si="116"/>
        <v>R</v>
      </c>
      <c r="O936" t="str" cm="1">
        <f t="array" ref="O936">_xlfn.IFS(N936="R","Rob",N936="E","Exc",N936="L","Lib",N936="A","Ara")</f>
        <v>Rob</v>
      </c>
      <c r="P936" t="str" cm="1">
        <f t="array" ref="P936">_xlfn.IFS(O936="Rob","Robusta",O936="Exc","Excelsa",O936="Ara","Arabica",O936="Lib","Liberica")</f>
        <v>Robusta</v>
      </c>
      <c r="Q936" t="str">
        <f t="shared" si="117"/>
        <v>M</v>
      </c>
      <c r="R936" s="8" t="str">
        <f t="shared" si="118"/>
        <v>2.5</v>
      </c>
      <c r="S936" s="9">
        <f>_xlfn.XLOOKUP(F936,products!$A$2:$A$49,products!$E$2:$E$49,,0,)</f>
        <v>22.884999999999998</v>
      </c>
      <c r="T936" s="10">
        <f t="shared" si="119"/>
        <v>114.42499999999998</v>
      </c>
      <c r="U936" t="str">
        <f>_xlfn.XLOOKUP(E936,customers!$A$2:$A$1001,customers!$I$2:$I$1001,,0,)</f>
        <v>No</v>
      </c>
    </row>
    <row r="937" spans="1:21" x14ac:dyDescent="0.2">
      <c r="A937" s="2" t="s">
        <v>5774</v>
      </c>
      <c r="B937" s="3">
        <v>44153</v>
      </c>
      <c r="C937" s="3" t="str">
        <f t="shared" si="112"/>
        <v>Nov</v>
      </c>
      <c r="D937" s="2">
        <f t="shared" si="113"/>
        <v>2020</v>
      </c>
      <c r="E937" s="2" t="s">
        <v>5775</v>
      </c>
      <c r="F937" t="s">
        <v>6175</v>
      </c>
      <c r="G937" s="2">
        <v>6</v>
      </c>
      <c r="H937" s="2" t="str">
        <f>VLOOKUP(E937,customers!$A$1:$I$1001,2,FALSE)</f>
        <v>Michale Delves</v>
      </c>
      <c r="I937" s="2" t="str">
        <f t="shared" si="114"/>
        <v>Michale</v>
      </c>
      <c r="J937" s="2" t="str">
        <f t="shared" si="115"/>
        <v>Delves</v>
      </c>
      <c r="K937" s="2" t="str">
        <f>IF(VLOOKUP(E937,customers!$A$1:$I$1001,3,FALSE)=0," ",VLOOKUP(E937,customers!$A$1:$I$1001,3,FALSE))</f>
        <v>mdelvespz@nature.com</v>
      </c>
      <c r="L937" s="2" t="str">
        <f>VLOOKUP(E937,customers!$A$1:$I$1001,6,FALSE)</f>
        <v>Montgomery</v>
      </c>
      <c r="M937" s="2" t="str">
        <f>VLOOKUP(E937,customers!$A$1:$I$1001,7,FALSE)</f>
        <v>United States</v>
      </c>
      <c r="N937" t="str">
        <f t="shared" si="116"/>
        <v>A</v>
      </c>
      <c r="O937" t="str" cm="1">
        <f t="array" ref="O937">_xlfn.IFS(N937="R","Rob",N937="E","Exc",N937="L","Lib",N937="A","Ara")</f>
        <v>Ara</v>
      </c>
      <c r="P937" t="str" cm="1">
        <f t="array" ref="P937">_xlfn.IFS(O937="Rob","Robusta",O937="Exc","Excelsa",O937="Ara","Arabica",O937="Lib","Liberica")</f>
        <v>Arabica</v>
      </c>
      <c r="Q937" t="str">
        <f t="shared" si="117"/>
        <v>M</v>
      </c>
      <c r="R937" s="8" t="str">
        <f t="shared" si="118"/>
        <v>2.5</v>
      </c>
      <c r="S937" s="9">
        <f>_xlfn.XLOOKUP(F937,products!$A$2:$A$49,products!$E$2:$E$49,,0,)</f>
        <v>25.874999999999996</v>
      </c>
      <c r="T937" s="10">
        <f t="shared" si="119"/>
        <v>155.24999999999997</v>
      </c>
      <c r="U937" t="str">
        <f>_xlfn.XLOOKUP(E937,customers!$A$2:$A$1001,customers!$I$2:$I$1001,,0,)</f>
        <v>Yes</v>
      </c>
    </row>
    <row r="938" spans="1:21" x14ac:dyDescent="0.2">
      <c r="A938" s="2" t="s">
        <v>5780</v>
      </c>
      <c r="B938" s="3">
        <v>44493</v>
      </c>
      <c r="C938" s="3" t="str">
        <f t="shared" si="112"/>
        <v>Oct</v>
      </c>
      <c r="D938" s="2">
        <f t="shared" si="113"/>
        <v>2021</v>
      </c>
      <c r="E938" s="2" t="s">
        <v>5781</v>
      </c>
      <c r="F938" t="s">
        <v>6169</v>
      </c>
      <c r="G938" s="2">
        <v>3</v>
      </c>
      <c r="H938" s="2" t="str">
        <f>VLOOKUP(E938,customers!$A$1:$I$1001,2,FALSE)</f>
        <v>Devland Gritton</v>
      </c>
      <c r="I938" s="2" t="str">
        <f t="shared" si="114"/>
        <v>Devland</v>
      </c>
      <c r="J938" s="2" t="str">
        <f t="shared" si="115"/>
        <v>Gritton</v>
      </c>
      <c r="K938" s="2" t="str">
        <f>IF(VLOOKUP(E938,customers!$A$1:$I$1001,3,FALSE)=0," ",VLOOKUP(E938,customers!$A$1:$I$1001,3,FALSE))</f>
        <v>dgrittonq0@nydailynews.com</v>
      </c>
      <c r="L938" s="2" t="str">
        <f>VLOOKUP(E938,customers!$A$1:$I$1001,6,FALSE)</f>
        <v>Pasadena</v>
      </c>
      <c r="M938" s="2" t="str">
        <f>VLOOKUP(E938,customers!$A$1:$I$1001,7,FALSE)</f>
        <v>United States</v>
      </c>
      <c r="N938" t="str">
        <f t="shared" si="116"/>
        <v>L</v>
      </c>
      <c r="O938" t="str" cm="1">
        <f t="array" ref="O938">_xlfn.IFS(N938="R","Rob",N938="E","Exc",N938="L","Lib",N938="A","Ara")</f>
        <v>Lib</v>
      </c>
      <c r="P938" t="str" cm="1">
        <f t="array" ref="P938">_xlfn.IFS(O938="Rob","Robusta",O938="Exc","Excelsa",O938="Ara","Arabica",O938="Lib","Liberica")</f>
        <v>Liberica</v>
      </c>
      <c r="Q938" t="str">
        <f t="shared" si="117"/>
        <v>D</v>
      </c>
      <c r="R938" s="8" t="str">
        <f t="shared" si="118"/>
        <v>0.5</v>
      </c>
      <c r="S938" s="9">
        <f>_xlfn.XLOOKUP(F938,products!$A$2:$A$49,products!$E$2:$E$49,,0,)</f>
        <v>7.77</v>
      </c>
      <c r="T938" s="10">
        <f t="shared" si="119"/>
        <v>23.31</v>
      </c>
      <c r="U938" t="str">
        <f>_xlfn.XLOOKUP(E938,customers!$A$2:$A$1001,customers!$I$2:$I$1001,,0,)</f>
        <v>Yes</v>
      </c>
    </row>
    <row r="939" spans="1:21" x14ac:dyDescent="0.2">
      <c r="A939" s="2" t="s">
        <v>5780</v>
      </c>
      <c r="B939" s="3">
        <v>44493</v>
      </c>
      <c r="C939" s="3" t="str">
        <f t="shared" si="112"/>
        <v>Oct</v>
      </c>
      <c r="D939" s="2">
        <f t="shared" si="113"/>
        <v>2021</v>
      </c>
      <c r="E939" s="2" t="s">
        <v>5781</v>
      </c>
      <c r="F939" t="s">
        <v>6151</v>
      </c>
      <c r="G939" s="2">
        <v>4</v>
      </c>
      <c r="H939" s="2" t="str">
        <f>VLOOKUP(E939,customers!$A$1:$I$1001,2,FALSE)</f>
        <v>Devland Gritton</v>
      </c>
      <c r="I939" s="2" t="str">
        <f t="shared" si="114"/>
        <v>Devland</v>
      </c>
      <c r="J939" s="2" t="str">
        <f t="shared" si="115"/>
        <v>Gritton</v>
      </c>
      <c r="K939" s="2" t="str">
        <f>IF(VLOOKUP(E939,customers!$A$1:$I$1001,3,FALSE)=0," ",VLOOKUP(E939,customers!$A$1:$I$1001,3,FALSE))</f>
        <v>dgrittonq0@nydailynews.com</v>
      </c>
      <c r="L939" s="2" t="str">
        <f>VLOOKUP(E939,customers!$A$1:$I$1001,6,FALSE)</f>
        <v>Pasadena</v>
      </c>
      <c r="M939" s="2" t="str">
        <f>VLOOKUP(E939,customers!$A$1:$I$1001,7,FALSE)</f>
        <v>United States</v>
      </c>
      <c r="N939" t="str">
        <f t="shared" si="116"/>
        <v>R</v>
      </c>
      <c r="O939" t="str" cm="1">
        <f t="array" ref="O939">_xlfn.IFS(N939="R","Rob",N939="E","Exc",N939="L","Lib",N939="A","Ara")</f>
        <v>Rob</v>
      </c>
      <c r="P939" t="str" cm="1">
        <f t="array" ref="P939">_xlfn.IFS(O939="Rob","Robusta",O939="Exc","Excelsa",O939="Ara","Arabica",O939="Lib","Liberica")</f>
        <v>Robusta</v>
      </c>
      <c r="Q939" t="str">
        <f t="shared" si="117"/>
        <v>M</v>
      </c>
      <c r="R939" s="8" t="str">
        <f t="shared" si="118"/>
        <v>2.5</v>
      </c>
      <c r="S939" s="9">
        <f>_xlfn.XLOOKUP(F939,products!$A$2:$A$49,products!$E$2:$E$49,,0,)</f>
        <v>22.884999999999998</v>
      </c>
      <c r="T939" s="10">
        <f t="shared" si="119"/>
        <v>91.539999999999992</v>
      </c>
      <c r="U939" t="str">
        <f>_xlfn.XLOOKUP(E939,customers!$A$2:$A$1001,customers!$I$2:$I$1001,,0,)</f>
        <v>Yes</v>
      </c>
    </row>
    <row r="940" spans="1:21" x14ac:dyDescent="0.2">
      <c r="A940" s="2" t="s">
        <v>5791</v>
      </c>
      <c r="B940" s="3">
        <v>43829</v>
      </c>
      <c r="C940" s="3" t="str">
        <f t="shared" si="112"/>
        <v>Dec</v>
      </c>
      <c r="D940" s="2">
        <f t="shared" si="113"/>
        <v>2019</v>
      </c>
      <c r="E940" s="2" t="s">
        <v>5792</v>
      </c>
      <c r="F940" t="s">
        <v>6171</v>
      </c>
      <c r="G940" s="2">
        <v>5</v>
      </c>
      <c r="H940" s="2" t="str">
        <f>VLOOKUP(E940,customers!$A$1:$I$1001,2,FALSE)</f>
        <v>Dell Gut</v>
      </c>
      <c r="I940" s="2" t="str">
        <f t="shared" si="114"/>
        <v>Dell</v>
      </c>
      <c r="J940" s="2" t="str">
        <f t="shared" si="115"/>
        <v>Gut</v>
      </c>
      <c r="K940" s="2" t="str">
        <f>IF(VLOOKUP(E940,customers!$A$1:$I$1001,3,FALSE)=0," ",VLOOKUP(E940,customers!$A$1:$I$1001,3,FALSE))</f>
        <v>dgutq2@umich.edu</v>
      </c>
      <c r="L940" s="2" t="str">
        <f>VLOOKUP(E940,customers!$A$1:$I$1001,6,FALSE)</f>
        <v>Houston</v>
      </c>
      <c r="M940" s="2" t="str">
        <f>VLOOKUP(E940,customers!$A$1:$I$1001,7,FALSE)</f>
        <v>United States</v>
      </c>
      <c r="N940" t="str">
        <f t="shared" si="116"/>
        <v>E</v>
      </c>
      <c r="O940" t="str" cm="1">
        <f t="array" ref="O940">_xlfn.IFS(N940="R","Rob",N940="E","Exc",N940="L","Lib",N940="A","Ara")</f>
        <v>Exc</v>
      </c>
      <c r="P940" t="str" cm="1">
        <f t="array" ref="P940">_xlfn.IFS(O940="Rob","Robusta",O940="Exc","Excelsa",O940="Ara","Arabica",O940="Lib","Liberica")</f>
        <v>Excelsa</v>
      </c>
      <c r="Q940" t="str">
        <f t="shared" si="117"/>
        <v>L</v>
      </c>
      <c r="R940" s="8" t="str">
        <f t="shared" si="118"/>
        <v>1</v>
      </c>
      <c r="S940" s="9">
        <f>_xlfn.XLOOKUP(F940,products!$A$2:$A$49,products!$E$2:$E$49,,0,)</f>
        <v>14.85</v>
      </c>
      <c r="T940" s="10">
        <f t="shared" si="119"/>
        <v>74.25</v>
      </c>
      <c r="U940" t="str">
        <f>_xlfn.XLOOKUP(E940,customers!$A$2:$A$1001,customers!$I$2:$I$1001,,0,)</f>
        <v>Yes</v>
      </c>
    </row>
    <row r="941" spans="1:21" x14ac:dyDescent="0.2">
      <c r="A941" s="2" t="s">
        <v>5797</v>
      </c>
      <c r="B941" s="3">
        <v>44229</v>
      </c>
      <c r="C941" s="3" t="str">
        <f t="shared" si="112"/>
        <v>Feb</v>
      </c>
      <c r="D941" s="2">
        <f t="shared" si="113"/>
        <v>2021</v>
      </c>
      <c r="E941" s="2" t="s">
        <v>5798</v>
      </c>
      <c r="F941" t="s">
        <v>6145</v>
      </c>
      <c r="G941" s="2">
        <v>6</v>
      </c>
      <c r="H941" s="2" t="str">
        <f>VLOOKUP(E941,customers!$A$1:$I$1001,2,FALSE)</f>
        <v>Willy Pummery</v>
      </c>
      <c r="I941" s="2" t="str">
        <f t="shared" si="114"/>
        <v>Willy</v>
      </c>
      <c r="J941" s="2" t="str">
        <f t="shared" si="115"/>
        <v>Pummery</v>
      </c>
      <c r="K941" s="2" t="str">
        <f>IF(VLOOKUP(E941,customers!$A$1:$I$1001,3,FALSE)=0," ",VLOOKUP(E941,customers!$A$1:$I$1001,3,FALSE))</f>
        <v>wpummeryq3@topsy.com</v>
      </c>
      <c r="L941" s="2" t="str">
        <f>VLOOKUP(E941,customers!$A$1:$I$1001,6,FALSE)</f>
        <v>Muskegon</v>
      </c>
      <c r="M941" s="2" t="str">
        <f>VLOOKUP(E941,customers!$A$1:$I$1001,7,FALSE)</f>
        <v>United States</v>
      </c>
      <c r="N941" t="str">
        <f t="shared" si="116"/>
        <v>L</v>
      </c>
      <c r="O941" t="str" cm="1">
        <f t="array" ref="O941">_xlfn.IFS(N941="R","Rob",N941="E","Exc",N941="L","Lib",N941="A","Ara")</f>
        <v>Lib</v>
      </c>
      <c r="P941" t="str" cm="1">
        <f t="array" ref="P941">_xlfn.IFS(O941="Rob","Robusta",O941="Exc","Excelsa",O941="Ara","Arabica",O941="Lib","Liberica")</f>
        <v>Liberica</v>
      </c>
      <c r="Q941" t="str">
        <f t="shared" si="117"/>
        <v>L</v>
      </c>
      <c r="R941" s="8" t="str">
        <f t="shared" si="118"/>
        <v>0.2</v>
      </c>
      <c r="S941" s="9">
        <f>_xlfn.XLOOKUP(F941,products!$A$2:$A$49,products!$E$2:$E$49,,0,)</f>
        <v>4.7549999999999999</v>
      </c>
      <c r="T941" s="10">
        <f t="shared" si="119"/>
        <v>28.53</v>
      </c>
      <c r="U941" t="str">
        <f>_xlfn.XLOOKUP(E941,customers!$A$2:$A$1001,customers!$I$2:$I$1001,,0,)</f>
        <v>No</v>
      </c>
    </row>
    <row r="942" spans="1:21" x14ac:dyDescent="0.2">
      <c r="A942" s="2" t="s">
        <v>5803</v>
      </c>
      <c r="B942" s="3">
        <v>44332</v>
      </c>
      <c r="C942" s="3" t="str">
        <f t="shared" si="112"/>
        <v>May</v>
      </c>
      <c r="D942" s="2">
        <f t="shared" si="113"/>
        <v>2021</v>
      </c>
      <c r="E942" s="2" t="s">
        <v>5804</v>
      </c>
      <c r="F942" t="s">
        <v>6173</v>
      </c>
      <c r="G942" s="2">
        <v>2</v>
      </c>
      <c r="H942" s="2" t="str">
        <f>VLOOKUP(E942,customers!$A$1:$I$1001,2,FALSE)</f>
        <v>Geoffrey Siuda</v>
      </c>
      <c r="I942" s="2" t="str">
        <f t="shared" si="114"/>
        <v>Geoffrey</v>
      </c>
      <c r="J942" s="2" t="str">
        <f t="shared" si="115"/>
        <v>Siuda</v>
      </c>
      <c r="K942" s="2" t="str">
        <f>IF(VLOOKUP(E942,customers!$A$1:$I$1001,3,FALSE)=0," ",VLOOKUP(E942,customers!$A$1:$I$1001,3,FALSE))</f>
        <v>gsiudaq4@nytimes.com</v>
      </c>
      <c r="L942" s="2" t="str">
        <f>VLOOKUP(E942,customers!$A$1:$I$1001,6,FALSE)</f>
        <v>Washington</v>
      </c>
      <c r="M942" s="2" t="str">
        <f>VLOOKUP(E942,customers!$A$1:$I$1001,7,FALSE)</f>
        <v>United States</v>
      </c>
      <c r="N942" t="str">
        <f t="shared" si="116"/>
        <v>R</v>
      </c>
      <c r="O942" t="str" cm="1">
        <f t="array" ref="O942">_xlfn.IFS(N942="R","Rob",N942="E","Exc",N942="L","Lib",N942="A","Ara")</f>
        <v>Rob</v>
      </c>
      <c r="P942" t="str" cm="1">
        <f t="array" ref="P942">_xlfn.IFS(O942="Rob","Robusta",O942="Exc","Excelsa",O942="Ara","Arabica",O942="Lib","Liberica")</f>
        <v>Robusta</v>
      </c>
      <c r="Q942" t="str">
        <f t="shared" si="117"/>
        <v>L</v>
      </c>
      <c r="R942" s="8" t="str">
        <f t="shared" si="118"/>
        <v>0.5</v>
      </c>
      <c r="S942" s="9">
        <f>_xlfn.XLOOKUP(F942,products!$A$2:$A$49,products!$E$2:$E$49,,0,)</f>
        <v>7.169999999999999</v>
      </c>
      <c r="T942" s="10">
        <f t="shared" si="119"/>
        <v>14.339999999999998</v>
      </c>
      <c r="U942" t="str">
        <f>_xlfn.XLOOKUP(E942,customers!$A$2:$A$1001,customers!$I$2:$I$1001,,0,)</f>
        <v>Yes</v>
      </c>
    </row>
    <row r="943" spans="1:21" x14ac:dyDescent="0.2">
      <c r="A943" s="2" t="s">
        <v>5809</v>
      </c>
      <c r="B943" s="3">
        <v>44674</v>
      </c>
      <c r="C943" s="3" t="str">
        <f t="shared" si="112"/>
        <v>Apr</v>
      </c>
      <c r="D943" s="2">
        <f t="shared" si="113"/>
        <v>2022</v>
      </c>
      <c r="E943" s="2" t="s">
        <v>5810</v>
      </c>
      <c r="F943" t="s">
        <v>6180</v>
      </c>
      <c r="G943" s="2">
        <v>2</v>
      </c>
      <c r="H943" s="2" t="str">
        <f>VLOOKUP(E943,customers!$A$1:$I$1001,2,FALSE)</f>
        <v>Henderson Crowne</v>
      </c>
      <c r="I943" s="2" t="str">
        <f t="shared" si="114"/>
        <v>Henderson</v>
      </c>
      <c r="J943" s="2" t="str">
        <f t="shared" si="115"/>
        <v>Crowne</v>
      </c>
      <c r="K943" s="2" t="str">
        <f>IF(VLOOKUP(E943,customers!$A$1:$I$1001,3,FALSE)=0," ",VLOOKUP(E943,customers!$A$1:$I$1001,3,FALSE))</f>
        <v>hcrowneq5@wufoo.com</v>
      </c>
      <c r="L943" s="2" t="str">
        <f>VLOOKUP(E943,customers!$A$1:$I$1001,6,FALSE)</f>
        <v>Sallins</v>
      </c>
      <c r="M943" s="2" t="str">
        <f>VLOOKUP(E943,customers!$A$1:$I$1001,7,FALSE)</f>
        <v>Ireland</v>
      </c>
      <c r="N943" t="str">
        <f t="shared" si="116"/>
        <v>A</v>
      </c>
      <c r="O943" t="str" cm="1">
        <f t="array" ref="O943">_xlfn.IFS(N943="R","Rob",N943="E","Exc",N943="L","Lib",N943="A","Ara")</f>
        <v>Ara</v>
      </c>
      <c r="P943" t="str" cm="1">
        <f t="array" ref="P943">_xlfn.IFS(O943="Rob","Robusta",O943="Exc","Excelsa",O943="Ara","Arabica",O943="Lib","Liberica")</f>
        <v>Arabica</v>
      </c>
      <c r="Q943" t="str">
        <f t="shared" si="117"/>
        <v>L</v>
      </c>
      <c r="R943" s="8" t="str">
        <f t="shared" si="118"/>
        <v>0.5</v>
      </c>
      <c r="S943" s="9">
        <f>_xlfn.XLOOKUP(F943,products!$A$2:$A$49,products!$E$2:$E$49,,0,)</f>
        <v>7.77</v>
      </c>
      <c r="T943" s="10">
        <f t="shared" si="119"/>
        <v>15.54</v>
      </c>
      <c r="U943" t="str">
        <f>_xlfn.XLOOKUP(E943,customers!$A$2:$A$1001,customers!$I$2:$I$1001,,0,)</f>
        <v>Yes</v>
      </c>
    </row>
    <row r="944" spans="1:21" x14ac:dyDescent="0.2">
      <c r="A944" s="2" t="s">
        <v>5816</v>
      </c>
      <c r="B944" s="3">
        <v>44464</v>
      </c>
      <c r="C944" s="3" t="str">
        <f t="shared" si="112"/>
        <v>Sep</v>
      </c>
      <c r="D944" s="2">
        <f t="shared" si="113"/>
        <v>2021</v>
      </c>
      <c r="E944" s="2" t="s">
        <v>5817</v>
      </c>
      <c r="F944" t="s">
        <v>6179</v>
      </c>
      <c r="G944" s="2">
        <v>3</v>
      </c>
      <c r="H944" s="2" t="str">
        <f>VLOOKUP(E944,customers!$A$1:$I$1001,2,FALSE)</f>
        <v>Vernor Pawsey</v>
      </c>
      <c r="I944" s="2" t="str">
        <f t="shared" si="114"/>
        <v>Vernor</v>
      </c>
      <c r="J944" s="2" t="str">
        <f t="shared" si="115"/>
        <v>Pawsey</v>
      </c>
      <c r="K944" s="2" t="str">
        <f>IF(VLOOKUP(E944,customers!$A$1:$I$1001,3,FALSE)=0," ",VLOOKUP(E944,customers!$A$1:$I$1001,3,FALSE))</f>
        <v>vpawseyq6@tiny.cc</v>
      </c>
      <c r="L944" s="2" t="str">
        <f>VLOOKUP(E944,customers!$A$1:$I$1001,6,FALSE)</f>
        <v>Macon</v>
      </c>
      <c r="M944" s="2" t="str">
        <f>VLOOKUP(E944,customers!$A$1:$I$1001,7,FALSE)</f>
        <v>United States</v>
      </c>
      <c r="N944" t="str">
        <f t="shared" si="116"/>
        <v>R</v>
      </c>
      <c r="O944" t="str" cm="1">
        <f t="array" ref="O944">_xlfn.IFS(N944="R","Rob",N944="E","Exc",N944="L","Lib",N944="A","Ara")</f>
        <v>Rob</v>
      </c>
      <c r="P944" t="str" cm="1">
        <f t="array" ref="P944">_xlfn.IFS(O944="Rob","Robusta",O944="Exc","Excelsa",O944="Ara","Arabica",O944="Lib","Liberica")</f>
        <v>Robusta</v>
      </c>
      <c r="Q944" t="str">
        <f t="shared" si="117"/>
        <v>L</v>
      </c>
      <c r="R944" s="8" t="str">
        <f t="shared" si="118"/>
        <v>1</v>
      </c>
      <c r="S944" s="9">
        <f>_xlfn.XLOOKUP(F944,products!$A$2:$A$49,products!$E$2:$E$49,,0,)</f>
        <v>11.95</v>
      </c>
      <c r="T944" s="10">
        <f t="shared" si="119"/>
        <v>35.849999999999994</v>
      </c>
      <c r="U944" t="str">
        <f>_xlfn.XLOOKUP(E944,customers!$A$2:$A$1001,customers!$I$2:$I$1001,,0,)</f>
        <v>No</v>
      </c>
    </row>
    <row r="945" spans="1:21" x14ac:dyDescent="0.2">
      <c r="A945" s="2" t="s">
        <v>5822</v>
      </c>
      <c r="B945" s="3">
        <v>44719</v>
      </c>
      <c r="C945" s="3" t="str">
        <f t="shared" si="112"/>
        <v>Jun</v>
      </c>
      <c r="D945" s="2">
        <f t="shared" si="113"/>
        <v>2022</v>
      </c>
      <c r="E945" s="2" t="s">
        <v>5823</v>
      </c>
      <c r="F945" t="s">
        <v>6180</v>
      </c>
      <c r="G945" s="2">
        <v>6</v>
      </c>
      <c r="H945" s="2" t="str">
        <f>VLOOKUP(E945,customers!$A$1:$I$1001,2,FALSE)</f>
        <v>Augustin Waterhouse</v>
      </c>
      <c r="I945" s="2" t="str">
        <f t="shared" si="114"/>
        <v>Augustin</v>
      </c>
      <c r="J945" s="2" t="str">
        <f t="shared" si="115"/>
        <v>Waterhouse</v>
      </c>
      <c r="K945" s="2" t="str">
        <f>IF(VLOOKUP(E945,customers!$A$1:$I$1001,3,FALSE)=0," ",VLOOKUP(E945,customers!$A$1:$I$1001,3,FALSE))</f>
        <v>awaterhouseq7@istockphoto.com</v>
      </c>
      <c r="L945" s="2" t="str">
        <f>VLOOKUP(E945,customers!$A$1:$I$1001,6,FALSE)</f>
        <v>Shreveport</v>
      </c>
      <c r="M945" s="2" t="str">
        <f>VLOOKUP(E945,customers!$A$1:$I$1001,7,FALSE)</f>
        <v>United States</v>
      </c>
      <c r="N945" t="str">
        <f t="shared" si="116"/>
        <v>A</v>
      </c>
      <c r="O945" t="str" cm="1">
        <f t="array" ref="O945">_xlfn.IFS(N945="R","Rob",N945="E","Exc",N945="L","Lib",N945="A","Ara")</f>
        <v>Ara</v>
      </c>
      <c r="P945" t="str" cm="1">
        <f t="array" ref="P945">_xlfn.IFS(O945="Rob","Robusta",O945="Exc","Excelsa",O945="Ara","Arabica",O945="Lib","Liberica")</f>
        <v>Arabica</v>
      </c>
      <c r="Q945" t="str">
        <f t="shared" si="117"/>
        <v>L</v>
      </c>
      <c r="R945" s="8" t="str">
        <f t="shared" si="118"/>
        <v>0.5</v>
      </c>
      <c r="S945" s="9">
        <f>_xlfn.XLOOKUP(F945,products!$A$2:$A$49,products!$E$2:$E$49,,0,)</f>
        <v>7.77</v>
      </c>
      <c r="T945" s="10">
        <f t="shared" si="119"/>
        <v>46.62</v>
      </c>
      <c r="U945" t="str">
        <f>_xlfn.XLOOKUP(E945,customers!$A$2:$A$1001,customers!$I$2:$I$1001,,0,)</f>
        <v>No</v>
      </c>
    </row>
    <row r="946" spans="1:21" x14ac:dyDescent="0.2">
      <c r="A946" s="2" t="s">
        <v>5828</v>
      </c>
      <c r="B946" s="3">
        <v>44054</v>
      </c>
      <c r="C946" s="3" t="str">
        <f t="shared" si="112"/>
        <v>Aug</v>
      </c>
      <c r="D946" s="2">
        <f t="shared" si="113"/>
        <v>2020</v>
      </c>
      <c r="E946" s="2" t="s">
        <v>5829</v>
      </c>
      <c r="F946" t="s">
        <v>6173</v>
      </c>
      <c r="G946" s="2">
        <v>5</v>
      </c>
      <c r="H946" s="2" t="str">
        <f>VLOOKUP(E946,customers!$A$1:$I$1001,2,FALSE)</f>
        <v>Fanchon Haughian</v>
      </c>
      <c r="I946" s="2" t="str">
        <f t="shared" si="114"/>
        <v>Fanchon</v>
      </c>
      <c r="J946" s="2" t="str">
        <f t="shared" si="115"/>
        <v>Haughian</v>
      </c>
      <c r="K946" s="2" t="str">
        <f>IF(VLOOKUP(E946,customers!$A$1:$I$1001,3,FALSE)=0," ",VLOOKUP(E946,customers!$A$1:$I$1001,3,FALSE))</f>
        <v>fhaughianq8@1688.com</v>
      </c>
      <c r="L946" s="2" t="str">
        <f>VLOOKUP(E946,customers!$A$1:$I$1001,6,FALSE)</f>
        <v>Tacoma</v>
      </c>
      <c r="M946" s="2" t="str">
        <f>VLOOKUP(E946,customers!$A$1:$I$1001,7,FALSE)</f>
        <v>United States</v>
      </c>
      <c r="N946" t="str">
        <f t="shared" si="116"/>
        <v>R</v>
      </c>
      <c r="O946" t="str" cm="1">
        <f t="array" ref="O946">_xlfn.IFS(N946="R","Rob",N946="E","Exc",N946="L","Lib",N946="A","Ara")</f>
        <v>Rob</v>
      </c>
      <c r="P946" t="str" cm="1">
        <f t="array" ref="P946">_xlfn.IFS(O946="Rob","Robusta",O946="Exc","Excelsa",O946="Ara","Arabica",O946="Lib","Liberica")</f>
        <v>Robusta</v>
      </c>
      <c r="Q946" t="str">
        <f t="shared" si="117"/>
        <v>L</v>
      </c>
      <c r="R946" s="8" t="str">
        <f t="shared" si="118"/>
        <v>0.5</v>
      </c>
      <c r="S946" s="9">
        <f>_xlfn.XLOOKUP(F946,products!$A$2:$A$49,products!$E$2:$E$49,,0,)</f>
        <v>7.169999999999999</v>
      </c>
      <c r="T946" s="10">
        <f t="shared" si="119"/>
        <v>35.849999999999994</v>
      </c>
      <c r="U946" t="str">
        <f>_xlfn.XLOOKUP(E946,customers!$A$2:$A$1001,customers!$I$2:$I$1001,,0,)</f>
        <v>No</v>
      </c>
    </row>
    <row r="947" spans="1:21" x14ac:dyDescent="0.2">
      <c r="A947" s="2" t="s">
        <v>5834</v>
      </c>
      <c r="B947" s="3">
        <v>43524</v>
      </c>
      <c r="C947" s="3" t="str">
        <f t="shared" si="112"/>
        <v>Feb</v>
      </c>
      <c r="D947" s="2">
        <f t="shared" si="113"/>
        <v>2019</v>
      </c>
      <c r="E947" s="2" t="s">
        <v>5835</v>
      </c>
      <c r="F947" t="s">
        <v>6165</v>
      </c>
      <c r="G947" s="2">
        <v>4</v>
      </c>
      <c r="H947" s="2" t="str">
        <f>VLOOKUP(E947,customers!$A$1:$I$1001,2,FALSE)</f>
        <v>Jaimie Hatz</v>
      </c>
      <c r="I947" s="2" t="str">
        <f t="shared" si="114"/>
        <v>Jaimie</v>
      </c>
      <c r="J947" s="2" t="str">
        <f t="shared" si="115"/>
        <v>Hatz</v>
      </c>
      <c r="K947" s="2" t="str">
        <f>IF(VLOOKUP(E947,customers!$A$1:$I$1001,3,FALSE)=0," ",VLOOKUP(E947,customers!$A$1:$I$1001,3,FALSE))</f>
        <v xml:space="preserve"> </v>
      </c>
      <c r="L947" s="2" t="str">
        <f>VLOOKUP(E947,customers!$A$1:$I$1001,6,FALSE)</f>
        <v>El Paso</v>
      </c>
      <c r="M947" s="2" t="str">
        <f>VLOOKUP(E947,customers!$A$1:$I$1001,7,FALSE)</f>
        <v>United States</v>
      </c>
      <c r="N947" t="str">
        <f t="shared" si="116"/>
        <v>L</v>
      </c>
      <c r="O947" t="str" cm="1">
        <f t="array" ref="O947">_xlfn.IFS(N947="R","Rob",N947="E","Exc",N947="L","Lib",N947="A","Ara")</f>
        <v>Lib</v>
      </c>
      <c r="P947" t="str" cm="1">
        <f t="array" ref="P947">_xlfn.IFS(O947="Rob","Robusta",O947="Exc","Excelsa",O947="Ara","Arabica",O947="Lib","Liberica")</f>
        <v>Liberica</v>
      </c>
      <c r="Q947" t="str">
        <f t="shared" si="117"/>
        <v>D</v>
      </c>
      <c r="R947" s="8" t="str">
        <f t="shared" si="118"/>
        <v>2.5</v>
      </c>
      <c r="S947" s="9">
        <f>_xlfn.XLOOKUP(F947,products!$A$2:$A$49,products!$E$2:$E$49,,0,)</f>
        <v>29.784999999999997</v>
      </c>
      <c r="T947" s="10">
        <f t="shared" si="119"/>
        <v>119.13999999999999</v>
      </c>
      <c r="U947" t="str">
        <f>_xlfn.XLOOKUP(E947,customers!$A$2:$A$1001,customers!$I$2:$I$1001,,0,)</f>
        <v>No</v>
      </c>
    </row>
    <row r="948" spans="1:21" x14ac:dyDescent="0.2">
      <c r="A948" s="2" t="s">
        <v>5839</v>
      </c>
      <c r="B948" s="3">
        <v>43719</v>
      </c>
      <c r="C948" s="3" t="str">
        <f t="shared" si="112"/>
        <v>Sep</v>
      </c>
      <c r="D948" s="2">
        <f t="shared" si="113"/>
        <v>2019</v>
      </c>
      <c r="E948" s="2" t="s">
        <v>5840</v>
      </c>
      <c r="F948" t="s">
        <v>6169</v>
      </c>
      <c r="G948" s="2">
        <v>3</v>
      </c>
      <c r="H948" s="2" t="str">
        <f>VLOOKUP(E948,customers!$A$1:$I$1001,2,FALSE)</f>
        <v>Edeline Edney</v>
      </c>
      <c r="I948" s="2" t="str">
        <f t="shared" si="114"/>
        <v>Edeline</v>
      </c>
      <c r="J948" s="2" t="str">
        <f t="shared" si="115"/>
        <v>Edney</v>
      </c>
      <c r="K948" s="2" t="str">
        <f>IF(VLOOKUP(E948,customers!$A$1:$I$1001,3,FALSE)=0," ",VLOOKUP(E948,customers!$A$1:$I$1001,3,FALSE))</f>
        <v xml:space="preserve"> </v>
      </c>
      <c r="L948" s="2" t="str">
        <f>VLOOKUP(E948,customers!$A$1:$I$1001,6,FALSE)</f>
        <v>Birmingham</v>
      </c>
      <c r="M948" s="2" t="str">
        <f>VLOOKUP(E948,customers!$A$1:$I$1001,7,FALSE)</f>
        <v>United States</v>
      </c>
      <c r="N948" t="str">
        <f t="shared" si="116"/>
        <v>L</v>
      </c>
      <c r="O948" t="str" cm="1">
        <f t="array" ref="O948">_xlfn.IFS(N948="R","Rob",N948="E","Exc",N948="L","Lib",N948="A","Ara")</f>
        <v>Lib</v>
      </c>
      <c r="P948" t="str" cm="1">
        <f t="array" ref="P948">_xlfn.IFS(O948="Rob","Robusta",O948="Exc","Excelsa",O948="Ara","Arabica",O948="Lib","Liberica")</f>
        <v>Liberica</v>
      </c>
      <c r="Q948" t="str">
        <f t="shared" si="117"/>
        <v>D</v>
      </c>
      <c r="R948" s="8" t="str">
        <f t="shared" si="118"/>
        <v>0.5</v>
      </c>
      <c r="S948" s="9">
        <f>_xlfn.XLOOKUP(F948,products!$A$2:$A$49,products!$E$2:$E$49,,0,)</f>
        <v>7.77</v>
      </c>
      <c r="T948" s="10">
        <f t="shared" si="119"/>
        <v>23.31</v>
      </c>
      <c r="U948" t="str">
        <f>_xlfn.XLOOKUP(E948,customers!$A$2:$A$1001,customers!$I$2:$I$1001,,0,)</f>
        <v>No</v>
      </c>
    </row>
    <row r="949" spans="1:21" x14ac:dyDescent="0.2">
      <c r="A949" s="2" t="s">
        <v>5844</v>
      </c>
      <c r="B949" s="3">
        <v>44294</v>
      </c>
      <c r="C949" s="3" t="str">
        <f t="shared" si="112"/>
        <v>Apr</v>
      </c>
      <c r="D949" s="2">
        <f t="shared" si="113"/>
        <v>2021</v>
      </c>
      <c r="E949" s="2" t="s">
        <v>5845</v>
      </c>
      <c r="F949" t="s">
        <v>6155</v>
      </c>
      <c r="G949" s="2">
        <v>1</v>
      </c>
      <c r="H949" s="2" t="str">
        <f>VLOOKUP(E949,customers!$A$1:$I$1001,2,FALSE)</f>
        <v>Rickie Faltin</v>
      </c>
      <c r="I949" s="2" t="str">
        <f t="shared" si="114"/>
        <v>Rickie</v>
      </c>
      <c r="J949" s="2" t="str">
        <f t="shared" si="115"/>
        <v>Faltin</v>
      </c>
      <c r="K949" s="2" t="str">
        <f>IF(VLOOKUP(E949,customers!$A$1:$I$1001,3,FALSE)=0," ",VLOOKUP(E949,customers!$A$1:$I$1001,3,FALSE))</f>
        <v>rfaltinqb@topsy.com</v>
      </c>
      <c r="L949" s="2" t="str">
        <f>VLOOKUP(E949,customers!$A$1:$I$1001,6,FALSE)</f>
        <v>Portumna</v>
      </c>
      <c r="M949" s="2" t="str">
        <f>VLOOKUP(E949,customers!$A$1:$I$1001,7,FALSE)</f>
        <v>Ireland</v>
      </c>
      <c r="N949" t="str">
        <f t="shared" si="116"/>
        <v>A</v>
      </c>
      <c r="O949" t="str" cm="1">
        <f t="array" ref="O949">_xlfn.IFS(N949="R","Rob",N949="E","Exc",N949="L","Lib",N949="A","Ara")</f>
        <v>Ara</v>
      </c>
      <c r="P949" t="str" cm="1">
        <f t="array" ref="P949">_xlfn.IFS(O949="Rob","Robusta",O949="Exc","Excelsa",O949="Ara","Arabica",O949="Lib","Liberica")</f>
        <v>Arabica</v>
      </c>
      <c r="Q949" t="str">
        <f t="shared" si="117"/>
        <v>M</v>
      </c>
      <c r="R949" s="8" t="str">
        <f t="shared" si="118"/>
        <v>1</v>
      </c>
      <c r="S949" s="9">
        <f>_xlfn.XLOOKUP(F949,products!$A$2:$A$49,products!$E$2:$E$49,,0,)</f>
        <v>11.25</v>
      </c>
      <c r="T949" s="10">
        <f t="shared" si="119"/>
        <v>11.25</v>
      </c>
      <c r="U949" t="str">
        <f>_xlfn.XLOOKUP(E949,customers!$A$2:$A$1001,customers!$I$2:$I$1001,,0,)</f>
        <v>No</v>
      </c>
    </row>
    <row r="950" spans="1:21" x14ac:dyDescent="0.2">
      <c r="A950" s="2" t="s">
        <v>5849</v>
      </c>
      <c r="B950" s="3">
        <v>44445</v>
      </c>
      <c r="C950" s="3" t="str">
        <f t="shared" si="112"/>
        <v>Sep</v>
      </c>
      <c r="D950" s="2">
        <f t="shared" si="113"/>
        <v>2021</v>
      </c>
      <c r="E950" s="2" t="s">
        <v>5850</v>
      </c>
      <c r="F950" t="s">
        <v>6185</v>
      </c>
      <c r="G950" s="2">
        <v>3</v>
      </c>
      <c r="H950" s="2" t="str">
        <f>VLOOKUP(E950,customers!$A$1:$I$1001,2,FALSE)</f>
        <v>Gnni Cheeke</v>
      </c>
      <c r="I950" s="2" t="str">
        <f t="shared" si="114"/>
        <v>Gnni</v>
      </c>
      <c r="J950" s="2" t="str">
        <f t="shared" si="115"/>
        <v>Cheeke</v>
      </c>
      <c r="K950" s="2" t="str">
        <f>IF(VLOOKUP(E950,customers!$A$1:$I$1001,3,FALSE)=0," ",VLOOKUP(E950,customers!$A$1:$I$1001,3,FALSE))</f>
        <v>gcheekeqc@sitemeter.com</v>
      </c>
      <c r="L950" s="2" t="str">
        <f>VLOOKUP(E950,customers!$A$1:$I$1001,6,FALSE)</f>
        <v>London</v>
      </c>
      <c r="M950" s="2" t="str">
        <f>VLOOKUP(E950,customers!$A$1:$I$1001,7,FALSE)</f>
        <v>United Kingdom</v>
      </c>
      <c r="N950" t="str">
        <f t="shared" si="116"/>
        <v>E</v>
      </c>
      <c r="O950" t="str" cm="1">
        <f t="array" ref="O950">_xlfn.IFS(N950="R","Rob",N950="E","Exc",N950="L","Lib",N950="A","Ara")</f>
        <v>Exc</v>
      </c>
      <c r="P950" t="str" cm="1">
        <f t="array" ref="P950">_xlfn.IFS(O950="Rob","Robusta",O950="Exc","Excelsa",O950="Ara","Arabica",O950="Lib","Liberica")</f>
        <v>Excelsa</v>
      </c>
      <c r="Q950" t="str">
        <f t="shared" si="117"/>
        <v>D</v>
      </c>
      <c r="R950" s="8" t="str">
        <f t="shared" si="118"/>
        <v>2.5</v>
      </c>
      <c r="S950" s="9">
        <f>_xlfn.XLOOKUP(F950,products!$A$2:$A$49,products!$E$2:$E$49,,0,)</f>
        <v>27.945</v>
      </c>
      <c r="T950" s="10">
        <f t="shared" si="119"/>
        <v>83.835000000000008</v>
      </c>
      <c r="U950" t="str">
        <f>_xlfn.XLOOKUP(E950,customers!$A$2:$A$1001,customers!$I$2:$I$1001,,0,)</f>
        <v>Yes</v>
      </c>
    </row>
    <row r="951" spans="1:21" x14ac:dyDescent="0.2">
      <c r="A951" s="2" t="s">
        <v>5855</v>
      </c>
      <c r="B951" s="3">
        <v>44449</v>
      </c>
      <c r="C951" s="3" t="str">
        <f t="shared" si="112"/>
        <v>Sep</v>
      </c>
      <c r="D951" s="2">
        <f t="shared" si="113"/>
        <v>2021</v>
      </c>
      <c r="E951" s="2" t="s">
        <v>5856</v>
      </c>
      <c r="F951" t="s">
        <v>6142</v>
      </c>
      <c r="G951" s="2">
        <v>4</v>
      </c>
      <c r="H951" s="2" t="str">
        <f>VLOOKUP(E951,customers!$A$1:$I$1001,2,FALSE)</f>
        <v>Gwenni Ratt</v>
      </c>
      <c r="I951" s="2" t="str">
        <f t="shared" si="114"/>
        <v>Gwenni</v>
      </c>
      <c r="J951" s="2" t="str">
        <f t="shared" si="115"/>
        <v>Ratt</v>
      </c>
      <c r="K951" s="2" t="str">
        <f>IF(VLOOKUP(E951,customers!$A$1:$I$1001,3,FALSE)=0," ",VLOOKUP(E951,customers!$A$1:$I$1001,3,FALSE))</f>
        <v>grattqd@phpbb.com</v>
      </c>
      <c r="L951" s="2" t="str">
        <f>VLOOKUP(E951,customers!$A$1:$I$1001,6,FALSE)</f>
        <v>Castlemartyr</v>
      </c>
      <c r="M951" s="2" t="str">
        <f>VLOOKUP(E951,customers!$A$1:$I$1001,7,FALSE)</f>
        <v>Ireland</v>
      </c>
      <c r="N951" t="str">
        <f t="shared" si="116"/>
        <v>R</v>
      </c>
      <c r="O951" t="str" cm="1">
        <f t="array" ref="O951">_xlfn.IFS(N951="R","Rob",N951="E","Exc",N951="L","Lib",N951="A","Ara")</f>
        <v>Rob</v>
      </c>
      <c r="P951" t="str" cm="1">
        <f t="array" ref="P951">_xlfn.IFS(O951="Rob","Robusta",O951="Exc","Excelsa",O951="Ara","Arabica",O951="Lib","Liberica")</f>
        <v>Robusta</v>
      </c>
      <c r="Q951" t="str">
        <f t="shared" si="117"/>
        <v>L</v>
      </c>
      <c r="R951" s="8" t="str">
        <f t="shared" si="118"/>
        <v>2.5</v>
      </c>
      <c r="S951" s="9">
        <f>_xlfn.XLOOKUP(F951,products!$A$2:$A$49,products!$E$2:$E$49,,0,)</f>
        <v>27.484999999999996</v>
      </c>
      <c r="T951" s="10">
        <f t="shared" si="119"/>
        <v>109.93999999999998</v>
      </c>
      <c r="U951" t="str">
        <f>_xlfn.XLOOKUP(E951,customers!$A$2:$A$1001,customers!$I$2:$I$1001,,0,)</f>
        <v>No</v>
      </c>
    </row>
    <row r="952" spans="1:21" x14ac:dyDescent="0.2">
      <c r="A952" s="2" t="s">
        <v>5861</v>
      </c>
      <c r="B952" s="3">
        <v>44703</v>
      </c>
      <c r="C952" s="3" t="str">
        <f t="shared" si="112"/>
        <v>May</v>
      </c>
      <c r="D952" s="2">
        <f t="shared" si="113"/>
        <v>2022</v>
      </c>
      <c r="E952" s="2" t="s">
        <v>5862</v>
      </c>
      <c r="F952" t="s">
        <v>6178</v>
      </c>
      <c r="G952" s="2">
        <v>4</v>
      </c>
      <c r="H952" s="2" t="str">
        <f>VLOOKUP(E952,customers!$A$1:$I$1001,2,FALSE)</f>
        <v>Johnath Fairebrother</v>
      </c>
      <c r="I952" s="2" t="str">
        <f t="shared" si="114"/>
        <v>Johnath</v>
      </c>
      <c r="J952" s="2" t="str">
        <f t="shared" si="115"/>
        <v>Fairebrother</v>
      </c>
      <c r="K952" s="2" t="str">
        <f>IF(VLOOKUP(E952,customers!$A$1:$I$1001,3,FALSE)=0," ",VLOOKUP(E952,customers!$A$1:$I$1001,3,FALSE))</f>
        <v xml:space="preserve"> </v>
      </c>
      <c r="L952" s="2" t="str">
        <f>VLOOKUP(E952,customers!$A$1:$I$1001,6,FALSE)</f>
        <v>Wilmington</v>
      </c>
      <c r="M952" s="2" t="str">
        <f>VLOOKUP(E952,customers!$A$1:$I$1001,7,FALSE)</f>
        <v>United States</v>
      </c>
      <c r="N952" t="str">
        <f t="shared" si="116"/>
        <v>R</v>
      </c>
      <c r="O952" t="str" cm="1">
        <f t="array" ref="O952">_xlfn.IFS(N952="R","Rob",N952="E","Exc",N952="L","Lib",N952="A","Ara")</f>
        <v>Rob</v>
      </c>
      <c r="P952" t="str" cm="1">
        <f t="array" ref="P952">_xlfn.IFS(O952="Rob","Robusta",O952="Exc","Excelsa",O952="Ara","Arabica",O952="Lib","Liberica")</f>
        <v>Robusta</v>
      </c>
      <c r="Q952" t="str">
        <f t="shared" si="117"/>
        <v>L</v>
      </c>
      <c r="R952" s="8" t="str">
        <f t="shared" si="118"/>
        <v>0.2</v>
      </c>
      <c r="S952" s="9">
        <f>_xlfn.XLOOKUP(F952,products!$A$2:$A$49,products!$E$2:$E$49,,0,)</f>
        <v>3.5849999999999995</v>
      </c>
      <c r="T952" s="10">
        <f t="shared" si="119"/>
        <v>14.339999999999998</v>
      </c>
      <c r="U952" t="str">
        <f>_xlfn.XLOOKUP(E952,customers!$A$2:$A$1001,customers!$I$2:$I$1001,,0,)</f>
        <v>Yes</v>
      </c>
    </row>
    <row r="953" spans="1:21" x14ac:dyDescent="0.2">
      <c r="A953" s="2" t="s">
        <v>5866</v>
      </c>
      <c r="B953" s="3">
        <v>44092</v>
      </c>
      <c r="C953" s="3" t="str">
        <f t="shared" si="112"/>
        <v>Sep</v>
      </c>
      <c r="D953" s="2">
        <f t="shared" si="113"/>
        <v>2020</v>
      </c>
      <c r="E953" s="2" t="s">
        <v>5867</v>
      </c>
      <c r="F953" t="s">
        <v>6178</v>
      </c>
      <c r="G953" s="2">
        <v>6</v>
      </c>
      <c r="H953" s="2" t="str">
        <f>VLOOKUP(E953,customers!$A$1:$I$1001,2,FALSE)</f>
        <v>Ingamar Eberlein</v>
      </c>
      <c r="I953" s="2" t="str">
        <f t="shared" si="114"/>
        <v>Ingamar</v>
      </c>
      <c r="J953" s="2" t="str">
        <f t="shared" si="115"/>
        <v>Eberlein</v>
      </c>
      <c r="K953" s="2" t="str">
        <f>IF(VLOOKUP(E953,customers!$A$1:$I$1001,3,FALSE)=0," ",VLOOKUP(E953,customers!$A$1:$I$1001,3,FALSE))</f>
        <v>ieberleinqf@hc360.com</v>
      </c>
      <c r="L953" s="2" t="str">
        <f>VLOOKUP(E953,customers!$A$1:$I$1001,6,FALSE)</f>
        <v>Harrisburg</v>
      </c>
      <c r="M953" s="2" t="str">
        <f>VLOOKUP(E953,customers!$A$1:$I$1001,7,FALSE)</f>
        <v>United States</v>
      </c>
      <c r="N953" t="str">
        <f t="shared" si="116"/>
        <v>R</v>
      </c>
      <c r="O953" t="str" cm="1">
        <f t="array" ref="O953">_xlfn.IFS(N953="R","Rob",N953="E","Exc",N953="L","Lib",N953="A","Ara")</f>
        <v>Rob</v>
      </c>
      <c r="P953" t="str" cm="1">
        <f t="array" ref="P953">_xlfn.IFS(O953="Rob","Robusta",O953="Exc","Excelsa",O953="Ara","Arabica",O953="Lib","Liberica")</f>
        <v>Robusta</v>
      </c>
      <c r="Q953" t="str">
        <f t="shared" si="117"/>
        <v>L</v>
      </c>
      <c r="R953" s="8" t="str">
        <f t="shared" si="118"/>
        <v>0.2</v>
      </c>
      <c r="S953" s="9">
        <f>_xlfn.XLOOKUP(F953,products!$A$2:$A$49,products!$E$2:$E$49,,0,)</f>
        <v>3.5849999999999995</v>
      </c>
      <c r="T953" s="10">
        <f t="shared" si="119"/>
        <v>21.509999999999998</v>
      </c>
      <c r="U953" t="str">
        <f>_xlfn.XLOOKUP(E953,customers!$A$2:$A$1001,customers!$I$2:$I$1001,,0,)</f>
        <v>No</v>
      </c>
    </row>
    <row r="954" spans="1:21" x14ac:dyDescent="0.2">
      <c r="A954" s="2" t="s">
        <v>5872</v>
      </c>
      <c r="B954" s="3">
        <v>44439</v>
      </c>
      <c r="C954" s="3" t="str">
        <f t="shared" si="112"/>
        <v>Aug</v>
      </c>
      <c r="D954" s="2">
        <f t="shared" si="113"/>
        <v>2021</v>
      </c>
      <c r="E954" s="2" t="s">
        <v>5873</v>
      </c>
      <c r="F954" t="s">
        <v>6155</v>
      </c>
      <c r="G954" s="2">
        <v>2</v>
      </c>
      <c r="H954" s="2" t="str">
        <f>VLOOKUP(E954,customers!$A$1:$I$1001,2,FALSE)</f>
        <v>Jilly Dreng</v>
      </c>
      <c r="I954" s="2" t="str">
        <f t="shared" si="114"/>
        <v>Jilly</v>
      </c>
      <c r="J954" s="2" t="str">
        <f t="shared" si="115"/>
        <v>Dreng</v>
      </c>
      <c r="K954" s="2" t="str">
        <f>IF(VLOOKUP(E954,customers!$A$1:$I$1001,3,FALSE)=0," ",VLOOKUP(E954,customers!$A$1:$I$1001,3,FALSE))</f>
        <v>jdrengqg@uiuc.edu</v>
      </c>
      <c r="L954" s="2" t="str">
        <f>VLOOKUP(E954,customers!$A$1:$I$1001,6,FALSE)</f>
        <v>Sallins</v>
      </c>
      <c r="M954" s="2" t="str">
        <f>VLOOKUP(E954,customers!$A$1:$I$1001,7,FALSE)</f>
        <v>Ireland</v>
      </c>
      <c r="N954" t="str">
        <f t="shared" si="116"/>
        <v>A</v>
      </c>
      <c r="O954" t="str" cm="1">
        <f t="array" ref="O954">_xlfn.IFS(N954="R","Rob",N954="E","Exc",N954="L","Lib",N954="A","Ara")</f>
        <v>Ara</v>
      </c>
      <c r="P954" t="str" cm="1">
        <f t="array" ref="P954">_xlfn.IFS(O954="Rob","Robusta",O954="Exc","Excelsa",O954="Ara","Arabica",O954="Lib","Liberica")</f>
        <v>Arabica</v>
      </c>
      <c r="Q954" t="str">
        <f t="shared" si="117"/>
        <v>M</v>
      </c>
      <c r="R954" s="8" t="str">
        <f t="shared" si="118"/>
        <v>1</v>
      </c>
      <c r="S954" s="9">
        <f>_xlfn.XLOOKUP(F954,products!$A$2:$A$49,products!$E$2:$E$49,,0,)</f>
        <v>11.25</v>
      </c>
      <c r="T954" s="10">
        <f t="shared" si="119"/>
        <v>22.5</v>
      </c>
      <c r="U954" t="str">
        <f>_xlfn.XLOOKUP(E954,customers!$A$2:$A$1001,customers!$I$2:$I$1001,,0,)</f>
        <v>Yes</v>
      </c>
    </row>
    <row r="955" spans="1:21" x14ac:dyDescent="0.2">
      <c r="A955" s="2" t="s">
        <v>5878</v>
      </c>
      <c r="B955" s="3">
        <v>44582</v>
      </c>
      <c r="C955" s="3" t="str">
        <f t="shared" si="112"/>
        <v>Jan</v>
      </c>
      <c r="D955" s="2">
        <f t="shared" si="113"/>
        <v>2022</v>
      </c>
      <c r="E955" s="2" t="s">
        <v>5764</v>
      </c>
      <c r="F955" t="s">
        <v>6167</v>
      </c>
      <c r="G955" s="2">
        <v>1</v>
      </c>
      <c r="H955" s="2" t="str">
        <f>VLOOKUP(E955,customers!$A$1:$I$1001,2,FALSE)</f>
        <v>Brenn Dundredge</v>
      </c>
      <c r="I955" s="2" t="str">
        <f t="shared" si="114"/>
        <v>Brenn</v>
      </c>
      <c r="J955" s="2" t="str">
        <f t="shared" si="115"/>
        <v>Dundredge</v>
      </c>
      <c r="K955" s="2" t="str">
        <f>IF(VLOOKUP(E955,customers!$A$1:$I$1001,3,FALSE)=0," ",VLOOKUP(E955,customers!$A$1:$I$1001,3,FALSE))</f>
        <v xml:space="preserve"> </v>
      </c>
      <c r="L955" s="2" t="str">
        <f>VLOOKUP(E955,customers!$A$1:$I$1001,6,FALSE)</f>
        <v>Oklahoma City</v>
      </c>
      <c r="M955" s="2" t="str">
        <f>VLOOKUP(E955,customers!$A$1:$I$1001,7,FALSE)</f>
        <v>United States</v>
      </c>
      <c r="N955" t="str">
        <f t="shared" si="116"/>
        <v>A</v>
      </c>
      <c r="O955" t="str" cm="1">
        <f t="array" ref="O955">_xlfn.IFS(N955="R","Rob",N955="E","Exc",N955="L","Lib",N955="A","Ara")</f>
        <v>Ara</v>
      </c>
      <c r="P955" t="str" cm="1">
        <f t="array" ref="P955">_xlfn.IFS(O955="Rob","Robusta",O955="Exc","Excelsa",O955="Ara","Arabica",O955="Lib","Liberica")</f>
        <v>Arabica</v>
      </c>
      <c r="Q955" t="str">
        <f t="shared" si="117"/>
        <v>L</v>
      </c>
      <c r="R955" s="8" t="str">
        <f t="shared" si="118"/>
        <v>0.2</v>
      </c>
      <c r="S955" s="9">
        <f>_xlfn.XLOOKUP(F955,products!$A$2:$A$49,products!$E$2:$E$49,,0,)</f>
        <v>3.8849999999999998</v>
      </c>
      <c r="T955" s="10">
        <f t="shared" si="119"/>
        <v>3.8849999999999998</v>
      </c>
      <c r="U955" t="str">
        <f>_xlfn.XLOOKUP(E955,customers!$A$2:$A$1001,customers!$I$2:$I$1001,,0,)</f>
        <v>Yes</v>
      </c>
    </row>
    <row r="956" spans="1:21" x14ac:dyDescent="0.2">
      <c r="A956" s="2" t="s">
        <v>5884</v>
      </c>
      <c r="B956" s="3">
        <v>44722</v>
      </c>
      <c r="C956" s="3" t="str">
        <f t="shared" si="112"/>
        <v>Jun</v>
      </c>
      <c r="D956" s="2">
        <f t="shared" si="113"/>
        <v>2022</v>
      </c>
      <c r="E956" s="2" t="s">
        <v>5764</v>
      </c>
      <c r="F956" t="s">
        <v>6185</v>
      </c>
      <c r="G956" s="2">
        <v>1</v>
      </c>
      <c r="H956" s="2" t="str">
        <f>VLOOKUP(E956,customers!$A$1:$I$1001,2,FALSE)</f>
        <v>Brenn Dundredge</v>
      </c>
      <c r="I956" s="2" t="str">
        <f t="shared" si="114"/>
        <v>Brenn</v>
      </c>
      <c r="J956" s="2" t="str">
        <f t="shared" si="115"/>
        <v>Dundredge</v>
      </c>
      <c r="K956" s="2" t="str">
        <f>IF(VLOOKUP(E956,customers!$A$1:$I$1001,3,FALSE)=0," ",VLOOKUP(E956,customers!$A$1:$I$1001,3,FALSE))</f>
        <v xml:space="preserve"> </v>
      </c>
      <c r="L956" s="2" t="str">
        <f>VLOOKUP(E956,customers!$A$1:$I$1001,6,FALSE)</f>
        <v>Oklahoma City</v>
      </c>
      <c r="M956" s="2" t="str">
        <f>VLOOKUP(E956,customers!$A$1:$I$1001,7,FALSE)</f>
        <v>United States</v>
      </c>
      <c r="N956" t="str">
        <f t="shared" si="116"/>
        <v>E</v>
      </c>
      <c r="O956" t="str" cm="1">
        <f t="array" ref="O956">_xlfn.IFS(N956="R","Rob",N956="E","Exc",N956="L","Lib",N956="A","Ara")</f>
        <v>Exc</v>
      </c>
      <c r="P956" t="str" cm="1">
        <f t="array" ref="P956">_xlfn.IFS(O956="Rob","Robusta",O956="Exc","Excelsa",O956="Ara","Arabica",O956="Lib","Liberica")</f>
        <v>Excelsa</v>
      </c>
      <c r="Q956" t="str">
        <f t="shared" si="117"/>
        <v>D</v>
      </c>
      <c r="R956" s="8" t="str">
        <f t="shared" si="118"/>
        <v>2.5</v>
      </c>
      <c r="S956" s="9">
        <f>_xlfn.XLOOKUP(F956,products!$A$2:$A$49,products!$E$2:$E$49,,0,)</f>
        <v>27.945</v>
      </c>
      <c r="T956" s="10">
        <f t="shared" si="119"/>
        <v>27.945</v>
      </c>
      <c r="U956" t="str">
        <f>_xlfn.XLOOKUP(E956,customers!$A$2:$A$1001,customers!$I$2:$I$1001,,0,)</f>
        <v>Yes</v>
      </c>
    </row>
    <row r="957" spans="1:21" x14ac:dyDescent="0.2">
      <c r="A957" s="2" t="s">
        <v>5890</v>
      </c>
      <c r="B957" s="3">
        <v>43582</v>
      </c>
      <c r="C957" s="3" t="str">
        <f t="shared" si="112"/>
        <v>Apr</v>
      </c>
      <c r="D957" s="2">
        <f t="shared" si="113"/>
        <v>2019</v>
      </c>
      <c r="E957" s="2" t="s">
        <v>5764</v>
      </c>
      <c r="F957" t="s">
        <v>6148</v>
      </c>
      <c r="G957" s="2">
        <v>5</v>
      </c>
      <c r="H957" s="2" t="str">
        <f>VLOOKUP(E957,customers!$A$1:$I$1001,2,FALSE)</f>
        <v>Brenn Dundredge</v>
      </c>
      <c r="I957" s="2" t="str">
        <f t="shared" si="114"/>
        <v>Brenn</v>
      </c>
      <c r="J957" s="2" t="str">
        <f t="shared" si="115"/>
        <v>Dundredge</v>
      </c>
      <c r="K957" s="2" t="str">
        <f>IF(VLOOKUP(E957,customers!$A$1:$I$1001,3,FALSE)=0," ",VLOOKUP(E957,customers!$A$1:$I$1001,3,FALSE))</f>
        <v xml:space="preserve"> </v>
      </c>
      <c r="L957" s="2" t="str">
        <f>VLOOKUP(E957,customers!$A$1:$I$1001,6,FALSE)</f>
        <v>Oklahoma City</v>
      </c>
      <c r="M957" s="2" t="str">
        <f>VLOOKUP(E957,customers!$A$1:$I$1001,7,FALSE)</f>
        <v>United States</v>
      </c>
      <c r="N957" t="str">
        <f t="shared" si="116"/>
        <v>E</v>
      </c>
      <c r="O957" t="str" cm="1">
        <f t="array" ref="O957">_xlfn.IFS(N957="R","Rob",N957="E","Exc",N957="L","Lib",N957="A","Ara")</f>
        <v>Exc</v>
      </c>
      <c r="P957" t="str" cm="1">
        <f t="array" ref="P957">_xlfn.IFS(O957="Rob","Robusta",O957="Exc","Excelsa",O957="Ara","Arabica",O957="Lib","Liberica")</f>
        <v>Excelsa</v>
      </c>
      <c r="Q957" t="str">
        <f t="shared" si="117"/>
        <v>L</v>
      </c>
      <c r="R957" s="8" t="str">
        <f t="shared" si="118"/>
        <v>2.5</v>
      </c>
      <c r="S957" s="9">
        <f>_xlfn.XLOOKUP(F957,products!$A$2:$A$49,products!$E$2:$E$49,,0,)</f>
        <v>34.154999999999994</v>
      </c>
      <c r="T957" s="10">
        <f t="shared" si="119"/>
        <v>170.77499999999998</v>
      </c>
      <c r="U957" t="str">
        <f>_xlfn.XLOOKUP(E957,customers!$A$2:$A$1001,customers!$I$2:$I$1001,,0,)</f>
        <v>Yes</v>
      </c>
    </row>
    <row r="958" spans="1:21" x14ac:dyDescent="0.2">
      <c r="A958" s="2" t="s">
        <v>5890</v>
      </c>
      <c r="B958" s="3">
        <v>43582</v>
      </c>
      <c r="C958" s="3" t="str">
        <f t="shared" si="112"/>
        <v>Apr</v>
      </c>
      <c r="D958" s="2">
        <f t="shared" si="113"/>
        <v>2019</v>
      </c>
      <c r="E958" s="2" t="s">
        <v>5764</v>
      </c>
      <c r="F958" t="s">
        <v>6142</v>
      </c>
      <c r="G958" s="2">
        <v>2</v>
      </c>
      <c r="H958" s="2" t="str">
        <f>VLOOKUP(E958,customers!$A$1:$I$1001,2,FALSE)</f>
        <v>Brenn Dundredge</v>
      </c>
      <c r="I958" s="2" t="str">
        <f t="shared" si="114"/>
        <v>Brenn</v>
      </c>
      <c r="J958" s="2" t="str">
        <f t="shared" si="115"/>
        <v>Dundredge</v>
      </c>
      <c r="K958" s="2" t="str">
        <f>IF(VLOOKUP(E958,customers!$A$1:$I$1001,3,FALSE)=0," ",VLOOKUP(E958,customers!$A$1:$I$1001,3,FALSE))</f>
        <v xml:space="preserve"> </v>
      </c>
      <c r="L958" s="2" t="str">
        <f>VLOOKUP(E958,customers!$A$1:$I$1001,6,FALSE)</f>
        <v>Oklahoma City</v>
      </c>
      <c r="M958" s="2" t="str">
        <f>VLOOKUP(E958,customers!$A$1:$I$1001,7,FALSE)</f>
        <v>United States</v>
      </c>
      <c r="N958" t="str">
        <f t="shared" si="116"/>
        <v>R</v>
      </c>
      <c r="O958" t="str" cm="1">
        <f t="array" ref="O958">_xlfn.IFS(N958="R","Rob",N958="E","Exc",N958="L","Lib",N958="A","Ara")</f>
        <v>Rob</v>
      </c>
      <c r="P958" t="str" cm="1">
        <f t="array" ref="P958">_xlfn.IFS(O958="Rob","Robusta",O958="Exc","Excelsa",O958="Ara","Arabica",O958="Lib","Liberica")</f>
        <v>Robusta</v>
      </c>
      <c r="Q958" t="str">
        <f t="shared" si="117"/>
        <v>L</v>
      </c>
      <c r="R958" s="8" t="str">
        <f t="shared" si="118"/>
        <v>2.5</v>
      </c>
      <c r="S958" s="9">
        <f>_xlfn.XLOOKUP(F958,products!$A$2:$A$49,products!$E$2:$E$49,,0,)</f>
        <v>27.484999999999996</v>
      </c>
      <c r="T958" s="10">
        <f t="shared" si="119"/>
        <v>54.969999999999992</v>
      </c>
      <c r="U958" t="str">
        <f>_xlfn.XLOOKUP(E958,customers!$A$2:$A$1001,customers!$I$2:$I$1001,,0,)</f>
        <v>Yes</v>
      </c>
    </row>
    <row r="959" spans="1:21" x14ac:dyDescent="0.2">
      <c r="A959" s="2" t="s">
        <v>5890</v>
      </c>
      <c r="B959" s="3">
        <v>43582</v>
      </c>
      <c r="C959" s="3" t="str">
        <f t="shared" si="112"/>
        <v>Apr</v>
      </c>
      <c r="D959" s="2">
        <f t="shared" si="113"/>
        <v>2019</v>
      </c>
      <c r="E959" s="2" t="s">
        <v>5764</v>
      </c>
      <c r="F959" t="s">
        <v>6171</v>
      </c>
      <c r="G959" s="2">
        <v>1</v>
      </c>
      <c r="H959" s="2" t="str">
        <f>VLOOKUP(E959,customers!$A$1:$I$1001,2,FALSE)</f>
        <v>Brenn Dundredge</v>
      </c>
      <c r="I959" s="2" t="str">
        <f t="shared" si="114"/>
        <v>Brenn</v>
      </c>
      <c r="J959" s="2" t="str">
        <f t="shared" si="115"/>
        <v>Dundredge</v>
      </c>
      <c r="K959" s="2" t="str">
        <f>IF(VLOOKUP(E959,customers!$A$1:$I$1001,3,FALSE)=0," ",VLOOKUP(E959,customers!$A$1:$I$1001,3,FALSE))</f>
        <v xml:space="preserve"> </v>
      </c>
      <c r="L959" s="2" t="str">
        <f>VLOOKUP(E959,customers!$A$1:$I$1001,6,FALSE)</f>
        <v>Oklahoma City</v>
      </c>
      <c r="M959" s="2" t="str">
        <f>VLOOKUP(E959,customers!$A$1:$I$1001,7,FALSE)</f>
        <v>United States</v>
      </c>
      <c r="N959" t="str">
        <f t="shared" si="116"/>
        <v>E</v>
      </c>
      <c r="O959" t="str" cm="1">
        <f t="array" ref="O959">_xlfn.IFS(N959="R","Rob",N959="E","Exc",N959="L","Lib",N959="A","Ara")</f>
        <v>Exc</v>
      </c>
      <c r="P959" t="str" cm="1">
        <f t="array" ref="P959">_xlfn.IFS(O959="Rob","Robusta",O959="Exc","Excelsa",O959="Ara","Arabica",O959="Lib","Liberica")</f>
        <v>Excelsa</v>
      </c>
      <c r="Q959" t="str">
        <f t="shared" si="117"/>
        <v>L</v>
      </c>
      <c r="R959" s="8" t="str">
        <f t="shared" si="118"/>
        <v>1</v>
      </c>
      <c r="S959" s="9">
        <f>_xlfn.XLOOKUP(F959,products!$A$2:$A$49,products!$E$2:$E$49,,0,)</f>
        <v>14.85</v>
      </c>
      <c r="T959" s="10">
        <f t="shared" si="119"/>
        <v>14.85</v>
      </c>
      <c r="U959" t="str">
        <f>_xlfn.XLOOKUP(E959,customers!$A$2:$A$1001,customers!$I$2:$I$1001,,0,)</f>
        <v>Yes</v>
      </c>
    </row>
    <row r="960" spans="1:21" x14ac:dyDescent="0.2">
      <c r="A960" s="2" t="s">
        <v>5890</v>
      </c>
      <c r="B960" s="3">
        <v>43582</v>
      </c>
      <c r="C960" s="3" t="str">
        <f t="shared" si="112"/>
        <v>Apr</v>
      </c>
      <c r="D960" s="2">
        <f t="shared" si="113"/>
        <v>2019</v>
      </c>
      <c r="E960" s="2" t="s">
        <v>5764</v>
      </c>
      <c r="F960" t="s">
        <v>6167</v>
      </c>
      <c r="G960" s="2">
        <v>2</v>
      </c>
      <c r="H960" s="2" t="str">
        <f>VLOOKUP(E960,customers!$A$1:$I$1001,2,FALSE)</f>
        <v>Brenn Dundredge</v>
      </c>
      <c r="I960" s="2" t="str">
        <f t="shared" si="114"/>
        <v>Brenn</v>
      </c>
      <c r="J960" s="2" t="str">
        <f t="shared" si="115"/>
        <v>Dundredge</v>
      </c>
      <c r="K960" s="2" t="str">
        <f>IF(VLOOKUP(E960,customers!$A$1:$I$1001,3,FALSE)=0," ",VLOOKUP(E960,customers!$A$1:$I$1001,3,FALSE))</f>
        <v xml:space="preserve"> </v>
      </c>
      <c r="L960" s="2" t="str">
        <f>VLOOKUP(E960,customers!$A$1:$I$1001,6,FALSE)</f>
        <v>Oklahoma City</v>
      </c>
      <c r="M960" s="2" t="str">
        <f>VLOOKUP(E960,customers!$A$1:$I$1001,7,FALSE)</f>
        <v>United States</v>
      </c>
      <c r="N960" t="str">
        <f t="shared" si="116"/>
        <v>A</v>
      </c>
      <c r="O960" t="str" cm="1">
        <f t="array" ref="O960">_xlfn.IFS(N960="R","Rob",N960="E","Exc",N960="L","Lib",N960="A","Ara")</f>
        <v>Ara</v>
      </c>
      <c r="P960" t="str" cm="1">
        <f t="array" ref="P960">_xlfn.IFS(O960="Rob","Robusta",O960="Exc","Excelsa",O960="Ara","Arabica",O960="Lib","Liberica")</f>
        <v>Arabica</v>
      </c>
      <c r="Q960" t="str">
        <f t="shared" si="117"/>
        <v>L</v>
      </c>
      <c r="R960" s="8" t="str">
        <f t="shared" si="118"/>
        <v>0.2</v>
      </c>
      <c r="S960" s="9">
        <f>_xlfn.XLOOKUP(F960,products!$A$2:$A$49,products!$E$2:$E$49,,0,)</f>
        <v>3.8849999999999998</v>
      </c>
      <c r="T960" s="10">
        <f t="shared" si="119"/>
        <v>7.77</v>
      </c>
      <c r="U960" t="str">
        <f>_xlfn.XLOOKUP(E960,customers!$A$2:$A$1001,customers!$I$2:$I$1001,,0,)</f>
        <v>Yes</v>
      </c>
    </row>
    <row r="961" spans="1:21" x14ac:dyDescent="0.2">
      <c r="A961" s="2" t="s">
        <v>5910</v>
      </c>
      <c r="B961" s="3">
        <v>44598</v>
      </c>
      <c r="C961" s="3" t="str">
        <f t="shared" si="112"/>
        <v>Feb</v>
      </c>
      <c r="D961" s="2">
        <f t="shared" si="113"/>
        <v>2022</v>
      </c>
      <c r="E961" s="2" t="s">
        <v>5911</v>
      </c>
      <c r="F961" t="s">
        <v>6145</v>
      </c>
      <c r="G961" s="2">
        <v>5</v>
      </c>
      <c r="H961" s="2" t="str">
        <f>VLOOKUP(E961,customers!$A$1:$I$1001,2,FALSE)</f>
        <v>Rhodie Strathern</v>
      </c>
      <c r="I961" s="2" t="str">
        <f t="shared" si="114"/>
        <v>Rhodie</v>
      </c>
      <c r="J961" s="2" t="str">
        <f t="shared" si="115"/>
        <v>Strathern</v>
      </c>
      <c r="K961" s="2" t="str">
        <f>IF(VLOOKUP(E961,customers!$A$1:$I$1001,3,FALSE)=0," ",VLOOKUP(E961,customers!$A$1:$I$1001,3,FALSE))</f>
        <v>rstrathernqn@devhub.com</v>
      </c>
      <c r="L961" s="2" t="str">
        <f>VLOOKUP(E961,customers!$A$1:$I$1001,6,FALSE)</f>
        <v>Little Rock</v>
      </c>
      <c r="M961" s="2" t="str">
        <f>VLOOKUP(E961,customers!$A$1:$I$1001,7,FALSE)</f>
        <v>United States</v>
      </c>
      <c r="N961" t="str">
        <f t="shared" si="116"/>
        <v>L</v>
      </c>
      <c r="O961" t="str" cm="1">
        <f t="array" ref="O961">_xlfn.IFS(N961="R","Rob",N961="E","Exc",N961="L","Lib",N961="A","Ara")</f>
        <v>Lib</v>
      </c>
      <c r="P961" t="str" cm="1">
        <f t="array" ref="P961">_xlfn.IFS(O961="Rob","Robusta",O961="Exc","Excelsa",O961="Ara","Arabica",O961="Lib","Liberica")</f>
        <v>Liberica</v>
      </c>
      <c r="Q961" t="str">
        <f t="shared" si="117"/>
        <v>L</v>
      </c>
      <c r="R961" s="8" t="str">
        <f t="shared" si="118"/>
        <v>0.2</v>
      </c>
      <c r="S961" s="9">
        <f>_xlfn.XLOOKUP(F961,products!$A$2:$A$49,products!$E$2:$E$49,,0,)</f>
        <v>4.7549999999999999</v>
      </c>
      <c r="T961" s="10">
        <f t="shared" si="119"/>
        <v>23.774999999999999</v>
      </c>
      <c r="U961" t="str">
        <f>_xlfn.XLOOKUP(E961,customers!$A$2:$A$1001,customers!$I$2:$I$1001,,0,)</f>
        <v>Yes</v>
      </c>
    </row>
    <row r="962" spans="1:21" x14ac:dyDescent="0.2">
      <c r="A962" s="2" t="s">
        <v>5915</v>
      </c>
      <c r="B962" s="3">
        <v>44591</v>
      </c>
      <c r="C962" s="3" t="str">
        <f t="shared" si="112"/>
        <v>Jan</v>
      </c>
      <c r="D962" s="2">
        <f t="shared" si="113"/>
        <v>2022</v>
      </c>
      <c r="E962" s="2" t="s">
        <v>5916</v>
      </c>
      <c r="F962" t="s">
        <v>6170</v>
      </c>
      <c r="G962" s="2">
        <v>5</v>
      </c>
      <c r="H962" s="2" t="str">
        <f>VLOOKUP(E962,customers!$A$1:$I$1001,2,FALSE)</f>
        <v>Chad Miguel</v>
      </c>
      <c r="I962" s="2" t="str">
        <f t="shared" si="114"/>
        <v>Chad</v>
      </c>
      <c r="J962" s="2" t="str">
        <f t="shared" si="115"/>
        <v>Miguel</v>
      </c>
      <c r="K962" s="2" t="str">
        <f>IF(VLOOKUP(E962,customers!$A$1:$I$1001,3,FALSE)=0," ",VLOOKUP(E962,customers!$A$1:$I$1001,3,FALSE))</f>
        <v>cmiguelqo@exblog.jp</v>
      </c>
      <c r="L962" s="2" t="str">
        <f>VLOOKUP(E962,customers!$A$1:$I$1001,6,FALSE)</f>
        <v>Hagerstown</v>
      </c>
      <c r="M962" s="2" t="str">
        <f>VLOOKUP(E962,customers!$A$1:$I$1001,7,FALSE)</f>
        <v>United States</v>
      </c>
      <c r="N962" t="str">
        <f t="shared" si="116"/>
        <v>L</v>
      </c>
      <c r="O962" t="str" cm="1">
        <f t="array" ref="O962">_xlfn.IFS(N962="R","Rob",N962="E","Exc",N962="L","Lib",N962="A","Ara")</f>
        <v>Lib</v>
      </c>
      <c r="P962" t="str" cm="1">
        <f t="array" ref="P962">_xlfn.IFS(O962="Rob","Robusta",O962="Exc","Excelsa",O962="Ara","Arabica",O962="Lib","Liberica")</f>
        <v>Liberica</v>
      </c>
      <c r="Q962" t="str">
        <f t="shared" si="117"/>
        <v>L</v>
      </c>
      <c r="R962" s="8" t="str">
        <f t="shared" si="118"/>
        <v>1</v>
      </c>
      <c r="S962" s="9">
        <f>_xlfn.XLOOKUP(F962,products!$A$2:$A$49,products!$E$2:$E$49,,0,)</f>
        <v>15.85</v>
      </c>
      <c r="T962" s="10">
        <f t="shared" si="119"/>
        <v>79.25</v>
      </c>
      <c r="U962" t="str">
        <f>_xlfn.XLOOKUP(E962,customers!$A$2:$A$1001,customers!$I$2:$I$1001,,0,)</f>
        <v>Yes</v>
      </c>
    </row>
    <row r="963" spans="1:21" x14ac:dyDescent="0.2">
      <c r="A963" s="2" t="s">
        <v>5921</v>
      </c>
      <c r="B963" s="3">
        <v>44158</v>
      </c>
      <c r="C963" s="3" t="str">
        <f t="shared" ref="C963:C1001" si="120">TEXT(B963,"mmm")</f>
        <v>Nov</v>
      </c>
      <c r="D963" s="2">
        <f t="shared" ref="D963:D1001" si="121">YEAR(B963)</f>
        <v>2020</v>
      </c>
      <c r="E963" s="2" t="s">
        <v>5922</v>
      </c>
      <c r="F963" t="s">
        <v>6168</v>
      </c>
      <c r="G963" s="2">
        <v>2</v>
      </c>
      <c r="H963" s="2" t="str">
        <f>VLOOKUP(E963,customers!$A$1:$I$1001,2,FALSE)</f>
        <v>Florinda Matusovsky</v>
      </c>
      <c r="I963" s="2" t="str">
        <f t="shared" ref="I963:I1001" si="122">LEFT(H963,FIND(" ",H963,1)-1)</f>
        <v>Florinda</v>
      </c>
      <c r="J963" s="2" t="str">
        <f t="shared" ref="J963:J1001" si="123">RIGHT(H963,LEN(H963)-FIND(" ",H963,1))</f>
        <v>Matusovsky</v>
      </c>
      <c r="K963" s="2" t="str">
        <f>IF(VLOOKUP(E963,customers!$A$1:$I$1001,3,FALSE)=0," ",VLOOKUP(E963,customers!$A$1:$I$1001,3,FALSE))</f>
        <v xml:space="preserve"> </v>
      </c>
      <c r="L963" s="2" t="str">
        <f>VLOOKUP(E963,customers!$A$1:$I$1001,6,FALSE)</f>
        <v>Albany</v>
      </c>
      <c r="M963" s="2" t="str">
        <f>VLOOKUP(E963,customers!$A$1:$I$1001,7,FALSE)</f>
        <v>United States</v>
      </c>
      <c r="N963" t="str">
        <f t="shared" ref="N963:N1001" si="124">LEFT(F963,FIND("-",F963,1)-1)</f>
        <v>A</v>
      </c>
      <c r="O963" t="str" cm="1">
        <f t="array" ref="O963">_xlfn.IFS(N963="R","Rob",N963="E","Exc",N963="L","Lib",N963="A","Ara")</f>
        <v>Ara</v>
      </c>
      <c r="P963" t="str" cm="1">
        <f t="array" ref="P963">_xlfn.IFS(O963="Rob","Robusta",O963="Exc","Excelsa",O963="Ara","Arabica",O963="Lib","Liberica")</f>
        <v>Arabica</v>
      </c>
      <c r="Q963" t="str">
        <f t="shared" ref="Q963:Q1001" si="125">MID(F963,FIND("-",F963,1)+1,1)</f>
        <v>D</v>
      </c>
      <c r="R963" s="8" t="str">
        <f t="shared" ref="R963:R1001" si="126">MID(F963,FIND("-",F963,FIND("-",F963,1)+1)+1,LEN(F963)-FIND("-",F963,FIND("-",F963,1)+1))</f>
        <v>2.5</v>
      </c>
      <c r="S963" s="9">
        <f>_xlfn.XLOOKUP(F963,products!$A$2:$A$49,products!$E$2:$E$49,,0,)</f>
        <v>22.884999999999998</v>
      </c>
      <c r="T963" s="10">
        <f t="shared" ref="T963:T1001" si="127">S963*G963</f>
        <v>45.769999999999996</v>
      </c>
      <c r="U963" t="str">
        <f>_xlfn.XLOOKUP(E963,customers!$A$2:$A$1001,customers!$I$2:$I$1001,,0,)</f>
        <v>Yes</v>
      </c>
    </row>
    <row r="964" spans="1:21" x14ac:dyDescent="0.2">
      <c r="A964" s="2" t="s">
        <v>5926</v>
      </c>
      <c r="B964" s="3">
        <v>44664</v>
      </c>
      <c r="C964" s="3" t="str">
        <f t="shared" si="120"/>
        <v>Apr</v>
      </c>
      <c r="D964" s="2">
        <f t="shared" si="121"/>
        <v>2022</v>
      </c>
      <c r="E964" s="2" t="s">
        <v>5927</v>
      </c>
      <c r="F964" t="s">
        <v>6177</v>
      </c>
      <c r="G964" s="2">
        <v>1</v>
      </c>
      <c r="H964" s="2" t="str">
        <f>VLOOKUP(E964,customers!$A$1:$I$1001,2,FALSE)</f>
        <v>Morly Rocks</v>
      </c>
      <c r="I964" s="2" t="str">
        <f t="shared" si="122"/>
        <v>Morly</v>
      </c>
      <c r="J964" s="2" t="str">
        <f t="shared" si="123"/>
        <v>Rocks</v>
      </c>
      <c r="K964" s="2" t="str">
        <f>IF(VLOOKUP(E964,customers!$A$1:$I$1001,3,FALSE)=0," ",VLOOKUP(E964,customers!$A$1:$I$1001,3,FALSE))</f>
        <v>mrocksqq@exblog.jp</v>
      </c>
      <c r="L964" s="2" t="str">
        <f>VLOOKUP(E964,customers!$A$1:$I$1001,6,FALSE)</f>
        <v>Crossmolina</v>
      </c>
      <c r="M964" s="2" t="str">
        <f>VLOOKUP(E964,customers!$A$1:$I$1001,7,FALSE)</f>
        <v>Ireland</v>
      </c>
      <c r="N964" t="str">
        <f t="shared" si="124"/>
        <v>R</v>
      </c>
      <c r="O964" t="str" cm="1">
        <f t="array" ref="O964">_xlfn.IFS(N964="R","Rob",N964="E","Exc",N964="L","Lib",N964="A","Ara")</f>
        <v>Rob</v>
      </c>
      <c r="P964" t="str" cm="1">
        <f t="array" ref="P964">_xlfn.IFS(O964="Rob","Robusta",O964="Exc","Excelsa",O964="Ara","Arabica",O964="Lib","Liberica")</f>
        <v>Robusta</v>
      </c>
      <c r="Q964" t="str">
        <f t="shared" si="125"/>
        <v>D</v>
      </c>
      <c r="R964" s="8" t="str">
        <f t="shared" si="126"/>
        <v>1</v>
      </c>
      <c r="S964" s="9">
        <f>_xlfn.XLOOKUP(F964,products!$A$2:$A$49,products!$E$2:$E$49,,0,)</f>
        <v>8.9499999999999993</v>
      </c>
      <c r="T964" s="10">
        <f t="shared" si="127"/>
        <v>8.9499999999999993</v>
      </c>
      <c r="U964" t="str">
        <f>_xlfn.XLOOKUP(E964,customers!$A$2:$A$1001,customers!$I$2:$I$1001,,0,)</f>
        <v>Yes</v>
      </c>
    </row>
    <row r="965" spans="1:21" x14ac:dyDescent="0.2">
      <c r="A965" s="2" t="s">
        <v>5932</v>
      </c>
      <c r="B965" s="3">
        <v>44203</v>
      </c>
      <c r="C965" s="3" t="str">
        <f t="shared" si="120"/>
        <v>Jan</v>
      </c>
      <c r="D965" s="2">
        <f t="shared" si="121"/>
        <v>2021</v>
      </c>
      <c r="E965" s="2" t="s">
        <v>5933</v>
      </c>
      <c r="F965" t="s">
        <v>6146</v>
      </c>
      <c r="G965" s="2">
        <v>4</v>
      </c>
      <c r="H965" s="2" t="str">
        <f>VLOOKUP(E965,customers!$A$1:$I$1001,2,FALSE)</f>
        <v>Yuri Burrells</v>
      </c>
      <c r="I965" s="2" t="str">
        <f t="shared" si="122"/>
        <v>Yuri</v>
      </c>
      <c r="J965" s="2" t="str">
        <f t="shared" si="123"/>
        <v>Burrells</v>
      </c>
      <c r="K965" s="2" t="str">
        <f>IF(VLOOKUP(E965,customers!$A$1:$I$1001,3,FALSE)=0," ",VLOOKUP(E965,customers!$A$1:$I$1001,3,FALSE))</f>
        <v>yburrellsqr@vinaora.com</v>
      </c>
      <c r="L965" s="2" t="str">
        <f>VLOOKUP(E965,customers!$A$1:$I$1001,6,FALSE)</f>
        <v>Lexington</v>
      </c>
      <c r="M965" s="2" t="str">
        <f>VLOOKUP(E965,customers!$A$1:$I$1001,7,FALSE)</f>
        <v>United States</v>
      </c>
      <c r="N965" t="str">
        <f t="shared" si="124"/>
        <v>R</v>
      </c>
      <c r="O965" t="str" cm="1">
        <f t="array" ref="O965">_xlfn.IFS(N965="R","Rob",N965="E","Exc",N965="L","Lib",N965="A","Ara")</f>
        <v>Rob</v>
      </c>
      <c r="P965" t="str" cm="1">
        <f t="array" ref="P965">_xlfn.IFS(O965="Rob","Robusta",O965="Exc","Excelsa",O965="Ara","Arabica",O965="Lib","Liberica")</f>
        <v>Robusta</v>
      </c>
      <c r="Q965" t="str">
        <f t="shared" si="125"/>
        <v>M</v>
      </c>
      <c r="R965" s="8" t="str">
        <f t="shared" si="126"/>
        <v>0.5</v>
      </c>
      <c r="S965" s="9">
        <f>_xlfn.XLOOKUP(F965,products!$A$2:$A$49,products!$E$2:$E$49,,0,)</f>
        <v>5.97</v>
      </c>
      <c r="T965" s="10">
        <f t="shared" si="127"/>
        <v>23.88</v>
      </c>
      <c r="U965" t="str">
        <f>_xlfn.XLOOKUP(E965,customers!$A$2:$A$1001,customers!$I$2:$I$1001,,0,)</f>
        <v>Yes</v>
      </c>
    </row>
    <row r="966" spans="1:21" x14ac:dyDescent="0.2">
      <c r="A966" s="2" t="s">
        <v>5938</v>
      </c>
      <c r="B966" s="3">
        <v>43865</v>
      </c>
      <c r="C966" s="3" t="str">
        <f t="shared" si="120"/>
        <v>Feb</v>
      </c>
      <c r="D966" s="2">
        <f t="shared" si="121"/>
        <v>2020</v>
      </c>
      <c r="E966" s="2" t="s">
        <v>5939</v>
      </c>
      <c r="F966" t="s">
        <v>6184</v>
      </c>
      <c r="G966" s="2">
        <v>5</v>
      </c>
      <c r="H966" s="2" t="str">
        <f>VLOOKUP(E966,customers!$A$1:$I$1001,2,FALSE)</f>
        <v>Cleopatra Goodrum</v>
      </c>
      <c r="I966" s="2" t="str">
        <f t="shared" si="122"/>
        <v>Cleopatra</v>
      </c>
      <c r="J966" s="2" t="str">
        <f t="shared" si="123"/>
        <v>Goodrum</v>
      </c>
      <c r="K966" s="2" t="str">
        <f>IF(VLOOKUP(E966,customers!$A$1:$I$1001,3,FALSE)=0," ",VLOOKUP(E966,customers!$A$1:$I$1001,3,FALSE))</f>
        <v>cgoodrumqs@goodreads.com</v>
      </c>
      <c r="L966" s="2" t="str">
        <f>VLOOKUP(E966,customers!$A$1:$I$1001,6,FALSE)</f>
        <v>San Diego</v>
      </c>
      <c r="M966" s="2" t="str">
        <f>VLOOKUP(E966,customers!$A$1:$I$1001,7,FALSE)</f>
        <v>United States</v>
      </c>
      <c r="N966" t="str">
        <f t="shared" si="124"/>
        <v>E</v>
      </c>
      <c r="O966" t="str" cm="1">
        <f t="array" ref="O966">_xlfn.IFS(N966="R","Rob",N966="E","Exc",N966="L","Lib",N966="A","Ara")</f>
        <v>Exc</v>
      </c>
      <c r="P966" t="str" cm="1">
        <f t="array" ref="P966">_xlfn.IFS(O966="Rob","Robusta",O966="Exc","Excelsa",O966="Ara","Arabica",O966="Lib","Liberica")</f>
        <v>Excelsa</v>
      </c>
      <c r="Q966" t="str">
        <f t="shared" si="125"/>
        <v>L</v>
      </c>
      <c r="R966" s="8" t="str">
        <f t="shared" si="126"/>
        <v>0.2</v>
      </c>
      <c r="S966" s="9">
        <f>_xlfn.XLOOKUP(F966,products!$A$2:$A$49,products!$E$2:$E$49,,0,)</f>
        <v>4.4550000000000001</v>
      </c>
      <c r="T966" s="10">
        <f t="shared" si="127"/>
        <v>22.274999999999999</v>
      </c>
      <c r="U966" t="str">
        <f>_xlfn.XLOOKUP(E966,customers!$A$2:$A$1001,customers!$I$2:$I$1001,,0,)</f>
        <v>No</v>
      </c>
    </row>
    <row r="967" spans="1:21" x14ac:dyDescent="0.2">
      <c r="A967" s="2" t="s">
        <v>5944</v>
      </c>
      <c r="B967" s="3">
        <v>43724</v>
      </c>
      <c r="C967" s="3" t="str">
        <f t="shared" si="120"/>
        <v>Sep</v>
      </c>
      <c r="D967" s="2">
        <f t="shared" si="121"/>
        <v>2019</v>
      </c>
      <c r="E967" s="2" t="s">
        <v>5945</v>
      </c>
      <c r="F967" t="s">
        <v>6138</v>
      </c>
      <c r="G967" s="2">
        <v>3</v>
      </c>
      <c r="H967" s="2" t="str">
        <f>VLOOKUP(E967,customers!$A$1:$I$1001,2,FALSE)</f>
        <v>Joey Jefferys</v>
      </c>
      <c r="I967" s="2" t="str">
        <f t="shared" si="122"/>
        <v>Joey</v>
      </c>
      <c r="J967" s="2" t="str">
        <f t="shared" si="123"/>
        <v>Jefferys</v>
      </c>
      <c r="K967" s="2" t="str">
        <f>IF(VLOOKUP(E967,customers!$A$1:$I$1001,3,FALSE)=0," ",VLOOKUP(E967,customers!$A$1:$I$1001,3,FALSE))</f>
        <v>jjefferysqt@blog.com</v>
      </c>
      <c r="L967" s="2" t="str">
        <f>VLOOKUP(E967,customers!$A$1:$I$1001,6,FALSE)</f>
        <v>Los Angeles</v>
      </c>
      <c r="M967" s="2" t="str">
        <f>VLOOKUP(E967,customers!$A$1:$I$1001,7,FALSE)</f>
        <v>United States</v>
      </c>
      <c r="N967" t="str">
        <f t="shared" si="124"/>
        <v>R</v>
      </c>
      <c r="O967" t="str" cm="1">
        <f t="array" ref="O967">_xlfn.IFS(N967="R","Rob",N967="E","Exc",N967="L","Lib",N967="A","Ara")</f>
        <v>Rob</v>
      </c>
      <c r="P967" t="str" cm="1">
        <f t="array" ref="P967">_xlfn.IFS(O967="Rob","Robusta",O967="Exc","Excelsa",O967="Ara","Arabica",O967="Lib","Liberica")</f>
        <v>Robusta</v>
      </c>
      <c r="Q967" t="str">
        <f t="shared" si="125"/>
        <v>M</v>
      </c>
      <c r="R967" s="8" t="str">
        <f t="shared" si="126"/>
        <v>1</v>
      </c>
      <c r="S967" s="9">
        <f>_xlfn.XLOOKUP(F967,products!$A$2:$A$49,products!$E$2:$E$49,,0,)</f>
        <v>9.9499999999999993</v>
      </c>
      <c r="T967" s="10">
        <f t="shared" si="127"/>
        <v>29.849999999999998</v>
      </c>
      <c r="U967" t="str">
        <f>_xlfn.XLOOKUP(E967,customers!$A$2:$A$1001,customers!$I$2:$I$1001,,0,)</f>
        <v>Yes</v>
      </c>
    </row>
    <row r="968" spans="1:21" x14ac:dyDescent="0.2">
      <c r="A968" s="2" t="s">
        <v>5949</v>
      </c>
      <c r="B968" s="3">
        <v>43491</v>
      </c>
      <c r="C968" s="3" t="str">
        <f t="shared" si="120"/>
        <v>Jan</v>
      </c>
      <c r="D968" s="2">
        <f t="shared" si="121"/>
        <v>2019</v>
      </c>
      <c r="E968" s="2" t="s">
        <v>5950</v>
      </c>
      <c r="F968" t="s">
        <v>6176</v>
      </c>
      <c r="G968" s="2">
        <v>6</v>
      </c>
      <c r="H968" s="2" t="str">
        <f>VLOOKUP(E968,customers!$A$1:$I$1001,2,FALSE)</f>
        <v>Bearnard Wardell</v>
      </c>
      <c r="I968" s="2" t="str">
        <f t="shared" si="122"/>
        <v>Bearnard</v>
      </c>
      <c r="J968" s="2" t="str">
        <f t="shared" si="123"/>
        <v>Wardell</v>
      </c>
      <c r="K968" s="2" t="str">
        <f>IF(VLOOKUP(E968,customers!$A$1:$I$1001,3,FALSE)=0," ",VLOOKUP(E968,customers!$A$1:$I$1001,3,FALSE))</f>
        <v>bwardellqu@adobe.com</v>
      </c>
      <c r="L968" s="2" t="str">
        <f>VLOOKUP(E968,customers!$A$1:$I$1001,6,FALSE)</f>
        <v>Brooklyn</v>
      </c>
      <c r="M968" s="2" t="str">
        <f>VLOOKUP(E968,customers!$A$1:$I$1001,7,FALSE)</f>
        <v>United States</v>
      </c>
      <c r="N968" t="str">
        <f t="shared" si="124"/>
        <v>E</v>
      </c>
      <c r="O968" t="str" cm="1">
        <f t="array" ref="O968">_xlfn.IFS(N968="R","Rob",N968="E","Exc",N968="L","Lib",N968="A","Ara")</f>
        <v>Exc</v>
      </c>
      <c r="P968" t="str" cm="1">
        <f t="array" ref="P968">_xlfn.IFS(O968="Rob","Robusta",O968="Exc","Excelsa",O968="Ara","Arabica",O968="Lib","Liberica")</f>
        <v>Excelsa</v>
      </c>
      <c r="Q968" t="str">
        <f t="shared" si="125"/>
        <v>L</v>
      </c>
      <c r="R968" s="8" t="str">
        <f t="shared" si="126"/>
        <v>0.5</v>
      </c>
      <c r="S968" s="9">
        <f>_xlfn.XLOOKUP(F968,products!$A$2:$A$49,products!$E$2:$E$49,,0,)</f>
        <v>8.91</v>
      </c>
      <c r="T968" s="10">
        <f t="shared" si="127"/>
        <v>53.46</v>
      </c>
      <c r="U968" t="str">
        <f>_xlfn.XLOOKUP(E968,customers!$A$2:$A$1001,customers!$I$2:$I$1001,,0,)</f>
        <v>Yes</v>
      </c>
    </row>
    <row r="969" spans="1:21" x14ac:dyDescent="0.2">
      <c r="A969" s="2" t="s">
        <v>5955</v>
      </c>
      <c r="B969" s="3">
        <v>44246</v>
      </c>
      <c r="C969" s="3" t="str">
        <f t="shared" si="120"/>
        <v>Feb</v>
      </c>
      <c r="D969" s="2">
        <f t="shared" si="121"/>
        <v>2021</v>
      </c>
      <c r="E969" s="2" t="s">
        <v>5956</v>
      </c>
      <c r="F969" t="s">
        <v>6163</v>
      </c>
      <c r="G969" s="2">
        <v>1</v>
      </c>
      <c r="H969" s="2" t="str">
        <f>VLOOKUP(E969,customers!$A$1:$I$1001,2,FALSE)</f>
        <v>Zeke Walisiak</v>
      </c>
      <c r="I969" s="2" t="str">
        <f t="shared" si="122"/>
        <v>Zeke</v>
      </c>
      <c r="J969" s="2" t="str">
        <f t="shared" si="123"/>
        <v>Walisiak</v>
      </c>
      <c r="K969" s="2" t="str">
        <f>IF(VLOOKUP(E969,customers!$A$1:$I$1001,3,FALSE)=0," ",VLOOKUP(E969,customers!$A$1:$I$1001,3,FALSE))</f>
        <v>zwalisiakqv@ucsd.edu</v>
      </c>
      <c r="L969" s="2" t="str">
        <f>VLOOKUP(E969,customers!$A$1:$I$1001,6,FALSE)</f>
        <v>Booterstown</v>
      </c>
      <c r="M969" s="2" t="str">
        <f>VLOOKUP(E969,customers!$A$1:$I$1001,7,FALSE)</f>
        <v>Ireland</v>
      </c>
      <c r="N969" t="str">
        <f t="shared" si="124"/>
        <v>R</v>
      </c>
      <c r="O969" t="str" cm="1">
        <f t="array" ref="O969">_xlfn.IFS(N969="R","Rob",N969="E","Exc",N969="L","Lib",N969="A","Ara")</f>
        <v>Rob</v>
      </c>
      <c r="P969" t="str" cm="1">
        <f t="array" ref="P969">_xlfn.IFS(O969="Rob","Robusta",O969="Exc","Excelsa",O969="Ara","Arabica",O969="Lib","Liberica")</f>
        <v>Robusta</v>
      </c>
      <c r="Q969" t="str">
        <f t="shared" si="125"/>
        <v>D</v>
      </c>
      <c r="R969" s="8" t="str">
        <f t="shared" si="126"/>
        <v>0.2</v>
      </c>
      <c r="S969" s="9">
        <f>_xlfn.XLOOKUP(F969,products!$A$2:$A$49,products!$E$2:$E$49,,0,)</f>
        <v>2.6849999999999996</v>
      </c>
      <c r="T969" s="10">
        <f t="shared" si="127"/>
        <v>2.6849999999999996</v>
      </c>
      <c r="U969" t="str">
        <f>_xlfn.XLOOKUP(E969,customers!$A$2:$A$1001,customers!$I$2:$I$1001,,0,)</f>
        <v>Yes</v>
      </c>
    </row>
    <row r="970" spans="1:21" x14ac:dyDescent="0.2">
      <c r="A970" s="2" t="s">
        <v>5961</v>
      </c>
      <c r="B970" s="3">
        <v>44642</v>
      </c>
      <c r="C970" s="3" t="str">
        <f t="shared" si="120"/>
        <v>Mar</v>
      </c>
      <c r="D970" s="2">
        <f t="shared" si="121"/>
        <v>2022</v>
      </c>
      <c r="E970" s="2" t="s">
        <v>5962</v>
      </c>
      <c r="F970" t="s">
        <v>6174</v>
      </c>
      <c r="G970" s="2">
        <v>2</v>
      </c>
      <c r="H970" s="2" t="str">
        <f>VLOOKUP(E970,customers!$A$1:$I$1001,2,FALSE)</f>
        <v>Wiley Leopold</v>
      </c>
      <c r="I970" s="2" t="str">
        <f t="shared" si="122"/>
        <v>Wiley</v>
      </c>
      <c r="J970" s="2" t="str">
        <f t="shared" si="123"/>
        <v>Leopold</v>
      </c>
      <c r="K970" s="2" t="str">
        <f>IF(VLOOKUP(E970,customers!$A$1:$I$1001,3,FALSE)=0," ",VLOOKUP(E970,customers!$A$1:$I$1001,3,FALSE))</f>
        <v>wleopoldqw@blogspot.com</v>
      </c>
      <c r="L970" s="2" t="str">
        <f>VLOOKUP(E970,customers!$A$1:$I$1001,6,FALSE)</f>
        <v>Gainesville</v>
      </c>
      <c r="M970" s="2" t="str">
        <f>VLOOKUP(E970,customers!$A$1:$I$1001,7,FALSE)</f>
        <v>United States</v>
      </c>
      <c r="N970" t="str">
        <f t="shared" si="124"/>
        <v>R</v>
      </c>
      <c r="O970" t="str" cm="1">
        <f t="array" ref="O970">_xlfn.IFS(N970="R","Rob",N970="E","Exc",N970="L","Lib",N970="A","Ara")</f>
        <v>Rob</v>
      </c>
      <c r="P970" t="str" cm="1">
        <f t="array" ref="P970">_xlfn.IFS(O970="Rob","Robusta",O970="Exc","Excelsa",O970="Ara","Arabica",O970="Lib","Liberica")</f>
        <v>Robusta</v>
      </c>
      <c r="Q970" t="str">
        <f t="shared" si="125"/>
        <v>M</v>
      </c>
      <c r="R970" s="8" t="str">
        <f t="shared" si="126"/>
        <v>0.2</v>
      </c>
      <c r="S970" s="9">
        <f>_xlfn.XLOOKUP(F970,products!$A$2:$A$49,products!$E$2:$E$49,,0,)</f>
        <v>2.9849999999999999</v>
      </c>
      <c r="T970" s="10">
        <f t="shared" si="127"/>
        <v>5.97</v>
      </c>
      <c r="U970" t="str">
        <f>_xlfn.XLOOKUP(E970,customers!$A$2:$A$1001,customers!$I$2:$I$1001,,0,)</f>
        <v>No</v>
      </c>
    </row>
    <row r="971" spans="1:21" x14ac:dyDescent="0.2">
      <c r="A971" s="2" t="s">
        <v>5967</v>
      </c>
      <c r="B971" s="3">
        <v>43649</v>
      </c>
      <c r="C971" s="3" t="str">
        <f t="shared" si="120"/>
        <v>Jul</v>
      </c>
      <c r="D971" s="2">
        <f t="shared" si="121"/>
        <v>2019</v>
      </c>
      <c r="E971" s="2" t="s">
        <v>5968</v>
      </c>
      <c r="F971" t="s">
        <v>6143</v>
      </c>
      <c r="G971" s="2">
        <v>1</v>
      </c>
      <c r="H971" s="2" t="str">
        <f>VLOOKUP(E971,customers!$A$1:$I$1001,2,FALSE)</f>
        <v>Chiarra Shalders</v>
      </c>
      <c r="I971" s="2" t="str">
        <f t="shared" si="122"/>
        <v>Chiarra</v>
      </c>
      <c r="J971" s="2" t="str">
        <f t="shared" si="123"/>
        <v>Shalders</v>
      </c>
      <c r="K971" s="2" t="str">
        <f>IF(VLOOKUP(E971,customers!$A$1:$I$1001,3,FALSE)=0," ",VLOOKUP(E971,customers!$A$1:$I$1001,3,FALSE))</f>
        <v>cshaldersqx@cisco.com</v>
      </c>
      <c r="L971" s="2" t="str">
        <f>VLOOKUP(E971,customers!$A$1:$I$1001,6,FALSE)</f>
        <v>Clearwater</v>
      </c>
      <c r="M971" s="2" t="str">
        <f>VLOOKUP(E971,customers!$A$1:$I$1001,7,FALSE)</f>
        <v>United States</v>
      </c>
      <c r="N971" t="str">
        <f t="shared" si="124"/>
        <v>L</v>
      </c>
      <c r="O971" t="str" cm="1">
        <f t="array" ref="O971">_xlfn.IFS(N971="R","Rob",N971="E","Exc",N971="L","Lib",N971="A","Ara")</f>
        <v>Lib</v>
      </c>
      <c r="P971" t="str" cm="1">
        <f t="array" ref="P971">_xlfn.IFS(O971="Rob","Robusta",O971="Exc","Excelsa",O971="Ara","Arabica",O971="Lib","Liberica")</f>
        <v>Liberica</v>
      </c>
      <c r="Q971" t="str">
        <f t="shared" si="125"/>
        <v>D</v>
      </c>
      <c r="R971" s="8" t="str">
        <f t="shared" si="126"/>
        <v>1</v>
      </c>
      <c r="S971" s="9">
        <f>_xlfn.XLOOKUP(F971,products!$A$2:$A$49,products!$E$2:$E$49,,0,)</f>
        <v>12.95</v>
      </c>
      <c r="T971" s="10">
        <f t="shared" si="127"/>
        <v>12.95</v>
      </c>
      <c r="U971" t="str">
        <f>_xlfn.XLOOKUP(E971,customers!$A$2:$A$1001,customers!$I$2:$I$1001,,0,)</f>
        <v>Yes</v>
      </c>
    </row>
    <row r="972" spans="1:21" x14ac:dyDescent="0.2">
      <c r="A972" s="2" t="s">
        <v>5973</v>
      </c>
      <c r="B972" s="3">
        <v>43729</v>
      </c>
      <c r="C972" s="3" t="str">
        <f t="shared" si="120"/>
        <v>Sep</v>
      </c>
      <c r="D972" s="2">
        <f t="shared" si="121"/>
        <v>2019</v>
      </c>
      <c r="E972" s="2" t="s">
        <v>5974</v>
      </c>
      <c r="F972" t="s">
        <v>6139</v>
      </c>
      <c r="G972" s="2">
        <v>1</v>
      </c>
      <c r="H972" s="2" t="str">
        <f>VLOOKUP(E972,customers!$A$1:$I$1001,2,FALSE)</f>
        <v>Sharl Southerill</v>
      </c>
      <c r="I972" s="2" t="str">
        <f t="shared" si="122"/>
        <v>Sharl</v>
      </c>
      <c r="J972" s="2" t="str">
        <f t="shared" si="123"/>
        <v>Southerill</v>
      </c>
      <c r="K972" s="2" t="str">
        <f>IF(VLOOKUP(E972,customers!$A$1:$I$1001,3,FALSE)=0," ",VLOOKUP(E972,customers!$A$1:$I$1001,3,FALSE))</f>
        <v xml:space="preserve"> </v>
      </c>
      <c r="L972" s="2" t="str">
        <f>VLOOKUP(E972,customers!$A$1:$I$1001,6,FALSE)</f>
        <v>Amarillo</v>
      </c>
      <c r="M972" s="2" t="str">
        <f>VLOOKUP(E972,customers!$A$1:$I$1001,7,FALSE)</f>
        <v>United States</v>
      </c>
      <c r="N972" t="str">
        <f t="shared" si="124"/>
        <v>E</v>
      </c>
      <c r="O972" t="str" cm="1">
        <f t="array" ref="O972">_xlfn.IFS(N972="R","Rob",N972="E","Exc",N972="L","Lib",N972="A","Ara")</f>
        <v>Exc</v>
      </c>
      <c r="P972" t="str" cm="1">
        <f t="array" ref="P972">_xlfn.IFS(O972="Rob","Robusta",O972="Exc","Excelsa",O972="Ara","Arabica",O972="Lib","Liberica")</f>
        <v>Excelsa</v>
      </c>
      <c r="Q972" t="str">
        <f t="shared" si="125"/>
        <v>M</v>
      </c>
      <c r="R972" s="8" t="str">
        <f t="shared" si="126"/>
        <v>0.5</v>
      </c>
      <c r="S972" s="9">
        <f>_xlfn.XLOOKUP(F972,products!$A$2:$A$49,products!$E$2:$E$49,,0,)</f>
        <v>8.25</v>
      </c>
      <c r="T972" s="10">
        <f t="shared" si="127"/>
        <v>8.25</v>
      </c>
      <c r="U972" t="str">
        <f>_xlfn.XLOOKUP(E972,customers!$A$2:$A$1001,customers!$I$2:$I$1001,,0,)</f>
        <v>No</v>
      </c>
    </row>
    <row r="973" spans="1:21" x14ac:dyDescent="0.2">
      <c r="A973" s="2" t="s">
        <v>5978</v>
      </c>
      <c r="B973" s="3">
        <v>43703</v>
      </c>
      <c r="C973" s="3" t="str">
        <f t="shared" si="120"/>
        <v>Aug</v>
      </c>
      <c r="D973" s="2">
        <f t="shared" si="121"/>
        <v>2019</v>
      </c>
      <c r="E973" s="2" t="s">
        <v>5979</v>
      </c>
      <c r="F973" t="s">
        <v>6182</v>
      </c>
      <c r="G973" s="2">
        <v>5</v>
      </c>
      <c r="H973" s="2" t="str">
        <f>VLOOKUP(E973,customers!$A$1:$I$1001,2,FALSE)</f>
        <v>Noni Furber</v>
      </c>
      <c r="I973" s="2" t="str">
        <f t="shared" si="122"/>
        <v>Noni</v>
      </c>
      <c r="J973" s="2" t="str">
        <f t="shared" si="123"/>
        <v>Furber</v>
      </c>
      <c r="K973" s="2" t="str">
        <f>IF(VLOOKUP(E973,customers!$A$1:$I$1001,3,FALSE)=0," ",VLOOKUP(E973,customers!$A$1:$I$1001,3,FALSE))</f>
        <v>nfurberqz@jugem.jp</v>
      </c>
      <c r="L973" s="2" t="str">
        <f>VLOOKUP(E973,customers!$A$1:$I$1001,6,FALSE)</f>
        <v>Fort Worth</v>
      </c>
      <c r="M973" s="2" t="str">
        <f>VLOOKUP(E973,customers!$A$1:$I$1001,7,FALSE)</f>
        <v>United States</v>
      </c>
      <c r="N973" t="str">
        <f t="shared" si="124"/>
        <v>A</v>
      </c>
      <c r="O973" t="str" cm="1">
        <f t="array" ref="O973">_xlfn.IFS(N973="R","Rob",N973="E","Exc",N973="L","Lib",N973="A","Ara")</f>
        <v>Ara</v>
      </c>
      <c r="P973" t="str" cm="1">
        <f t="array" ref="P973">_xlfn.IFS(O973="Rob","Robusta",O973="Exc","Excelsa",O973="Ara","Arabica",O973="Lib","Liberica")</f>
        <v>Arabica</v>
      </c>
      <c r="Q973" t="str">
        <f t="shared" si="125"/>
        <v>L</v>
      </c>
      <c r="R973" s="8" t="str">
        <f t="shared" si="126"/>
        <v>2.5</v>
      </c>
      <c r="S973" s="9">
        <f>_xlfn.XLOOKUP(F973,products!$A$2:$A$49,products!$E$2:$E$49,,0,)</f>
        <v>29.784999999999997</v>
      </c>
      <c r="T973" s="10">
        <f t="shared" si="127"/>
        <v>148.92499999999998</v>
      </c>
      <c r="U973" t="str">
        <f>_xlfn.XLOOKUP(E973,customers!$A$2:$A$1001,customers!$I$2:$I$1001,,0,)</f>
        <v>No</v>
      </c>
    </row>
    <row r="974" spans="1:21" x14ac:dyDescent="0.2">
      <c r="A974" s="2" t="s">
        <v>5984</v>
      </c>
      <c r="B974" s="3">
        <v>44411</v>
      </c>
      <c r="C974" s="3" t="str">
        <f t="shared" si="120"/>
        <v>Aug</v>
      </c>
      <c r="D974" s="2">
        <f t="shared" si="121"/>
        <v>2021</v>
      </c>
      <c r="E974" s="2" t="s">
        <v>5985</v>
      </c>
      <c r="F974" t="s">
        <v>6182</v>
      </c>
      <c r="G974" s="2">
        <v>3</v>
      </c>
      <c r="H974" s="2" t="str">
        <f>VLOOKUP(E974,customers!$A$1:$I$1001,2,FALSE)</f>
        <v>Dinah Crutcher</v>
      </c>
      <c r="I974" s="2" t="str">
        <f t="shared" si="122"/>
        <v>Dinah</v>
      </c>
      <c r="J974" s="2" t="str">
        <f t="shared" si="123"/>
        <v>Crutcher</v>
      </c>
      <c r="K974" s="2" t="str">
        <f>IF(VLOOKUP(E974,customers!$A$1:$I$1001,3,FALSE)=0," ",VLOOKUP(E974,customers!$A$1:$I$1001,3,FALSE))</f>
        <v xml:space="preserve"> </v>
      </c>
      <c r="L974" s="2" t="str">
        <f>VLOOKUP(E974,customers!$A$1:$I$1001,6,FALSE)</f>
        <v>Lusk</v>
      </c>
      <c r="M974" s="2" t="str">
        <f>VLOOKUP(E974,customers!$A$1:$I$1001,7,FALSE)</f>
        <v>Ireland</v>
      </c>
      <c r="N974" t="str">
        <f t="shared" si="124"/>
        <v>A</v>
      </c>
      <c r="O974" t="str" cm="1">
        <f t="array" ref="O974">_xlfn.IFS(N974="R","Rob",N974="E","Exc",N974="L","Lib",N974="A","Ara")</f>
        <v>Ara</v>
      </c>
      <c r="P974" t="str" cm="1">
        <f t="array" ref="P974">_xlfn.IFS(O974="Rob","Robusta",O974="Exc","Excelsa",O974="Ara","Arabica",O974="Lib","Liberica")</f>
        <v>Arabica</v>
      </c>
      <c r="Q974" t="str">
        <f t="shared" si="125"/>
        <v>L</v>
      </c>
      <c r="R974" s="8" t="str">
        <f t="shared" si="126"/>
        <v>2.5</v>
      </c>
      <c r="S974" s="9">
        <f>_xlfn.XLOOKUP(F974,products!$A$2:$A$49,products!$E$2:$E$49,,0,)</f>
        <v>29.784999999999997</v>
      </c>
      <c r="T974" s="10">
        <f t="shared" si="127"/>
        <v>89.35499999999999</v>
      </c>
      <c r="U974" t="str">
        <f>_xlfn.XLOOKUP(E974,customers!$A$2:$A$1001,customers!$I$2:$I$1001,,0,)</f>
        <v>Yes</v>
      </c>
    </row>
    <row r="975" spans="1:21" x14ac:dyDescent="0.2">
      <c r="A975" s="2" t="s">
        <v>5989</v>
      </c>
      <c r="B975" s="3">
        <v>44493</v>
      </c>
      <c r="C975" s="3" t="str">
        <f t="shared" si="120"/>
        <v>Oct</v>
      </c>
      <c r="D975" s="2">
        <f t="shared" si="121"/>
        <v>2021</v>
      </c>
      <c r="E975" s="2" t="s">
        <v>5990</v>
      </c>
      <c r="F975" t="s">
        <v>6162</v>
      </c>
      <c r="G975" s="2">
        <v>6</v>
      </c>
      <c r="H975" s="2" t="str">
        <f>VLOOKUP(E975,customers!$A$1:$I$1001,2,FALSE)</f>
        <v>Charlean Keave</v>
      </c>
      <c r="I975" s="2" t="str">
        <f t="shared" si="122"/>
        <v>Charlean</v>
      </c>
      <c r="J975" s="2" t="str">
        <f t="shared" si="123"/>
        <v>Keave</v>
      </c>
      <c r="K975" s="2" t="str">
        <f>IF(VLOOKUP(E975,customers!$A$1:$I$1001,3,FALSE)=0," ",VLOOKUP(E975,customers!$A$1:$I$1001,3,FALSE))</f>
        <v>ckeaver1@ucoz.com</v>
      </c>
      <c r="L975" s="2" t="str">
        <f>VLOOKUP(E975,customers!$A$1:$I$1001,6,FALSE)</f>
        <v>Pensacola</v>
      </c>
      <c r="M975" s="2" t="str">
        <f>VLOOKUP(E975,customers!$A$1:$I$1001,7,FALSE)</f>
        <v>United States</v>
      </c>
      <c r="N975" t="str">
        <f t="shared" si="124"/>
        <v>L</v>
      </c>
      <c r="O975" t="str" cm="1">
        <f t="array" ref="O975">_xlfn.IFS(N975="R","Rob",N975="E","Exc",N975="L","Lib",N975="A","Ara")</f>
        <v>Lib</v>
      </c>
      <c r="P975" t="str" cm="1">
        <f t="array" ref="P975">_xlfn.IFS(O975="Rob","Robusta",O975="Exc","Excelsa",O975="Ara","Arabica",O975="Lib","Liberica")</f>
        <v>Liberica</v>
      </c>
      <c r="Q975" t="str">
        <f t="shared" si="125"/>
        <v>M</v>
      </c>
      <c r="R975" s="8" t="str">
        <f t="shared" si="126"/>
        <v>1</v>
      </c>
      <c r="S975" s="9">
        <f>_xlfn.XLOOKUP(F975,products!$A$2:$A$49,products!$E$2:$E$49,,0,)</f>
        <v>14.55</v>
      </c>
      <c r="T975" s="10">
        <f t="shared" si="127"/>
        <v>87.300000000000011</v>
      </c>
      <c r="U975" t="str">
        <f>_xlfn.XLOOKUP(E975,customers!$A$2:$A$1001,customers!$I$2:$I$1001,,0,)</f>
        <v>No</v>
      </c>
    </row>
    <row r="976" spans="1:21" x14ac:dyDescent="0.2">
      <c r="A976" s="2" t="s">
        <v>5995</v>
      </c>
      <c r="B976" s="3">
        <v>43556</v>
      </c>
      <c r="C976" s="3" t="str">
        <f t="shared" si="120"/>
        <v>Apr</v>
      </c>
      <c r="D976" s="2">
        <f t="shared" si="121"/>
        <v>2019</v>
      </c>
      <c r="E976" s="2" t="s">
        <v>5996</v>
      </c>
      <c r="F976" t="s">
        <v>6172</v>
      </c>
      <c r="G976" s="2">
        <v>1</v>
      </c>
      <c r="H976" s="2" t="str">
        <f>VLOOKUP(E976,customers!$A$1:$I$1001,2,FALSE)</f>
        <v>Sada Roseborough</v>
      </c>
      <c r="I976" s="2" t="str">
        <f t="shared" si="122"/>
        <v>Sada</v>
      </c>
      <c r="J976" s="2" t="str">
        <f t="shared" si="123"/>
        <v>Roseborough</v>
      </c>
      <c r="K976" s="2" t="str">
        <f>IF(VLOOKUP(E976,customers!$A$1:$I$1001,3,FALSE)=0," ",VLOOKUP(E976,customers!$A$1:$I$1001,3,FALSE))</f>
        <v>sroseboroughr2@virginia.edu</v>
      </c>
      <c r="L976" s="2" t="str">
        <f>VLOOKUP(E976,customers!$A$1:$I$1001,6,FALSE)</f>
        <v>Tacoma</v>
      </c>
      <c r="M976" s="2" t="str">
        <f>VLOOKUP(E976,customers!$A$1:$I$1001,7,FALSE)</f>
        <v>United States</v>
      </c>
      <c r="N976" t="str">
        <f t="shared" si="124"/>
        <v>R</v>
      </c>
      <c r="O976" t="str" cm="1">
        <f t="array" ref="O976">_xlfn.IFS(N976="R","Rob",N976="E","Exc",N976="L","Lib",N976="A","Ara")</f>
        <v>Rob</v>
      </c>
      <c r="P976" t="str" cm="1">
        <f t="array" ref="P976">_xlfn.IFS(O976="Rob","Robusta",O976="Exc","Excelsa",O976="Ara","Arabica",O976="Lib","Liberica")</f>
        <v>Robusta</v>
      </c>
      <c r="Q976" t="str">
        <f t="shared" si="125"/>
        <v>D</v>
      </c>
      <c r="R976" s="8" t="str">
        <f t="shared" si="126"/>
        <v>0.5</v>
      </c>
      <c r="S976" s="9">
        <f>_xlfn.XLOOKUP(F976,products!$A$2:$A$49,products!$E$2:$E$49,,0,)</f>
        <v>5.3699999999999992</v>
      </c>
      <c r="T976" s="10">
        <f t="shared" si="127"/>
        <v>5.3699999999999992</v>
      </c>
      <c r="U976" t="str">
        <f>_xlfn.XLOOKUP(E976,customers!$A$2:$A$1001,customers!$I$2:$I$1001,,0,)</f>
        <v>Yes</v>
      </c>
    </row>
    <row r="977" spans="1:21" x14ac:dyDescent="0.2">
      <c r="A977" s="2" t="s">
        <v>6001</v>
      </c>
      <c r="B977" s="3">
        <v>44538</v>
      </c>
      <c r="C977" s="3" t="str">
        <f t="shared" si="120"/>
        <v>Dec</v>
      </c>
      <c r="D977" s="2">
        <f t="shared" si="121"/>
        <v>2021</v>
      </c>
      <c r="E977" s="2" t="s">
        <v>6002</v>
      </c>
      <c r="F977" t="s">
        <v>6154</v>
      </c>
      <c r="G977" s="2">
        <v>3</v>
      </c>
      <c r="H977" s="2" t="str">
        <f>VLOOKUP(E977,customers!$A$1:$I$1001,2,FALSE)</f>
        <v>Clayton Kingwell</v>
      </c>
      <c r="I977" s="2" t="str">
        <f t="shared" si="122"/>
        <v>Clayton</v>
      </c>
      <c r="J977" s="2" t="str">
        <f t="shared" si="123"/>
        <v>Kingwell</v>
      </c>
      <c r="K977" s="2" t="str">
        <f>IF(VLOOKUP(E977,customers!$A$1:$I$1001,3,FALSE)=0," ",VLOOKUP(E977,customers!$A$1:$I$1001,3,FALSE))</f>
        <v>ckingwellr3@squarespace.com</v>
      </c>
      <c r="L977" s="2" t="str">
        <f>VLOOKUP(E977,customers!$A$1:$I$1001,6,FALSE)</f>
        <v>Rathnew</v>
      </c>
      <c r="M977" s="2" t="str">
        <f>VLOOKUP(E977,customers!$A$1:$I$1001,7,FALSE)</f>
        <v>Ireland</v>
      </c>
      <c r="N977" t="str">
        <f t="shared" si="124"/>
        <v>A</v>
      </c>
      <c r="O977" t="str" cm="1">
        <f t="array" ref="O977">_xlfn.IFS(N977="R","Rob",N977="E","Exc",N977="L","Lib",N977="A","Ara")</f>
        <v>Ara</v>
      </c>
      <c r="P977" t="str" cm="1">
        <f t="array" ref="P977">_xlfn.IFS(O977="Rob","Robusta",O977="Exc","Excelsa",O977="Ara","Arabica",O977="Lib","Liberica")</f>
        <v>Arabica</v>
      </c>
      <c r="Q977" t="str">
        <f t="shared" si="125"/>
        <v>D</v>
      </c>
      <c r="R977" s="8" t="str">
        <f t="shared" si="126"/>
        <v>0.2</v>
      </c>
      <c r="S977" s="9">
        <f>_xlfn.XLOOKUP(F977,products!$A$2:$A$49,products!$E$2:$E$49,,0,)</f>
        <v>2.9849999999999999</v>
      </c>
      <c r="T977" s="10">
        <f t="shared" si="127"/>
        <v>8.9550000000000001</v>
      </c>
      <c r="U977" t="str">
        <f>_xlfn.XLOOKUP(E977,customers!$A$2:$A$1001,customers!$I$2:$I$1001,,0,)</f>
        <v>Yes</v>
      </c>
    </row>
    <row r="978" spans="1:21" x14ac:dyDescent="0.2">
      <c r="A978" s="2" t="s">
        <v>6007</v>
      </c>
      <c r="B978" s="3">
        <v>43643</v>
      </c>
      <c r="C978" s="3" t="str">
        <f t="shared" si="120"/>
        <v>Jun</v>
      </c>
      <c r="D978" s="2">
        <f t="shared" si="121"/>
        <v>2019</v>
      </c>
      <c r="E978" s="2" t="s">
        <v>6008</v>
      </c>
      <c r="F978" t="s">
        <v>6142</v>
      </c>
      <c r="G978" s="2">
        <v>5</v>
      </c>
      <c r="H978" s="2" t="str">
        <f>VLOOKUP(E978,customers!$A$1:$I$1001,2,FALSE)</f>
        <v>Kacy Canto</v>
      </c>
      <c r="I978" s="2" t="str">
        <f t="shared" si="122"/>
        <v>Kacy</v>
      </c>
      <c r="J978" s="2" t="str">
        <f t="shared" si="123"/>
        <v>Canto</v>
      </c>
      <c r="K978" s="2" t="str">
        <f>IF(VLOOKUP(E978,customers!$A$1:$I$1001,3,FALSE)=0," ",VLOOKUP(E978,customers!$A$1:$I$1001,3,FALSE))</f>
        <v>kcantor4@gmpg.org</v>
      </c>
      <c r="L978" s="2" t="str">
        <f>VLOOKUP(E978,customers!$A$1:$I$1001,6,FALSE)</f>
        <v>Fort Wayne</v>
      </c>
      <c r="M978" s="2" t="str">
        <f>VLOOKUP(E978,customers!$A$1:$I$1001,7,FALSE)</f>
        <v>United States</v>
      </c>
      <c r="N978" t="str">
        <f t="shared" si="124"/>
        <v>R</v>
      </c>
      <c r="O978" t="str" cm="1">
        <f t="array" ref="O978">_xlfn.IFS(N978="R","Rob",N978="E","Exc",N978="L","Lib",N978="A","Ara")</f>
        <v>Rob</v>
      </c>
      <c r="P978" t="str" cm="1">
        <f t="array" ref="P978">_xlfn.IFS(O978="Rob","Robusta",O978="Exc","Excelsa",O978="Ara","Arabica",O978="Lib","Liberica")</f>
        <v>Robusta</v>
      </c>
      <c r="Q978" t="str">
        <f t="shared" si="125"/>
        <v>L</v>
      </c>
      <c r="R978" s="8" t="str">
        <f t="shared" si="126"/>
        <v>2.5</v>
      </c>
      <c r="S978" s="9">
        <f>_xlfn.XLOOKUP(F978,products!$A$2:$A$49,products!$E$2:$E$49,,0,)</f>
        <v>27.484999999999996</v>
      </c>
      <c r="T978" s="10">
        <f t="shared" si="127"/>
        <v>137.42499999999998</v>
      </c>
      <c r="U978" t="str">
        <f>_xlfn.XLOOKUP(E978,customers!$A$2:$A$1001,customers!$I$2:$I$1001,,0,)</f>
        <v>Yes</v>
      </c>
    </row>
    <row r="979" spans="1:21" x14ac:dyDescent="0.2">
      <c r="A979" s="2" t="s">
        <v>6013</v>
      </c>
      <c r="B979" s="3">
        <v>44026</v>
      </c>
      <c r="C979" s="3" t="str">
        <f t="shared" si="120"/>
        <v>Jul</v>
      </c>
      <c r="D979" s="2">
        <f t="shared" si="121"/>
        <v>2020</v>
      </c>
      <c r="E979" s="2" t="s">
        <v>6014</v>
      </c>
      <c r="F979" t="s">
        <v>6179</v>
      </c>
      <c r="G979" s="2">
        <v>5</v>
      </c>
      <c r="H979" s="2" t="str">
        <f>VLOOKUP(E979,customers!$A$1:$I$1001,2,FALSE)</f>
        <v>Mab Blakemore</v>
      </c>
      <c r="I979" s="2" t="str">
        <f t="shared" si="122"/>
        <v>Mab</v>
      </c>
      <c r="J979" s="2" t="str">
        <f t="shared" si="123"/>
        <v>Blakemore</v>
      </c>
      <c r="K979" s="2" t="str">
        <f>IF(VLOOKUP(E979,customers!$A$1:$I$1001,3,FALSE)=0," ",VLOOKUP(E979,customers!$A$1:$I$1001,3,FALSE))</f>
        <v>mblakemorer5@nsw.gov.au</v>
      </c>
      <c r="L979" s="2" t="str">
        <f>VLOOKUP(E979,customers!$A$1:$I$1001,6,FALSE)</f>
        <v>Amarillo</v>
      </c>
      <c r="M979" s="2" t="str">
        <f>VLOOKUP(E979,customers!$A$1:$I$1001,7,FALSE)</f>
        <v>United States</v>
      </c>
      <c r="N979" t="str">
        <f t="shared" si="124"/>
        <v>R</v>
      </c>
      <c r="O979" t="str" cm="1">
        <f t="array" ref="O979">_xlfn.IFS(N979="R","Rob",N979="E","Exc",N979="L","Lib",N979="A","Ara")</f>
        <v>Rob</v>
      </c>
      <c r="P979" t="str" cm="1">
        <f t="array" ref="P979">_xlfn.IFS(O979="Rob","Robusta",O979="Exc","Excelsa",O979="Ara","Arabica",O979="Lib","Liberica")</f>
        <v>Robusta</v>
      </c>
      <c r="Q979" t="str">
        <f t="shared" si="125"/>
        <v>L</v>
      </c>
      <c r="R979" s="8" t="str">
        <f t="shared" si="126"/>
        <v>1</v>
      </c>
      <c r="S979" s="9">
        <f>_xlfn.XLOOKUP(F979,products!$A$2:$A$49,products!$E$2:$E$49,,0,)</f>
        <v>11.95</v>
      </c>
      <c r="T979" s="10">
        <f t="shared" si="127"/>
        <v>59.75</v>
      </c>
      <c r="U979" t="str">
        <f>_xlfn.XLOOKUP(E979,customers!$A$2:$A$1001,customers!$I$2:$I$1001,,0,)</f>
        <v>No</v>
      </c>
    </row>
    <row r="980" spans="1:21" x14ac:dyDescent="0.2">
      <c r="A980" s="2" t="s">
        <v>6019</v>
      </c>
      <c r="B980" s="3">
        <v>43913</v>
      </c>
      <c r="C980" s="3" t="str">
        <f t="shared" si="120"/>
        <v>Mar</v>
      </c>
      <c r="D980" s="2">
        <f t="shared" si="121"/>
        <v>2020</v>
      </c>
      <c r="E980" s="2" t="s">
        <v>5990</v>
      </c>
      <c r="F980" t="s">
        <v>6180</v>
      </c>
      <c r="G980" s="2">
        <v>3</v>
      </c>
      <c r="H980" s="2" t="str">
        <f>VLOOKUP(E980,customers!$A$1:$I$1001,2,FALSE)</f>
        <v>Charlean Keave</v>
      </c>
      <c r="I980" s="2" t="str">
        <f t="shared" si="122"/>
        <v>Charlean</v>
      </c>
      <c r="J980" s="2" t="str">
        <f t="shared" si="123"/>
        <v>Keave</v>
      </c>
      <c r="K980" s="2" t="str">
        <f>IF(VLOOKUP(E980,customers!$A$1:$I$1001,3,FALSE)=0," ",VLOOKUP(E980,customers!$A$1:$I$1001,3,FALSE))</f>
        <v>ckeaver1@ucoz.com</v>
      </c>
      <c r="L980" s="2" t="str">
        <f>VLOOKUP(E980,customers!$A$1:$I$1001,6,FALSE)</f>
        <v>Pensacola</v>
      </c>
      <c r="M980" s="2" t="str">
        <f>VLOOKUP(E980,customers!$A$1:$I$1001,7,FALSE)</f>
        <v>United States</v>
      </c>
      <c r="N980" t="str">
        <f t="shared" si="124"/>
        <v>A</v>
      </c>
      <c r="O980" t="str" cm="1">
        <f t="array" ref="O980">_xlfn.IFS(N980="R","Rob",N980="E","Exc",N980="L","Lib",N980="A","Ara")</f>
        <v>Ara</v>
      </c>
      <c r="P980" t="str" cm="1">
        <f t="array" ref="P980">_xlfn.IFS(O980="Rob","Robusta",O980="Exc","Excelsa",O980="Ara","Arabica",O980="Lib","Liberica")</f>
        <v>Arabica</v>
      </c>
      <c r="Q980" t="str">
        <f t="shared" si="125"/>
        <v>L</v>
      </c>
      <c r="R980" s="8" t="str">
        <f t="shared" si="126"/>
        <v>0.5</v>
      </c>
      <c r="S980" s="9">
        <f>_xlfn.XLOOKUP(F980,products!$A$2:$A$49,products!$E$2:$E$49,,0,)</f>
        <v>7.77</v>
      </c>
      <c r="T980" s="10">
        <f t="shared" si="127"/>
        <v>23.31</v>
      </c>
      <c r="U980" t="str">
        <f>_xlfn.XLOOKUP(E980,customers!$A$2:$A$1001,customers!$I$2:$I$1001,,0,)</f>
        <v>No</v>
      </c>
    </row>
    <row r="981" spans="1:21" x14ac:dyDescent="0.2">
      <c r="A981" s="2" t="s">
        <v>6025</v>
      </c>
      <c r="B981" s="3">
        <v>43856</v>
      </c>
      <c r="C981" s="3" t="str">
        <f t="shared" si="120"/>
        <v>Jan</v>
      </c>
      <c r="D981" s="2">
        <f t="shared" si="121"/>
        <v>2020</v>
      </c>
      <c r="E981" s="2" t="s">
        <v>6026</v>
      </c>
      <c r="F981" t="s">
        <v>6172</v>
      </c>
      <c r="G981" s="2">
        <v>2</v>
      </c>
      <c r="H981" s="2" t="str">
        <f>VLOOKUP(E981,customers!$A$1:$I$1001,2,FALSE)</f>
        <v>Javier Causnett</v>
      </c>
      <c r="I981" s="2" t="str">
        <f t="shared" si="122"/>
        <v>Javier</v>
      </c>
      <c r="J981" s="2" t="str">
        <f t="shared" si="123"/>
        <v>Causnett</v>
      </c>
      <c r="K981" s="2" t="str">
        <f>IF(VLOOKUP(E981,customers!$A$1:$I$1001,3,FALSE)=0," ",VLOOKUP(E981,customers!$A$1:$I$1001,3,FALSE))</f>
        <v xml:space="preserve"> </v>
      </c>
      <c r="L981" s="2" t="str">
        <f>VLOOKUP(E981,customers!$A$1:$I$1001,6,FALSE)</f>
        <v>Silver Spring</v>
      </c>
      <c r="M981" s="2" t="str">
        <f>VLOOKUP(E981,customers!$A$1:$I$1001,7,FALSE)</f>
        <v>United States</v>
      </c>
      <c r="N981" t="str">
        <f t="shared" si="124"/>
        <v>R</v>
      </c>
      <c r="O981" t="str" cm="1">
        <f t="array" ref="O981">_xlfn.IFS(N981="R","Rob",N981="E","Exc",N981="L","Lib",N981="A","Ara")</f>
        <v>Rob</v>
      </c>
      <c r="P981" t="str" cm="1">
        <f t="array" ref="P981">_xlfn.IFS(O981="Rob","Robusta",O981="Exc","Excelsa",O981="Ara","Arabica",O981="Lib","Liberica")</f>
        <v>Robusta</v>
      </c>
      <c r="Q981" t="str">
        <f t="shared" si="125"/>
        <v>D</v>
      </c>
      <c r="R981" s="8" t="str">
        <f t="shared" si="126"/>
        <v>0.5</v>
      </c>
      <c r="S981" s="9">
        <f>_xlfn.XLOOKUP(F981,products!$A$2:$A$49,products!$E$2:$E$49,,0,)</f>
        <v>5.3699999999999992</v>
      </c>
      <c r="T981" s="10">
        <f t="shared" si="127"/>
        <v>10.739999999999998</v>
      </c>
      <c r="U981" t="str">
        <f>_xlfn.XLOOKUP(E981,customers!$A$2:$A$1001,customers!$I$2:$I$1001,,0,)</f>
        <v>No</v>
      </c>
    </row>
    <row r="982" spans="1:21" x14ac:dyDescent="0.2">
      <c r="A982" s="2" t="s">
        <v>6030</v>
      </c>
      <c r="B982" s="3">
        <v>43982</v>
      </c>
      <c r="C982" s="3" t="str">
        <f t="shared" si="120"/>
        <v>May</v>
      </c>
      <c r="D982" s="2">
        <f t="shared" si="121"/>
        <v>2020</v>
      </c>
      <c r="E982" s="2" t="s">
        <v>6031</v>
      </c>
      <c r="F982" t="s">
        <v>6185</v>
      </c>
      <c r="G982" s="2">
        <v>6</v>
      </c>
      <c r="H982" s="2" t="str">
        <f>VLOOKUP(E982,customers!$A$1:$I$1001,2,FALSE)</f>
        <v>Demetris Micheli</v>
      </c>
      <c r="I982" s="2" t="str">
        <f t="shared" si="122"/>
        <v>Demetris</v>
      </c>
      <c r="J982" s="2" t="str">
        <f t="shared" si="123"/>
        <v>Micheli</v>
      </c>
      <c r="K982" s="2" t="str">
        <f>IF(VLOOKUP(E982,customers!$A$1:$I$1001,3,FALSE)=0," ",VLOOKUP(E982,customers!$A$1:$I$1001,3,FALSE))</f>
        <v xml:space="preserve"> </v>
      </c>
      <c r="L982" s="2" t="str">
        <f>VLOOKUP(E982,customers!$A$1:$I$1001,6,FALSE)</f>
        <v>Madison</v>
      </c>
      <c r="M982" s="2" t="str">
        <f>VLOOKUP(E982,customers!$A$1:$I$1001,7,FALSE)</f>
        <v>United States</v>
      </c>
      <c r="N982" t="str">
        <f t="shared" si="124"/>
        <v>E</v>
      </c>
      <c r="O982" t="str" cm="1">
        <f t="array" ref="O982">_xlfn.IFS(N982="R","Rob",N982="E","Exc",N982="L","Lib",N982="A","Ara")</f>
        <v>Exc</v>
      </c>
      <c r="P982" t="str" cm="1">
        <f t="array" ref="P982">_xlfn.IFS(O982="Rob","Robusta",O982="Exc","Excelsa",O982="Ara","Arabica",O982="Lib","Liberica")</f>
        <v>Excelsa</v>
      </c>
      <c r="Q982" t="str">
        <f t="shared" si="125"/>
        <v>D</v>
      </c>
      <c r="R982" s="8" t="str">
        <f t="shared" si="126"/>
        <v>2.5</v>
      </c>
      <c r="S982" s="9">
        <f>_xlfn.XLOOKUP(F982,products!$A$2:$A$49,products!$E$2:$E$49,,0,)</f>
        <v>27.945</v>
      </c>
      <c r="T982" s="10">
        <f t="shared" si="127"/>
        <v>167.67000000000002</v>
      </c>
      <c r="U982" t="str">
        <f>_xlfn.XLOOKUP(E982,customers!$A$2:$A$1001,customers!$I$2:$I$1001,,0,)</f>
        <v>Yes</v>
      </c>
    </row>
    <row r="983" spans="1:21" x14ac:dyDescent="0.2">
      <c r="A983" s="2" t="s">
        <v>6035</v>
      </c>
      <c r="B983" s="3">
        <v>44397</v>
      </c>
      <c r="C983" s="3" t="str">
        <f t="shared" si="120"/>
        <v>Jul</v>
      </c>
      <c r="D983" s="2">
        <f t="shared" si="121"/>
        <v>2021</v>
      </c>
      <c r="E983" s="2" t="s">
        <v>6036</v>
      </c>
      <c r="F983" t="s">
        <v>6153</v>
      </c>
      <c r="G983" s="2">
        <v>6</v>
      </c>
      <c r="H983" s="2" t="str">
        <f>VLOOKUP(E983,customers!$A$1:$I$1001,2,FALSE)</f>
        <v>Chloette Bernardot</v>
      </c>
      <c r="I983" s="2" t="str">
        <f t="shared" si="122"/>
        <v>Chloette</v>
      </c>
      <c r="J983" s="2" t="str">
        <f t="shared" si="123"/>
        <v>Bernardot</v>
      </c>
      <c r="K983" s="2" t="str">
        <f>IF(VLOOKUP(E983,customers!$A$1:$I$1001,3,FALSE)=0," ",VLOOKUP(E983,customers!$A$1:$I$1001,3,FALSE))</f>
        <v>cbernardotr9@wix.com</v>
      </c>
      <c r="L983" s="2" t="str">
        <f>VLOOKUP(E983,customers!$A$1:$I$1001,6,FALSE)</f>
        <v>Conroe</v>
      </c>
      <c r="M983" s="2" t="str">
        <f>VLOOKUP(E983,customers!$A$1:$I$1001,7,FALSE)</f>
        <v>United States</v>
      </c>
      <c r="N983" t="str">
        <f t="shared" si="124"/>
        <v>E</v>
      </c>
      <c r="O983" t="str" cm="1">
        <f t="array" ref="O983">_xlfn.IFS(N983="R","Rob",N983="E","Exc",N983="L","Lib",N983="A","Ara")</f>
        <v>Exc</v>
      </c>
      <c r="P983" t="str" cm="1">
        <f t="array" ref="P983">_xlfn.IFS(O983="Rob","Robusta",O983="Exc","Excelsa",O983="Ara","Arabica",O983="Lib","Liberica")</f>
        <v>Excelsa</v>
      </c>
      <c r="Q983" t="str">
        <f t="shared" si="125"/>
        <v>D</v>
      </c>
      <c r="R983" s="8" t="str">
        <f t="shared" si="126"/>
        <v>0.2</v>
      </c>
      <c r="S983" s="9">
        <f>_xlfn.XLOOKUP(F983,products!$A$2:$A$49,products!$E$2:$E$49,,0,)</f>
        <v>3.645</v>
      </c>
      <c r="T983" s="10">
        <f t="shared" si="127"/>
        <v>21.87</v>
      </c>
      <c r="U983" t="str">
        <f>_xlfn.XLOOKUP(E983,customers!$A$2:$A$1001,customers!$I$2:$I$1001,,0,)</f>
        <v>Yes</v>
      </c>
    </row>
    <row r="984" spans="1:21" x14ac:dyDescent="0.2">
      <c r="A984" s="2" t="s">
        <v>6041</v>
      </c>
      <c r="B984" s="3">
        <v>44785</v>
      </c>
      <c r="C984" s="3" t="str">
        <f t="shared" si="120"/>
        <v>Aug</v>
      </c>
      <c r="D984" s="2">
        <f t="shared" si="121"/>
        <v>2022</v>
      </c>
      <c r="E984" s="2" t="s">
        <v>6042</v>
      </c>
      <c r="F984" t="s">
        <v>6179</v>
      </c>
      <c r="G984" s="2">
        <v>2</v>
      </c>
      <c r="H984" s="2" t="str">
        <f>VLOOKUP(E984,customers!$A$1:$I$1001,2,FALSE)</f>
        <v>Kim Kemery</v>
      </c>
      <c r="I984" s="2" t="str">
        <f t="shared" si="122"/>
        <v>Kim</v>
      </c>
      <c r="J984" s="2" t="str">
        <f t="shared" si="123"/>
        <v>Kemery</v>
      </c>
      <c r="K984" s="2" t="str">
        <f>IF(VLOOKUP(E984,customers!$A$1:$I$1001,3,FALSE)=0," ",VLOOKUP(E984,customers!$A$1:$I$1001,3,FALSE))</f>
        <v>kkemeryra@t.co</v>
      </c>
      <c r="L984" s="2" t="str">
        <f>VLOOKUP(E984,customers!$A$1:$I$1001,6,FALSE)</f>
        <v>Denton</v>
      </c>
      <c r="M984" s="2" t="str">
        <f>VLOOKUP(E984,customers!$A$1:$I$1001,7,FALSE)</f>
        <v>United States</v>
      </c>
      <c r="N984" t="str">
        <f t="shared" si="124"/>
        <v>R</v>
      </c>
      <c r="O984" t="str" cm="1">
        <f t="array" ref="O984">_xlfn.IFS(N984="R","Rob",N984="E","Exc",N984="L","Lib",N984="A","Ara")</f>
        <v>Rob</v>
      </c>
      <c r="P984" t="str" cm="1">
        <f t="array" ref="P984">_xlfn.IFS(O984="Rob","Robusta",O984="Exc","Excelsa",O984="Ara","Arabica",O984="Lib","Liberica")</f>
        <v>Robusta</v>
      </c>
      <c r="Q984" t="str">
        <f t="shared" si="125"/>
        <v>L</v>
      </c>
      <c r="R984" s="8" t="str">
        <f t="shared" si="126"/>
        <v>1</v>
      </c>
      <c r="S984" s="9">
        <f>_xlfn.XLOOKUP(F984,products!$A$2:$A$49,products!$E$2:$E$49,,0,)</f>
        <v>11.95</v>
      </c>
      <c r="T984" s="10">
        <f t="shared" si="127"/>
        <v>23.9</v>
      </c>
      <c r="U984" t="str">
        <f>_xlfn.XLOOKUP(E984,customers!$A$2:$A$1001,customers!$I$2:$I$1001,,0,)</f>
        <v>Yes</v>
      </c>
    </row>
    <row r="985" spans="1:21" x14ac:dyDescent="0.2">
      <c r="A985" s="2" t="s">
        <v>6047</v>
      </c>
      <c r="B985" s="3">
        <v>43831</v>
      </c>
      <c r="C985" s="3" t="str">
        <f t="shared" si="120"/>
        <v>Jan</v>
      </c>
      <c r="D985" s="2">
        <f t="shared" si="121"/>
        <v>2020</v>
      </c>
      <c r="E985" s="2" t="s">
        <v>6048</v>
      </c>
      <c r="F985" t="s">
        <v>6152</v>
      </c>
      <c r="G985" s="2">
        <v>2</v>
      </c>
      <c r="H985" s="2" t="str">
        <f>VLOOKUP(E985,customers!$A$1:$I$1001,2,FALSE)</f>
        <v>Fanchette Parlot</v>
      </c>
      <c r="I985" s="2" t="str">
        <f t="shared" si="122"/>
        <v>Fanchette</v>
      </c>
      <c r="J985" s="2" t="str">
        <f t="shared" si="123"/>
        <v>Parlot</v>
      </c>
      <c r="K985" s="2" t="str">
        <f>IF(VLOOKUP(E985,customers!$A$1:$I$1001,3,FALSE)=0," ",VLOOKUP(E985,customers!$A$1:$I$1001,3,FALSE))</f>
        <v>fparlotrb@forbes.com</v>
      </c>
      <c r="L985" s="2" t="str">
        <f>VLOOKUP(E985,customers!$A$1:$I$1001,6,FALSE)</f>
        <v>Columbus</v>
      </c>
      <c r="M985" s="2" t="str">
        <f>VLOOKUP(E985,customers!$A$1:$I$1001,7,FALSE)</f>
        <v>United States</v>
      </c>
      <c r="N985" t="str">
        <f t="shared" si="124"/>
        <v>A</v>
      </c>
      <c r="O985" t="str" cm="1">
        <f t="array" ref="O985">_xlfn.IFS(N985="R","Rob",N985="E","Exc",N985="L","Lib",N985="A","Ara")</f>
        <v>Ara</v>
      </c>
      <c r="P985" t="str" cm="1">
        <f t="array" ref="P985">_xlfn.IFS(O985="Rob","Robusta",O985="Exc","Excelsa",O985="Ara","Arabica",O985="Lib","Liberica")</f>
        <v>Arabica</v>
      </c>
      <c r="Q985" t="str">
        <f t="shared" si="125"/>
        <v>M</v>
      </c>
      <c r="R985" s="8" t="str">
        <f t="shared" si="126"/>
        <v>0.2</v>
      </c>
      <c r="S985" s="9">
        <f>_xlfn.XLOOKUP(F985,products!$A$2:$A$49,products!$E$2:$E$49,,0,)</f>
        <v>3.375</v>
      </c>
      <c r="T985" s="10">
        <f t="shared" si="127"/>
        <v>6.75</v>
      </c>
      <c r="U985" t="str">
        <f>_xlfn.XLOOKUP(E985,customers!$A$2:$A$1001,customers!$I$2:$I$1001,,0,)</f>
        <v>Yes</v>
      </c>
    </row>
    <row r="986" spans="1:21" x14ac:dyDescent="0.2">
      <c r="A986" s="2" t="s">
        <v>6053</v>
      </c>
      <c r="B986" s="3">
        <v>44214</v>
      </c>
      <c r="C986" s="3" t="str">
        <f t="shared" si="120"/>
        <v>Jan</v>
      </c>
      <c r="D986" s="2">
        <f t="shared" si="121"/>
        <v>2021</v>
      </c>
      <c r="E986" s="2" t="s">
        <v>6054</v>
      </c>
      <c r="F986" t="s">
        <v>6166</v>
      </c>
      <c r="G986" s="2">
        <v>1</v>
      </c>
      <c r="H986" s="2" t="str">
        <f>VLOOKUP(E986,customers!$A$1:$I$1001,2,FALSE)</f>
        <v>Ramon Cheak</v>
      </c>
      <c r="I986" s="2" t="str">
        <f t="shared" si="122"/>
        <v>Ramon</v>
      </c>
      <c r="J986" s="2" t="str">
        <f t="shared" si="123"/>
        <v>Cheak</v>
      </c>
      <c r="K986" s="2" t="str">
        <f>IF(VLOOKUP(E986,customers!$A$1:$I$1001,3,FALSE)=0," ",VLOOKUP(E986,customers!$A$1:$I$1001,3,FALSE))</f>
        <v>rcheakrc@tripadvisor.com</v>
      </c>
      <c r="L986" s="2" t="str">
        <f>VLOOKUP(E986,customers!$A$1:$I$1001,6,FALSE)</f>
        <v>Bundoran</v>
      </c>
      <c r="M986" s="2" t="str">
        <f>VLOOKUP(E986,customers!$A$1:$I$1001,7,FALSE)</f>
        <v>Ireland</v>
      </c>
      <c r="N986" t="str">
        <f t="shared" si="124"/>
        <v>E</v>
      </c>
      <c r="O986" t="str" cm="1">
        <f t="array" ref="O986">_xlfn.IFS(N986="R","Rob",N986="E","Exc",N986="L","Lib",N986="A","Ara")</f>
        <v>Exc</v>
      </c>
      <c r="P986" t="str" cm="1">
        <f t="array" ref="P986">_xlfn.IFS(O986="Rob","Robusta",O986="Exc","Excelsa",O986="Ara","Arabica",O986="Lib","Liberica")</f>
        <v>Excelsa</v>
      </c>
      <c r="Q986" t="str">
        <f t="shared" si="125"/>
        <v>M</v>
      </c>
      <c r="R986" s="8" t="str">
        <f t="shared" si="126"/>
        <v>2.5</v>
      </c>
      <c r="S986" s="9">
        <f>_xlfn.XLOOKUP(F986,products!$A$2:$A$49,products!$E$2:$E$49,,0,)</f>
        <v>31.624999999999996</v>
      </c>
      <c r="T986" s="10">
        <f t="shared" si="127"/>
        <v>31.624999999999996</v>
      </c>
      <c r="U986" t="str">
        <f>_xlfn.XLOOKUP(E986,customers!$A$2:$A$1001,customers!$I$2:$I$1001,,0,)</f>
        <v>Yes</v>
      </c>
    </row>
    <row r="987" spans="1:21" x14ac:dyDescent="0.2">
      <c r="A987" s="2" t="s">
        <v>6058</v>
      </c>
      <c r="B987" s="3">
        <v>44561</v>
      </c>
      <c r="C987" s="3" t="str">
        <f t="shared" si="120"/>
        <v>Dec</v>
      </c>
      <c r="D987" s="2">
        <f t="shared" si="121"/>
        <v>2021</v>
      </c>
      <c r="E987" s="2" t="s">
        <v>6059</v>
      </c>
      <c r="F987" t="s">
        <v>6179</v>
      </c>
      <c r="G987" s="2">
        <v>4</v>
      </c>
      <c r="H987" s="2" t="str">
        <f>VLOOKUP(E987,customers!$A$1:$I$1001,2,FALSE)</f>
        <v>Koressa O'Geneay</v>
      </c>
      <c r="I987" s="2" t="str">
        <f t="shared" si="122"/>
        <v>Koressa</v>
      </c>
      <c r="J987" s="2" t="str">
        <f t="shared" si="123"/>
        <v>O'Geneay</v>
      </c>
      <c r="K987" s="2" t="str">
        <f>IF(VLOOKUP(E987,customers!$A$1:$I$1001,3,FALSE)=0," ",VLOOKUP(E987,customers!$A$1:$I$1001,3,FALSE))</f>
        <v>kogeneayrd@utexas.edu</v>
      </c>
      <c r="L987" s="2" t="str">
        <f>VLOOKUP(E987,customers!$A$1:$I$1001,6,FALSE)</f>
        <v>Aurora</v>
      </c>
      <c r="M987" s="2" t="str">
        <f>VLOOKUP(E987,customers!$A$1:$I$1001,7,FALSE)</f>
        <v>United States</v>
      </c>
      <c r="N987" t="str">
        <f t="shared" si="124"/>
        <v>R</v>
      </c>
      <c r="O987" t="str" cm="1">
        <f t="array" ref="O987">_xlfn.IFS(N987="R","Rob",N987="E","Exc",N987="L","Lib",N987="A","Ara")</f>
        <v>Rob</v>
      </c>
      <c r="P987" t="str" cm="1">
        <f t="array" ref="P987">_xlfn.IFS(O987="Rob","Robusta",O987="Exc","Excelsa",O987="Ara","Arabica",O987="Lib","Liberica")</f>
        <v>Robusta</v>
      </c>
      <c r="Q987" t="str">
        <f t="shared" si="125"/>
        <v>L</v>
      </c>
      <c r="R987" s="8" t="str">
        <f t="shared" si="126"/>
        <v>1</v>
      </c>
      <c r="S987" s="9">
        <f>_xlfn.XLOOKUP(F987,products!$A$2:$A$49,products!$E$2:$E$49,,0,)</f>
        <v>11.95</v>
      </c>
      <c r="T987" s="10">
        <f t="shared" si="127"/>
        <v>47.8</v>
      </c>
      <c r="U987" t="str">
        <f>_xlfn.XLOOKUP(E987,customers!$A$2:$A$1001,customers!$I$2:$I$1001,,0,)</f>
        <v>No</v>
      </c>
    </row>
    <row r="988" spans="1:21" x14ac:dyDescent="0.2">
      <c r="A988" s="2" t="s">
        <v>6064</v>
      </c>
      <c r="B988" s="3">
        <v>43955</v>
      </c>
      <c r="C988" s="3" t="str">
        <f t="shared" si="120"/>
        <v>May</v>
      </c>
      <c r="D988" s="2">
        <f t="shared" si="121"/>
        <v>2020</v>
      </c>
      <c r="E988" s="2" t="s">
        <v>6065</v>
      </c>
      <c r="F988" t="s">
        <v>6181</v>
      </c>
      <c r="G988" s="2">
        <v>1</v>
      </c>
      <c r="H988" s="2" t="str">
        <f>VLOOKUP(E988,customers!$A$1:$I$1001,2,FALSE)</f>
        <v>Claudell Ayre</v>
      </c>
      <c r="I988" s="2" t="str">
        <f t="shared" si="122"/>
        <v>Claudell</v>
      </c>
      <c r="J988" s="2" t="str">
        <f t="shared" si="123"/>
        <v>Ayre</v>
      </c>
      <c r="K988" s="2" t="str">
        <f>IF(VLOOKUP(E988,customers!$A$1:$I$1001,3,FALSE)=0," ",VLOOKUP(E988,customers!$A$1:$I$1001,3,FALSE))</f>
        <v>cayrere@symantec.com</v>
      </c>
      <c r="L988" s="2" t="str">
        <f>VLOOKUP(E988,customers!$A$1:$I$1001,6,FALSE)</f>
        <v>Daytona Beach</v>
      </c>
      <c r="M988" s="2" t="str">
        <f>VLOOKUP(E988,customers!$A$1:$I$1001,7,FALSE)</f>
        <v>United States</v>
      </c>
      <c r="N988" t="str">
        <f t="shared" si="124"/>
        <v>L</v>
      </c>
      <c r="O988" t="str" cm="1">
        <f t="array" ref="O988">_xlfn.IFS(N988="R","Rob",N988="E","Exc",N988="L","Lib",N988="A","Ara")</f>
        <v>Lib</v>
      </c>
      <c r="P988" t="str" cm="1">
        <f t="array" ref="P988">_xlfn.IFS(O988="Rob","Robusta",O988="Exc","Excelsa",O988="Ara","Arabica",O988="Lib","Liberica")</f>
        <v>Liberica</v>
      </c>
      <c r="Q988" t="str">
        <f t="shared" si="125"/>
        <v>M</v>
      </c>
      <c r="R988" s="8" t="str">
        <f t="shared" si="126"/>
        <v>2.5</v>
      </c>
      <c r="S988" s="9">
        <f>_xlfn.XLOOKUP(F988,products!$A$2:$A$49,products!$E$2:$E$49,,0,)</f>
        <v>33.464999999999996</v>
      </c>
      <c r="T988" s="10">
        <f t="shared" si="127"/>
        <v>33.464999999999996</v>
      </c>
      <c r="U988" t="str">
        <f>_xlfn.XLOOKUP(E988,customers!$A$2:$A$1001,customers!$I$2:$I$1001,,0,)</f>
        <v>No</v>
      </c>
    </row>
    <row r="989" spans="1:21" x14ac:dyDescent="0.2">
      <c r="A989" s="2" t="s">
        <v>6070</v>
      </c>
      <c r="B989" s="3">
        <v>44247</v>
      </c>
      <c r="C989" s="3" t="str">
        <f t="shared" si="120"/>
        <v>Feb</v>
      </c>
      <c r="D989" s="2">
        <f t="shared" si="121"/>
        <v>2021</v>
      </c>
      <c r="E989" s="2" t="s">
        <v>6071</v>
      </c>
      <c r="F989" t="s">
        <v>6158</v>
      </c>
      <c r="G989" s="2">
        <v>5</v>
      </c>
      <c r="H989" s="2" t="str">
        <f>VLOOKUP(E989,customers!$A$1:$I$1001,2,FALSE)</f>
        <v>Lorianne Kyneton</v>
      </c>
      <c r="I989" s="2" t="str">
        <f t="shared" si="122"/>
        <v>Lorianne</v>
      </c>
      <c r="J989" s="2" t="str">
        <f t="shared" si="123"/>
        <v>Kyneton</v>
      </c>
      <c r="K989" s="2" t="str">
        <f>IF(VLOOKUP(E989,customers!$A$1:$I$1001,3,FALSE)=0," ",VLOOKUP(E989,customers!$A$1:$I$1001,3,FALSE))</f>
        <v>lkynetonrf@macromedia.com</v>
      </c>
      <c r="L989" s="2" t="str">
        <f>VLOOKUP(E989,customers!$A$1:$I$1001,6,FALSE)</f>
        <v>Seaton</v>
      </c>
      <c r="M989" s="2" t="str">
        <f>VLOOKUP(E989,customers!$A$1:$I$1001,7,FALSE)</f>
        <v>United Kingdom</v>
      </c>
      <c r="N989" t="str">
        <f t="shared" si="124"/>
        <v>A</v>
      </c>
      <c r="O989" t="str" cm="1">
        <f t="array" ref="O989">_xlfn.IFS(N989="R","Rob",N989="E","Exc",N989="L","Lib",N989="A","Ara")</f>
        <v>Ara</v>
      </c>
      <c r="P989" t="str" cm="1">
        <f t="array" ref="P989">_xlfn.IFS(O989="Rob","Robusta",O989="Exc","Excelsa",O989="Ara","Arabica",O989="Lib","Liberica")</f>
        <v>Arabica</v>
      </c>
      <c r="Q989" t="str">
        <f t="shared" si="125"/>
        <v>D</v>
      </c>
      <c r="R989" s="8" t="str">
        <f t="shared" si="126"/>
        <v>0.5</v>
      </c>
      <c r="S989" s="9">
        <f>_xlfn.XLOOKUP(F989,products!$A$2:$A$49,products!$E$2:$E$49,,0,)</f>
        <v>5.97</v>
      </c>
      <c r="T989" s="10">
        <f t="shared" si="127"/>
        <v>29.849999999999998</v>
      </c>
      <c r="U989" t="str">
        <f>_xlfn.XLOOKUP(E989,customers!$A$2:$A$1001,customers!$I$2:$I$1001,,0,)</f>
        <v>Yes</v>
      </c>
    </row>
    <row r="990" spans="1:21" x14ac:dyDescent="0.2">
      <c r="A990" s="2" t="s">
        <v>6076</v>
      </c>
      <c r="B990" s="3">
        <v>43897</v>
      </c>
      <c r="C990" s="3" t="str">
        <f t="shared" si="120"/>
        <v>Mar</v>
      </c>
      <c r="D990" s="2">
        <f t="shared" si="121"/>
        <v>2020</v>
      </c>
      <c r="E990" s="2" t="s">
        <v>6077</v>
      </c>
      <c r="F990" t="s">
        <v>6138</v>
      </c>
      <c r="G990" s="2">
        <v>3</v>
      </c>
      <c r="H990" s="2" t="str">
        <f>VLOOKUP(E990,customers!$A$1:$I$1001,2,FALSE)</f>
        <v>Adele McFayden</v>
      </c>
      <c r="I990" s="2" t="str">
        <f t="shared" si="122"/>
        <v>Adele</v>
      </c>
      <c r="J990" s="2" t="str">
        <f t="shared" si="123"/>
        <v>McFayden</v>
      </c>
      <c r="K990" s="2" t="str">
        <f>IF(VLOOKUP(E990,customers!$A$1:$I$1001,3,FALSE)=0," ",VLOOKUP(E990,customers!$A$1:$I$1001,3,FALSE))</f>
        <v xml:space="preserve"> </v>
      </c>
      <c r="L990" s="2" t="str">
        <f>VLOOKUP(E990,customers!$A$1:$I$1001,6,FALSE)</f>
        <v>Wirral</v>
      </c>
      <c r="M990" s="2" t="str">
        <f>VLOOKUP(E990,customers!$A$1:$I$1001,7,FALSE)</f>
        <v>United Kingdom</v>
      </c>
      <c r="N990" t="str">
        <f t="shared" si="124"/>
        <v>R</v>
      </c>
      <c r="O990" t="str" cm="1">
        <f t="array" ref="O990">_xlfn.IFS(N990="R","Rob",N990="E","Exc",N990="L","Lib",N990="A","Ara")</f>
        <v>Rob</v>
      </c>
      <c r="P990" t="str" cm="1">
        <f t="array" ref="P990">_xlfn.IFS(O990="Rob","Robusta",O990="Exc","Excelsa",O990="Ara","Arabica",O990="Lib","Liberica")</f>
        <v>Robusta</v>
      </c>
      <c r="Q990" t="str">
        <f t="shared" si="125"/>
        <v>M</v>
      </c>
      <c r="R990" s="8" t="str">
        <f t="shared" si="126"/>
        <v>1</v>
      </c>
      <c r="S990" s="9">
        <f>_xlfn.XLOOKUP(F990,products!$A$2:$A$49,products!$E$2:$E$49,,0,)</f>
        <v>9.9499999999999993</v>
      </c>
      <c r="T990" s="10">
        <f t="shared" si="127"/>
        <v>29.849999999999998</v>
      </c>
      <c r="U990" t="str">
        <f>_xlfn.XLOOKUP(E990,customers!$A$2:$A$1001,customers!$I$2:$I$1001,,0,)</f>
        <v>Yes</v>
      </c>
    </row>
    <row r="991" spans="1:21" x14ac:dyDescent="0.2">
      <c r="A991" s="2" t="s">
        <v>6081</v>
      </c>
      <c r="B991" s="3">
        <v>43560</v>
      </c>
      <c r="C991" s="3" t="str">
        <f t="shared" si="120"/>
        <v>Apr</v>
      </c>
      <c r="D991" s="2">
        <f t="shared" si="121"/>
        <v>2019</v>
      </c>
      <c r="E991" s="2" t="s">
        <v>6082</v>
      </c>
      <c r="F991" t="s">
        <v>6175</v>
      </c>
      <c r="G991" s="2">
        <v>6</v>
      </c>
      <c r="H991" s="2" t="str">
        <f>VLOOKUP(E991,customers!$A$1:$I$1001,2,FALSE)</f>
        <v>Herta Layne</v>
      </c>
      <c r="I991" s="2" t="str">
        <f t="shared" si="122"/>
        <v>Herta</v>
      </c>
      <c r="J991" s="2" t="str">
        <f t="shared" si="123"/>
        <v>Layne</v>
      </c>
      <c r="K991" s="2" t="str">
        <f>IF(VLOOKUP(E991,customers!$A$1:$I$1001,3,FALSE)=0," ",VLOOKUP(E991,customers!$A$1:$I$1001,3,FALSE))</f>
        <v xml:space="preserve"> </v>
      </c>
      <c r="L991" s="2" t="str">
        <f>VLOOKUP(E991,customers!$A$1:$I$1001,6,FALSE)</f>
        <v>Saint Louis</v>
      </c>
      <c r="M991" s="2" t="str">
        <f>VLOOKUP(E991,customers!$A$1:$I$1001,7,FALSE)</f>
        <v>United States</v>
      </c>
      <c r="N991" t="str">
        <f t="shared" si="124"/>
        <v>A</v>
      </c>
      <c r="O991" t="str" cm="1">
        <f t="array" ref="O991">_xlfn.IFS(N991="R","Rob",N991="E","Exc",N991="L","Lib",N991="A","Ara")</f>
        <v>Ara</v>
      </c>
      <c r="P991" t="str" cm="1">
        <f t="array" ref="P991">_xlfn.IFS(O991="Rob","Robusta",O991="Exc","Excelsa",O991="Ara","Arabica",O991="Lib","Liberica")</f>
        <v>Arabica</v>
      </c>
      <c r="Q991" t="str">
        <f t="shared" si="125"/>
        <v>M</v>
      </c>
      <c r="R991" s="8" t="str">
        <f t="shared" si="126"/>
        <v>2.5</v>
      </c>
      <c r="S991" s="9">
        <f>_xlfn.XLOOKUP(F991,products!$A$2:$A$49,products!$E$2:$E$49,,0,)</f>
        <v>25.874999999999996</v>
      </c>
      <c r="T991" s="10">
        <f t="shared" si="127"/>
        <v>155.24999999999997</v>
      </c>
      <c r="U991" t="str">
        <f>_xlfn.XLOOKUP(E991,customers!$A$2:$A$1001,customers!$I$2:$I$1001,,0,)</f>
        <v>Yes</v>
      </c>
    </row>
    <row r="992" spans="1:21" x14ac:dyDescent="0.2">
      <c r="A992" s="2" t="s">
        <v>6086</v>
      </c>
      <c r="B992" s="3">
        <v>44718</v>
      </c>
      <c r="C992" s="3" t="str">
        <f t="shared" si="120"/>
        <v>Jun</v>
      </c>
      <c r="D992" s="2">
        <f t="shared" si="121"/>
        <v>2022</v>
      </c>
      <c r="E992" s="2" t="s">
        <v>6118</v>
      </c>
      <c r="F992" t="s">
        <v>6153</v>
      </c>
      <c r="G992" s="2">
        <v>5</v>
      </c>
      <c r="H992" s="2" t="str">
        <f>VLOOKUP(E992,customers!$A$1:$I$1001,2,FALSE)</f>
        <v>Marguerite Graves</v>
      </c>
      <c r="I992" s="2" t="str">
        <f t="shared" si="122"/>
        <v>Marguerite</v>
      </c>
      <c r="J992" s="2" t="str">
        <f t="shared" si="123"/>
        <v>Graves</v>
      </c>
      <c r="K992" s="2" t="str">
        <f>IF(VLOOKUP(E992,customers!$A$1:$I$1001,3,FALSE)=0," ",VLOOKUP(E992,customers!$A$1:$I$1001,3,FALSE))</f>
        <v xml:space="preserve"> </v>
      </c>
      <c r="L992" s="2" t="str">
        <f>VLOOKUP(E992,customers!$A$1:$I$1001,6,FALSE)</f>
        <v>Fort Smith</v>
      </c>
      <c r="M992" s="2" t="str">
        <f>VLOOKUP(E992,customers!$A$1:$I$1001,7,FALSE)</f>
        <v>United States</v>
      </c>
      <c r="N992" t="str">
        <f t="shared" si="124"/>
        <v>E</v>
      </c>
      <c r="O992" t="str" cm="1">
        <f t="array" ref="O992">_xlfn.IFS(N992="R","Rob",N992="E","Exc",N992="L","Lib",N992="A","Ara")</f>
        <v>Exc</v>
      </c>
      <c r="P992" t="str" cm="1">
        <f t="array" ref="P992">_xlfn.IFS(O992="Rob","Robusta",O992="Exc","Excelsa",O992="Ara","Arabica",O992="Lib","Liberica")</f>
        <v>Excelsa</v>
      </c>
      <c r="Q992" t="str">
        <f t="shared" si="125"/>
        <v>D</v>
      </c>
      <c r="R992" s="8" t="str">
        <f t="shared" si="126"/>
        <v>0.2</v>
      </c>
      <c r="S992" s="9">
        <f>_xlfn.XLOOKUP(F992,products!$A$2:$A$49,products!$E$2:$E$49,,0,)</f>
        <v>3.645</v>
      </c>
      <c r="T992" s="10">
        <f t="shared" si="127"/>
        <v>18.225000000000001</v>
      </c>
      <c r="U992" t="str">
        <f>_xlfn.XLOOKUP(E992,customers!$A$2:$A$1001,customers!$I$2:$I$1001,,0,)</f>
        <v>No</v>
      </c>
    </row>
    <row r="993" spans="1:21" x14ac:dyDescent="0.2">
      <c r="A993" s="2" t="s">
        <v>6086</v>
      </c>
      <c r="B993" s="3">
        <v>44718</v>
      </c>
      <c r="C993" s="3" t="str">
        <f t="shared" si="120"/>
        <v>Jun</v>
      </c>
      <c r="D993" s="2">
        <f t="shared" si="121"/>
        <v>2022</v>
      </c>
      <c r="E993" s="2" t="s">
        <v>6118</v>
      </c>
      <c r="F993" t="s">
        <v>6169</v>
      </c>
      <c r="G993" s="2">
        <v>2</v>
      </c>
      <c r="H993" s="2" t="str">
        <f>VLOOKUP(E993,customers!$A$1:$I$1001,2,FALSE)</f>
        <v>Marguerite Graves</v>
      </c>
      <c r="I993" s="2" t="str">
        <f t="shared" si="122"/>
        <v>Marguerite</v>
      </c>
      <c r="J993" s="2" t="str">
        <f t="shared" si="123"/>
        <v>Graves</v>
      </c>
      <c r="K993" s="2" t="str">
        <f>IF(VLOOKUP(E993,customers!$A$1:$I$1001,3,FALSE)=0," ",VLOOKUP(E993,customers!$A$1:$I$1001,3,FALSE))</f>
        <v xml:space="preserve"> </v>
      </c>
      <c r="L993" s="2" t="str">
        <f>VLOOKUP(E993,customers!$A$1:$I$1001,6,FALSE)</f>
        <v>Fort Smith</v>
      </c>
      <c r="M993" s="2" t="str">
        <f>VLOOKUP(E993,customers!$A$1:$I$1001,7,FALSE)</f>
        <v>United States</v>
      </c>
      <c r="N993" t="str">
        <f t="shared" si="124"/>
        <v>L</v>
      </c>
      <c r="O993" t="str" cm="1">
        <f t="array" ref="O993">_xlfn.IFS(N993="R","Rob",N993="E","Exc",N993="L","Lib",N993="A","Ara")</f>
        <v>Lib</v>
      </c>
      <c r="P993" t="str" cm="1">
        <f t="array" ref="P993">_xlfn.IFS(O993="Rob","Robusta",O993="Exc","Excelsa",O993="Ara","Arabica",O993="Lib","Liberica")</f>
        <v>Liberica</v>
      </c>
      <c r="Q993" t="str">
        <f t="shared" si="125"/>
        <v>D</v>
      </c>
      <c r="R993" s="8" t="str">
        <f t="shared" si="126"/>
        <v>0.5</v>
      </c>
      <c r="S993" s="9">
        <f>_xlfn.XLOOKUP(F993,products!$A$2:$A$49,products!$E$2:$E$49,,0,)</f>
        <v>7.77</v>
      </c>
      <c r="T993" s="10">
        <f t="shared" si="127"/>
        <v>15.54</v>
      </c>
      <c r="U993" t="str">
        <f>_xlfn.XLOOKUP(E993,customers!$A$2:$A$1001,customers!$I$2:$I$1001,,0,)</f>
        <v>No</v>
      </c>
    </row>
    <row r="994" spans="1:21" x14ac:dyDescent="0.2">
      <c r="A994" s="2" t="s">
        <v>6096</v>
      </c>
      <c r="B994" s="3">
        <v>44276</v>
      </c>
      <c r="C994" s="3" t="str">
        <f t="shared" si="120"/>
        <v>Mar</v>
      </c>
      <c r="D994" s="2">
        <f t="shared" si="121"/>
        <v>2021</v>
      </c>
      <c r="E994" s="2" t="s">
        <v>6097</v>
      </c>
      <c r="F994" t="s">
        <v>6164</v>
      </c>
      <c r="G994" s="2">
        <v>3</v>
      </c>
      <c r="H994" s="2" t="str">
        <f>VLOOKUP(E994,customers!$A$1:$I$1001,2,FALSE)</f>
        <v>Desdemona Eye</v>
      </c>
      <c r="I994" s="2" t="str">
        <f t="shared" si="122"/>
        <v>Desdemona</v>
      </c>
      <c r="J994" s="2" t="str">
        <f t="shared" si="123"/>
        <v>Eye</v>
      </c>
      <c r="K994" s="2" t="str">
        <f>IF(VLOOKUP(E994,customers!$A$1:$I$1001,3,FALSE)=0," ",VLOOKUP(E994,customers!$A$1:$I$1001,3,FALSE))</f>
        <v xml:space="preserve"> </v>
      </c>
      <c r="L994" s="2" t="str">
        <f>VLOOKUP(E994,customers!$A$1:$I$1001,6,FALSE)</f>
        <v>Bagenalstown</v>
      </c>
      <c r="M994" s="2" t="str">
        <f>VLOOKUP(E994,customers!$A$1:$I$1001,7,FALSE)</f>
        <v>Ireland</v>
      </c>
      <c r="N994" t="str">
        <f t="shared" si="124"/>
        <v>L</v>
      </c>
      <c r="O994" t="str" cm="1">
        <f t="array" ref="O994">_xlfn.IFS(N994="R","Rob",N994="E","Exc",N994="L","Lib",N994="A","Ara")</f>
        <v>Lib</v>
      </c>
      <c r="P994" t="str" cm="1">
        <f t="array" ref="P994">_xlfn.IFS(O994="Rob","Robusta",O994="Exc","Excelsa",O994="Ara","Arabica",O994="Lib","Liberica")</f>
        <v>Liberica</v>
      </c>
      <c r="Q994" t="str">
        <f t="shared" si="125"/>
        <v>L</v>
      </c>
      <c r="R994" s="8" t="str">
        <f t="shared" si="126"/>
        <v>2.5</v>
      </c>
      <c r="S994" s="9">
        <f>_xlfn.XLOOKUP(F994,products!$A$2:$A$49,products!$E$2:$E$49,,0,)</f>
        <v>36.454999999999998</v>
      </c>
      <c r="T994" s="10">
        <f t="shared" si="127"/>
        <v>109.36499999999999</v>
      </c>
      <c r="U994" t="str">
        <f>_xlfn.XLOOKUP(E994,customers!$A$2:$A$1001,customers!$I$2:$I$1001,,0,)</f>
        <v>No</v>
      </c>
    </row>
    <row r="995" spans="1:21" x14ac:dyDescent="0.2">
      <c r="A995" s="2" t="s">
        <v>6101</v>
      </c>
      <c r="B995" s="3">
        <v>44549</v>
      </c>
      <c r="C995" s="3" t="str">
        <f t="shared" si="120"/>
        <v>Dec</v>
      </c>
      <c r="D995" s="2">
        <f t="shared" si="121"/>
        <v>2021</v>
      </c>
      <c r="E995" s="2" t="s">
        <v>6102</v>
      </c>
      <c r="F995" t="s">
        <v>6140</v>
      </c>
      <c r="G995" s="2">
        <v>6</v>
      </c>
      <c r="H995" s="2" t="str">
        <f>VLOOKUP(E995,customers!$A$1:$I$1001,2,FALSE)</f>
        <v>Margarette Sterland</v>
      </c>
      <c r="I995" s="2" t="str">
        <f t="shared" si="122"/>
        <v>Margarette</v>
      </c>
      <c r="J995" s="2" t="str">
        <f t="shared" si="123"/>
        <v>Sterland</v>
      </c>
      <c r="K995" s="2" t="str">
        <f>IF(VLOOKUP(E995,customers!$A$1:$I$1001,3,FALSE)=0," ",VLOOKUP(E995,customers!$A$1:$I$1001,3,FALSE))</f>
        <v xml:space="preserve"> </v>
      </c>
      <c r="L995" s="2" t="str">
        <f>VLOOKUP(E995,customers!$A$1:$I$1001,6,FALSE)</f>
        <v>Philadelphia</v>
      </c>
      <c r="M995" s="2" t="str">
        <f>VLOOKUP(E995,customers!$A$1:$I$1001,7,FALSE)</f>
        <v>United States</v>
      </c>
      <c r="N995" t="str">
        <f t="shared" si="124"/>
        <v>A</v>
      </c>
      <c r="O995" t="str" cm="1">
        <f t="array" ref="O995">_xlfn.IFS(N995="R","Rob",N995="E","Exc",N995="L","Lib",N995="A","Ara")</f>
        <v>Ara</v>
      </c>
      <c r="P995" t="str" cm="1">
        <f t="array" ref="P995">_xlfn.IFS(O995="Rob","Robusta",O995="Exc","Excelsa",O995="Ara","Arabica",O995="Lib","Liberica")</f>
        <v>Arabica</v>
      </c>
      <c r="Q995" t="str">
        <f t="shared" si="125"/>
        <v>L</v>
      </c>
      <c r="R995" s="8" t="str">
        <f t="shared" si="126"/>
        <v>1</v>
      </c>
      <c r="S995" s="9">
        <f>_xlfn.XLOOKUP(F995,products!$A$2:$A$49,products!$E$2:$E$49,,0,)</f>
        <v>12.95</v>
      </c>
      <c r="T995" s="10">
        <f t="shared" si="127"/>
        <v>77.699999999999989</v>
      </c>
      <c r="U995" t="str">
        <f>_xlfn.XLOOKUP(E995,customers!$A$2:$A$1001,customers!$I$2:$I$1001,,0,)</f>
        <v>No</v>
      </c>
    </row>
    <row r="996" spans="1:21" x14ac:dyDescent="0.2">
      <c r="A996" s="2" t="s">
        <v>6106</v>
      </c>
      <c r="B996" s="3">
        <v>44244</v>
      </c>
      <c r="C996" s="3" t="str">
        <f t="shared" si="120"/>
        <v>Feb</v>
      </c>
      <c r="D996" s="2">
        <f t="shared" si="121"/>
        <v>2021</v>
      </c>
      <c r="E996" s="2" t="s">
        <v>6107</v>
      </c>
      <c r="F996" t="s">
        <v>6154</v>
      </c>
      <c r="G996" s="2">
        <v>3</v>
      </c>
      <c r="H996" s="2" t="str">
        <f>VLOOKUP(E996,customers!$A$1:$I$1001,2,FALSE)</f>
        <v>Catharine Scoines</v>
      </c>
      <c r="I996" s="2" t="str">
        <f t="shared" si="122"/>
        <v>Catharine</v>
      </c>
      <c r="J996" s="2" t="str">
        <f t="shared" si="123"/>
        <v>Scoines</v>
      </c>
      <c r="K996" s="2" t="str">
        <f>IF(VLOOKUP(E996,customers!$A$1:$I$1001,3,FALSE)=0," ",VLOOKUP(E996,customers!$A$1:$I$1001,3,FALSE))</f>
        <v xml:space="preserve"> </v>
      </c>
      <c r="L996" s="2" t="str">
        <f>VLOOKUP(E996,customers!$A$1:$I$1001,6,FALSE)</f>
        <v>Watergrasshill</v>
      </c>
      <c r="M996" s="2" t="str">
        <f>VLOOKUP(E996,customers!$A$1:$I$1001,7,FALSE)</f>
        <v>Ireland</v>
      </c>
      <c r="N996" t="str">
        <f t="shared" si="124"/>
        <v>A</v>
      </c>
      <c r="O996" t="str" cm="1">
        <f t="array" ref="O996">_xlfn.IFS(N996="R","Rob",N996="E","Exc",N996="L","Lib",N996="A","Ara")</f>
        <v>Ara</v>
      </c>
      <c r="P996" t="str" cm="1">
        <f t="array" ref="P996">_xlfn.IFS(O996="Rob","Robusta",O996="Exc","Excelsa",O996="Ara","Arabica",O996="Lib","Liberica")</f>
        <v>Arabica</v>
      </c>
      <c r="Q996" t="str">
        <f t="shared" si="125"/>
        <v>D</v>
      </c>
      <c r="R996" s="8" t="str">
        <f t="shared" si="126"/>
        <v>0.2</v>
      </c>
      <c r="S996" s="9">
        <f>_xlfn.XLOOKUP(F996,products!$A$2:$A$49,products!$E$2:$E$49,,0,)</f>
        <v>2.9849999999999999</v>
      </c>
      <c r="T996" s="10">
        <f t="shared" si="127"/>
        <v>8.9550000000000001</v>
      </c>
      <c r="U996" t="str">
        <f>_xlfn.XLOOKUP(E996,customers!$A$2:$A$1001,customers!$I$2:$I$1001,,0,)</f>
        <v>No</v>
      </c>
    </row>
    <row r="997" spans="1:21" x14ac:dyDescent="0.2">
      <c r="A997" s="2" t="s">
        <v>6111</v>
      </c>
      <c r="B997" s="3">
        <v>43836</v>
      </c>
      <c r="C997" s="3" t="str">
        <f t="shared" si="120"/>
        <v>Jan</v>
      </c>
      <c r="D997" s="2">
        <f t="shared" si="121"/>
        <v>2020</v>
      </c>
      <c r="E997" s="2" t="s">
        <v>6112</v>
      </c>
      <c r="F997" t="s">
        <v>6142</v>
      </c>
      <c r="G997" s="2">
        <v>1</v>
      </c>
      <c r="H997" s="2" t="str">
        <f>VLOOKUP(E997,customers!$A$1:$I$1001,2,FALSE)</f>
        <v>Jennica Tewelson</v>
      </c>
      <c r="I997" s="2" t="str">
        <f t="shared" si="122"/>
        <v>Jennica</v>
      </c>
      <c r="J997" s="2" t="str">
        <f t="shared" si="123"/>
        <v>Tewelson</v>
      </c>
      <c r="K997" s="2" t="str">
        <f>IF(VLOOKUP(E997,customers!$A$1:$I$1001,3,FALSE)=0," ",VLOOKUP(E997,customers!$A$1:$I$1001,3,FALSE))</f>
        <v>jtewelsonrn@samsung.com</v>
      </c>
      <c r="L997" s="2" t="str">
        <f>VLOOKUP(E997,customers!$A$1:$I$1001,6,FALSE)</f>
        <v>Dallas</v>
      </c>
      <c r="M997" s="2" t="str">
        <f>VLOOKUP(E997,customers!$A$1:$I$1001,7,FALSE)</f>
        <v>United States</v>
      </c>
      <c r="N997" t="str">
        <f t="shared" si="124"/>
        <v>R</v>
      </c>
      <c r="O997" t="str" cm="1">
        <f t="array" ref="O997">_xlfn.IFS(N997="R","Rob",N997="E","Exc",N997="L","Lib",N997="A","Ara")</f>
        <v>Rob</v>
      </c>
      <c r="P997" t="str" cm="1">
        <f t="array" ref="P997">_xlfn.IFS(O997="Rob","Robusta",O997="Exc","Excelsa",O997="Ara","Arabica",O997="Lib","Liberica")</f>
        <v>Robusta</v>
      </c>
      <c r="Q997" t="str">
        <f t="shared" si="125"/>
        <v>L</v>
      </c>
      <c r="R997" s="8" t="str">
        <f t="shared" si="126"/>
        <v>2.5</v>
      </c>
      <c r="S997" s="9">
        <f>_xlfn.XLOOKUP(F997,products!$A$2:$A$49,products!$E$2:$E$49,,0,)</f>
        <v>27.484999999999996</v>
      </c>
      <c r="T997" s="10">
        <f t="shared" si="127"/>
        <v>27.484999999999996</v>
      </c>
      <c r="U997" t="str">
        <f>_xlfn.XLOOKUP(E997,customers!$A$2:$A$1001,customers!$I$2:$I$1001,,0,)</f>
        <v>No</v>
      </c>
    </row>
    <row r="998" spans="1:21" x14ac:dyDescent="0.2">
      <c r="A998" s="2" t="s">
        <v>6117</v>
      </c>
      <c r="B998" s="3">
        <v>44685</v>
      </c>
      <c r="C998" s="3" t="str">
        <f t="shared" si="120"/>
        <v>May</v>
      </c>
      <c r="D998" s="2">
        <f t="shared" si="121"/>
        <v>2022</v>
      </c>
      <c r="E998" s="2" t="s">
        <v>6118</v>
      </c>
      <c r="F998" t="s">
        <v>6146</v>
      </c>
      <c r="G998" s="2">
        <v>5</v>
      </c>
      <c r="H998" s="2" t="str">
        <f>VLOOKUP(E998,customers!$A$1:$I$1001,2,FALSE)</f>
        <v>Marguerite Graves</v>
      </c>
      <c r="I998" s="2" t="str">
        <f t="shared" si="122"/>
        <v>Marguerite</v>
      </c>
      <c r="J998" s="2" t="str">
        <f t="shared" si="123"/>
        <v>Graves</v>
      </c>
      <c r="K998" s="2" t="str">
        <f>IF(VLOOKUP(E998,customers!$A$1:$I$1001,3,FALSE)=0," ",VLOOKUP(E998,customers!$A$1:$I$1001,3,FALSE))</f>
        <v xml:space="preserve"> </v>
      </c>
      <c r="L998" s="2" t="str">
        <f>VLOOKUP(E998,customers!$A$1:$I$1001,6,FALSE)</f>
        <v>Fort Smith</v>
      </c>
      <c r="M998" s="2" t="str">
        <f>VLOOKUP(E998,customers!$A$1:$I$1001,7,FALSE)</f>
        <v>United States</v>
      </c>
      <c r="N998" t="str">
        <f t="shared" si="124"/>
        <v>R</v>
      </c>
      <c r="O998" t="str" cm="1">
        <f t="array" ref="O998">_xlfn.IFS(N998="R","Rob",N998="E","Exc",N998="L","Lib",N998="A","Ara")</f>
        <v>Rob</v>
      </c>
      <c r="P998" t="str" cm="1">
        <f t="array" ref="P998">_xlfn.IFS(O998="Rob","Robusta",O998="Exc","Excelsa",O998="Ara","Arabica",O998="Lib","Liberica")</f>
        <v>Robusta</v>
      </c>
      <c r="Q998" t="str">
        <f t="shared" si="125"/>
        <v>M</v>
      </c>
      <c r="R998" s="8" t="str">
        <f t="shared" si="126"/>
        <v>0.5</v>
      </c>
      <c r="S998" s="9">
        <f>_xlfn.XLOOKUP(F998,products!$A$2:$A$49,products!$E$2:$E$49,,0,)</f>
        <v>5.97</v>
      </c>
      <c r="T998" s="10">
        <f t="shared" si="127"/>
        <v>29.849999999999998</v>
      </c>
      <c r="U998" t="str">
        <f>_xlfn.XLOOKUP(E998,customers!$A$2:$A$1001,customers!$I$2:$I$1001,,0,)</f>
        <v>No</v>
      </c>
    </row>
    <row r="999" spans="1:21" x14ac:dyDescent="0.2">
      <c r="A999" s="2" t="s">
        <v>6122</v>
      </c>
      <c r="B999" s="3">
        <v>43749</v>
      </c>
      <c r="C999" s="3" t="str">
        <f t="shared" si="120"/>
        <v>Oct</v>
      </c>
      <c r="D999" s="2">
        <f t="shared" si="121"/>
        <v>2019</v>
      </c>
      <c r="E999" s="2" t="s">
        <v>6118</v>
      </c>
      <c r="F999" t="s">
        <v>6157</v>
      </c>
      <c r="G999" s="2">
        <v>4</v>
      </c>
      <c r="H999" s="2" t="str">
        <f>VLOOKUP(E999,customers!$A$1:$I$1001,2,FALSE)</f>
        <v>Marguerite Graves</v>
      </c>
      <c r="I999" s="2" t="str">
        <f t="shared" si="122"/>
        <v>Marguerite</v>
      </c>
      <c r="J999" s="2" t="str">
        <f t="shared" si="123"/>
        <v>Graves</v>
      </c>
      <c r="K999" s="2" t="str">
        <f>IF(VLOOKUP(E999,customers!$A$1:$I$1001,3,FALSE)=0," ",VLOOKUP(E999,customers!$A$1:$I$1001,3,FALSE))</f>
        <v xml:space="preserve"> </v>
      </c>
      <c r="L999" s="2" t="str">
        <f>VLOOKUP(E999,customers!$A$1:$I$1001,6,FALSE)</f>
        <v>Fort Smith</v>
      </c>
      <c r="M999" s="2" t="str">
        <f>VLOOKUP(E999,customers!$A$1:$I$1001,7,FALSE)</f>
        <v>United States</v>
      </c>
      <c r="N999" t="str">
        <f t="shared" si="124"/>
        <v>A</v>
      </c>
      <c r="O999" t="str" cm="1">
        <f t="array" ref="O999">_xlfn.IFS(N999="R","Rob",N999="E","Exc",N999="L","Lib",N999="A","Ara")</f>
        <v>Ara</v>
      </c>
      <c r="P999" t="str" cm="1">
        <f t="array" ref="P999">_xlfn.IFS(O999="Rob","Robusta",O999="Exc","Excelsa",O999="Ara","Arabica",O999="Lib","Liberica")</f>
        <v>Arabica</v>
      </c>
      <c r="Q999" t="str">
        <f t="shared" si="125"/>
        <v>M</v>
      </c>
      <c r="R999" s="8" t="str">
        <f t="shared" si="126"/>
        <v>0.5</v>
      </c>
      <c r="S999" s="9">
        <f>_xlfn.XLOOKUP(F999,products!$A$2:$A$49,products!$E$2:$E$49,,0,)</f>
        <v>6.75</v>
      </c>
      <c r="T999" s="10">
        <f t="shared" si="127"/>
        <v>27</v>
      </c>
      <c r="U999" t="str">
        <f>_xlfn.XLOOKUP(E999,customers!$A$2:$A$1001,customers!$I$2:$I$1001,,0,)</f>
        <v>No</v>
      </c>
    </row>
    <row r="1000" spans="1:21" x14ac:dyDescent="0.2">
      <c r="A1000" s="2" t="s">
        <v>6127</v>
      </c>
      <c r="B1000" s="3">
        <v>44411</v>
      </c>
      <c r="C1000" s="3" t="str">
        <f t="shared" si="120"/>
        <v>Aug</v>
      </c>
      <c r="D1000" s="2">
        <f t="shared" si="121"/>
        <v>2021</v>
      </c>
      <c r="E1000" s="2" t="s">
        <v>6128</v>
      </c>
      <c r="F1000" t="s">
        <v>6147</v>
      </c>
      <c r="G1000" s="2">
        <v>1</v>
      </c>
      <c r="H1000" s="2" t="str">
        <f>VLOOKUP(E1000,customers!$A$1:$I$1001,2,FALSE)</f>
        <v>Nicolina Jenny</v>
      </c>
      <c r="I1000" s="2" t="str">
        <f t="shared" si="122"/>
        <v>Nicolina</v>
      </c>
      <c r="J1000" s="2" t="str">
        <f t="shared" si="123"/>
        <v>Jenny</v>
      </c>
      <c r="K1000" s="2" t="str">
        <f>IF(VLOOKUP(E1000,customers!$A$1:$I$1001,3,FALSE)=0," ",VLOOKUP(E1000,customers!$A$1:$I$1001,3,FALSE))</f>
        <v>njennyrq@bigcartel.com</v>
      </c>
      <c r="L1000" s="2" t="str">
        <f>VLOOKUP(E1000,customers!$A$1:$I$1001,6,FALSE)</f>
        <v>Whittier</v>
      </c>
      <c r="M1000" s="2" t="str">
        <f>VLOOKUP(E1000,customers!$A$1:$I$1001,7,FALSE)</f>
        <v>United States</v>
      </c>
      <c r="N1000" t="str">
        <f t="shared" si="124"/>
        <v>A</v>
      </c>
      <c r="O1000" t="str" cm="1">
        <f t="array" ref="O1000">_xlfn.IFS(N1000="R","Rob",N1000="E","Exc",N1000="L","Lib",N1000="A","Ara")</f>
        <v>Ara</v>
      </c>
      <c r="P1000" t="str" cm="1">
        <f t="array" ref="P1000">_xlfn.IFS(O1000="Rob","Robusta",O1000="Exc","Excelsa",O1000="Ara","Arabica",O1000="Lib","Liberica")</f>
        <v>Arabica</v>
      </c>
      <c r="Q1000" t="str">
        <f t="shared" si="125"/>
        <v>D</v>
      </c>
      <c r="R1000" s="8" t="str">
        <f t="shared" si="126"/>
        <v>1</v>
      </c>
      <c r="S1000" s="9">
        <f>_xlfn.XLOOKUP(F1000,products!$A$2:$A$49,products!$E$2:$E$49,,0,)</f>
        <v>9.9499999999999993</v>
      </c>
      <c r="T1000" s="10">
        <f t="shared" si="127"/>
        <v>9.9499999999999993</v>
      </c>
      <c r="U1000" t="str">
        <f>_xlfn.XLOOKUP(E1000,customers!$A$2:$A$1001,customers!$I$2:$I$1001,,0,)</f>
        <v>No</v>
      </c>
    </row>
    <row r="1001" spans="1:21" x14ac:dyDescent="0.2">
      <c r="A1001" s="2" t="s">
        <v>6133</v>
      </c>
      <c r="B1001" s="3">
        <v>44119</v>
      </c>
      <c r="C1001" s="3" t="str">
        <f t="shared" si="120"/>
        <v>Oct</v>
      </c>
      <c r="D1001" s="2">
        <f t="shared" si="121"/>
        <v>2020</v>
      </c>
      <c r="E1001" s="2" t="s">
        <v>6134</v>
      </c>
      <c r="F1001" t="s">
        <v>6156</v>
      </c>
      <c r="G1001" s="2">
        <v>3</v>
      </c>
      <c r="H1001" s="2" t="str">
        <f>VLOOKUP(E1001,customers!$A$1:$I$1001,2,FALSE)</f>
        <v>Vidovic Antonelli</v>
      </c>
      <c r="I1001" s="2" t="str">
        <f t="shared" si="122"/>
        <v>Vidovic</v>
      </c>
      <c r="J1001" s="2" t="str">
        <f t="shared" si="123"/>
        <v>Antonelli</v>
      </c>
      <c r="K1001" s="2" t="str">
        <f>IF(VLOOKUP(E1001,customers!$A$1:$I$1001,3,FALSE)=0," ",VLOOKUP(E1001,customers!$A$1:$I$1001,3,FALSE))</f>
        <v xml:space="preserve"> </v>
      </c>
      <c r="L1001" s="2" t="str">
        <f>VLOOKUP(E1001,customers!$A$1:$I$1001,6,FALSE)</f>
        <v>London</v>
      </c>
      <c r="M1001" s="2" t="str">
        <f>VLOOKUP(E1001,customers!$A$1:$I$1001,7,FALSE)</f>
        <v>United Kingdom</v>
      </c>
      <c r="N1001" t="str">
        <f t="shared" si="124"/>
        <v>E</v>
      </c>
      <c r="O1001" t="str" cm="1">
        <f t="array" ref="O1001">_xlfn.IFS(N1001="R","Rob",N1001="E","Exc",N1001="L","Lib",N1001="A","Ara")</f>
        <v>Exc</v>
      </c>
      <c r="P1001" t="str" cm="1">
        <f t="array" ref="P1001">_xlfn.IFS(O1001="Rob","Robusta",O1001="Exc","Excelsa",O1001="Ara","Arabica",O1001="Lib","Liberica")</f>
        <v>Excelsa</v>
      </c>
      <c r="Q1001" t="str">
        <f t="shared" si="125"/>
        <v>M</v>
      </c>
      <c r="R1001" s="8" t="str">
        <f t="shared" si="126"/>
        <v>0.2</v>
      </c>
      <c r="S1001" s="9">
        <f>_xlfn.XLOOKUP(F1001,products!$A$2:$A$49,products!$E$2:$E$49,,0,)</f>
        <v>4.125</v>
      </c>
      <c r="T1001" s="10">
        <f t="shared" si="127"/>
        <v>12.375</v>
      </c>
      <c r="U1001" t="str">
        <f>_xlfn.XLOOKUP(E1001,customers!$A$2:$A$1001,customers!$I$2:$I$1001,,0,)</f>
        <v>Yes</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47982-DF40-CD47-8D29-E40A7F0A82DF}">
  <dimension ref="A1"/>
  <sheetViews>
    <sheetView showGridLines="0" showRowColHeaders="0" tabSelected="1" workbookViewId="0">
      <selection activeCell="W10" sqref="W10"/>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customers</vt:lpstr>
      <vt:lpstr>products</vt:lpstr>
      <vt:lpstr>Country Data</vt:lpstr>
      <vt:lpstr>Top5 Customers</vt:lpstr>
      <vt:lpstr>Total Orders Each Month</vt:lpstr>
      <vt:lpstr>Total Sales</vt:lpstr>
      <vt:lpstr>Total Orders Each Year</vt:lpstr>
      <vt:lpstr>Total Sales in Each Year</vt:lpstr>
      <vt:lpstr>orders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purna chandra rao vellalacheruvu</cp:lastModifiedBy>
  <cp:revision/>
  <dcterms:created xsi:type="dcterms:W3CDTF">2022-11-26T09:51:45Z</dcterms:created>
  <dcterms:modified xsi:type="dcterms:W3CDTF">2024-04-25T21:01:42Z</dcterms:modified>
  <cp:category/>
  <cp:contentStatus/>
</cp:coreProperties>
</file>