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na/Docs/git/PurpleWood/Documentacion-Proyecto/planeacion-economica/"/>
    </mc:Choice>
  </mc:AlternateContent>
  <xr:revisionPtr revIDLastSave="0" documentId="13_ncr:1_{E5BE961E-5AB8-094A-878E-A8D51E0B0618}" xr6:coauthVersionLast="47" xr6:coauthVersionMax="47" xr10:uidLastSave="{00000000-0000-0000-0000-000000000000}"/>
  <bookViews>
    <workbookView xWindow="0" yWindow="760" windowWidth="30240" windowHeight="17360" activeTab="5" xr2:uid="{17390E36-B761-4617-84EE-A4EAA4FCE827}"/>
  </bookViews>
  <sheets>
    <sheet name="FLUJO-PRE" sheetId="1" r:id="rId1"/>
    <sheet name="DETALLE-PRE" sheetId="2" r:id="rId2"/>
    <sheet name="FLUJO-POS" sheetId="3" r:id="rId3"/>
    <sheet name="DETALLE-POS" sheetId="4" r:id="rId4"/>
    <sheet name="FLUJO-aaS" sheetId="5" r:id="rId5"/>
    <sheet name="DETALLE-aaS" sheetId="6" r:id="rId6"/>
    <sheet name="Comparativo" sheetId="7" r:id="rId7"/>
  </sheet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4" i="6" l="1"/>
  <c r="Q36" i="6"/>
  <c r="Q18" i="6"/>
  <c r="E9" i="5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D9" i="5"/>
  <c r="C9" i="5"/>
  <c r="O47" i="6"/>
  <c r="Q47" i="6" s="1"/>
  <c r="E47" i="6"/>
  <c r="O46" i="6"/>
  <c r="Q46" i="6" s="1"/>
  <c r="E46" i="6"/>
  <c r="E45" i="6"/>
  <c r="E44" i="6"/>
  <c r="E43" i="6"/>
  <c r="E42" i="6"/>
  <c r="E41" i="6"/>
  <c r="E40" i="6"/>
  <c r="E39" i="6"/>
  <c r="E49" i="6" s="1"/>
  <c r="K37" i="6"/>
  <c r="K36" i="6"/>
  <c r="K35" i="6"/>
  <c r="K34" i="6"/>
  <c r="K38" i="6" s="1"/>
  <c r="E31" i="6"/>
  <c r="E30" i="6"/>
  <c r="O29" i="6"/>
  <c r="Q29" i="6" s="1"/>
  <c r="E29" i="6"/>
  <c r="O28" i="6"/>
  <c r="Q28" i="6" s="1"/>
  <c r="E28" i="6"/>
  <c r="E27" i="6"/>
  <c r="K26" i="6"/>
  <c r="E26" i="6"/>
  <c r="E32" i="6" s="1"/>
  <c r="K25" i="6"/>
  <c r="O24" i="6"/>
  <c r="Q24" i="6" s="1"/>
  <c r="K24" i="6"/>
  <c r="K23" i="6"/>
  <c r="K22" i="6"/>
  <c r="K21" i="6"/>
  <c r="K20" i="6"/>
  <c r="I19" i="6"/>
  <c r="K19" i="6" s="1"/>
  <c r="K18" i="6"/>
  <c r="E18" i="6"/>
  <c r="K17" i="6"/>
  <c r="E17" i="6"/>
  <c r="K16" i="6"/>
  <c r="C16" i="6"/>
  <c r="E16" i="6" s="1"/>
  <c r="K15" i="6"/>
  <c r="E15" i="6"/>
  <c r="C15" i="6"/>
  <c r="K14" i="6"/>
  <c r="C14" i="6"/>
  <c r="E14" i="6" s="1"/>
  <c r="K13" i="6"/>
  <c r="C13" i="6"/>
  <c r="E13" i="6" s="1"/>
  <c r="K12" i="6"/>
  <c r="E12" i="6"/>
  <c r="O11" i="6"/>
  <c r="Q11" i="6" s="1"/>
  <c r="K11" i="6"/>
  <c r="C11" i="6"/>
  <c r="E11" i="6" s="1"/>
  <c r="O10" i="6"/>
  <c r="Q10" i="6" s="1"/>
  <c r="K10" i="6"/>
  <c r="C10" i="6"/>
  <c r="E10" i="6" s="1"/>
  <c r="K9" i="6"/>
  <c r="C9" i="6"/>
  <c r="E9" i="6" s="1"/>
  <c r="K8" i="6"/>
  <c r="C8" i="6"/>
  <c r="E8" i="6" s="1"/>
  <c r="K7" i="6"/>
  <c r="E7" i="6"/>
  <c r="K6" i="6"/>
  <c r="E6" i="6"/>
  <c r="O5" i="6"/>
  <c r="Q5" i="6" s="1"/>
  <c r="K5" i="6"/>
  <c r="E5" i="6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L44" i="5"/>
  <c r="AL42" i="5" s="1"/>
  <c r="AK44" i="5"/>
  <c r="AK42" i="5" s="1"/>
  <c r="AJ44" i="5"/>
  <c r="AI44" i="5"/>
  <c r="AI42" i="5" s="1"/>
  <c r="AH44" i="5"/>
  <c r="AH42" i="5" s="1"/>
  <c r="AG44" i="5"/>
  <c r="AG42" i="5" s="1"/>
  <c r="AF44" i="5"/>
  <c r="AF42" i="5" s="1"/>
  <c r="AE44" i="5"/>
  <c r="AD44" i="5"/>
  <c r="AC44" i="5"/>
  <c r="AB44" i="5"/>
  <c r="AA44" i="5"/>
  <c r="AA42" i="5" s="1"/>
  <c r="Z44" i="5"/>
  <c r="Z42" i="5" s="1"/>
  <c r="Y44" i="5"/>
  <c r="Y42" i="5" s="1"/>
  <c r="X44" i="5"/>
  <c r="X42" i="5" s="1"/>
  <c r="W44" i="5"/>
  <c r="V44" i="5"/>
  <c r="V42" i="5" s="1"/>
  <c r="U44" i="5"/>
  <c r="U42" i="5" s="1"/>
  <c r="T44" i="5"/>
  <c r="S44" i="5"/>
  <c r="S42" i="5" s="1"/>
  <c r="R44" i="5"/>
  <c r="R42" i="5" s="1"/>
  <c r="Q44" i="5"/>
  <c r="Q42" i="5" s="1"/>
  <c r="P44" i="5"/>
  <c r="P42" i="5" s="1"/>
  <c r="O44" i="5"/>
  <c r="N44" i="5"/>
  <c r="M44" i="5"/>
  <c r="L44" i="5"/>
  <c r="K44" i="5"/>
  <c r="K42" i="5" s="1"/>
  <c r="J44" i="5"/>
  <c r="J42" i="5" s="1"/>
  <c r="I44" i="5"/>
  <c r="I42" i="5" s="1"/>
  <c r="H44" i="5"/>
  <c r="H42" i="5" s="1"/>
  <c r="G44" i="5"/>
  <c r="F44" i="5"/>
  <c r="F42" i="5" s="1"/>
  <c r="E44" i="5"/>
  <c r="E42" i="5" s="1"/>
  <c r="D44" i="5"/>
  <c r="C44" i="5"/>
  <c r="C42" i="5" s="1"/>
  <c r="AJ42" i="5"/>
  <c r="AE42" i="5"/>
  <c r="AD42" i="5"/>
  <c r="AC42" i="5"/>
  <c r="AB42" i="5"/>
  <c r="W42" i="5"/>
  <c r="T42" i="5"/>
  <c r="O42" i="5"/>
  <c r="N42" i="5"/>
  <c r="M42" i="5"/>
  <c r="L42" i="5"/>
  <c r="G42" i="5"/>
  <c r="D42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L38" i="5"/>
  <c r="AL36" i="5" s="1"/>
  <c r="AK38" i="5"/>
  <c r="AK36" i="5" s="1"/>
  <c r="AJ38" i="5"/>
  <c r="AJ36" i="5" s="1"/>
  <c r="AI38" i="5"/>
  <c r="AH38" i="5"/>
  <c r="AG38" i="5"/>
  <c r="AF38" i="5"/>
  <c r="AF36" i="5" s="1"/>
  <c r="AE38" i="5"/>
  <c r="AE36" i="5" s="1"/>
  <c r="AD38" i="5"/>
  <c r="AD36" i="5" s="1"/>
  <c r="AC38" i="5"/>
  <c r="AC36" i="5" s="1"/>
  <c r="AB38" i="5"/>
  <c r="AB36" i="5" s="1"/>
  <c r="AA38" i="5"/>
  <c r="Z38" i="5"/>
  <c r="Z36" i="5" s="1"/>
  <c r="Y38" i="5"/>
  <c r="Y36" i="5" s="1"/>
  <c r="X38" i="5"/>
  <c r="X36" i="5" s="1"/>
  <c r="W38" i="5"/>
  <c r="W36" i="5" s="1"/>
  <c r="V38" i="5"/>
  <c r="V36" i="5" s="1"/>
  <c r="U38" i="5"/>
  <c r="U36" i="5" s="1"/>
  <c r="T38" i="5"/>
  <c r="T36" i="5" s="1"/>
  <c r="S38" i="5"/>
  <c r="R38" i="5"/>
  <c r="Q38" i="5"/>
  <c r="P38" i="5"/>
  <c r="P36" i="5" s="1"/>
  <c r="O38" i="5"/>
  <c r="O36" i="5" s="1"/>
  <c r="N38" i="5"/>
  <c r="N36" i="5" s="1"/>
  <c r="M38" i="5"/>
  <c r="M36" i="5" s="1"/>
  <c r="L38" i="5"/>
  <c r="L36" i="5" s="1"/>
  <c r="K38" i="5"/>
  <c r="J38" i="5"/>
  <c r="J36" i="5" s="1"/>
  <c r="I38" i="5"/>
  <c r="I36" i="5" s="1"/>
  <c r="H38" i="5"/>
  <c r="H36" i="5" s="1"/>
  <c r="G38" i="5"/>
  <c r="G36" i="5" s="1"/>
  <c r="F38" i="5"/>
  <c r="F36" i="5" s="1"/>
  <c r="E38" i="5"/>
  <c r="E36" i="5" s="1"/>
  <c r="D38" i="5"/>
  <c r="D36" i="5" s="1"/>
  <c r="C38" i="5"/>
  <c r="AI36" i="5"/>
  <c r="AH36" i="5"/>
  <c r="AG36" i="5"/>
  <c r="AA36" i="5"/>
  <c r="S36" i="5"/>
  <c r="R36" i="5"/>
  <c r="Q36" i="5"/>
  <c r="K36" i="5"/>
  <c r="C36" i="5"/>
  <c r="AJ35" i="5"/>
  <c r="AJ33" i="5" s="1"/>
  <c r="AG35" i="5"/>
  <c r="AG33" i="5" s="1"/>
  <c r="AD35" i="5"/>
  <c r="AD33" i="5" s="1"/>
  <c r="AA35" i="5"/>
  <c r="AA33" i="5" s="1"/>
  <c r="X35" i="5"/>
  <c r="U35" i="5"/>
  <c r="R35" i="5"/>
  <c r="R33" i="5" s="1"/>
  <c r="O35" i="5"/>
  <c r="O33" i="5" s="1"/>
  <c r="L35" i="5"/>
  <c r="L33" i="5" s="1"/>
  <c r="I35" i="5"/>
  <c r="I33" i="5" s="1"/>
  <c r="F35" i="5"/>
  <c r="C35" i="5"/>
  <c r="AA34" i="5"/>
  <c r="O34" i="5"/>
  <c r="C34" i="5"/>
  <c r="C33" i="5" s="1"/>
  <c r="AL33" i="5"/>
  <c r="AK33" i="5"/>
  <c r="AI33" i="5"/>
  <c r="AH33" i="5"/>
  <c r="AF33" i="5"/>
  <c r="AE33" i="5"/>
  <c r="AC33" i="5"/>
  <c r="AB33" i="5"/>
  <c r="Z33" i="5"/>
  <c r="Y33" i="5"/>
  <c r="X33" i="5"/>
  <c r="W33" i="5"/>
  <c r="V33" i="5"/>
  <c r="U33" i="5"/>
  <c r="T33" i="5"/>
  <c r="S33" i="5"/>
  <c r="Q33" i="5"/>
  <c r="P33" i="5"/>
  <c r="N33" i="5"/>
  <c r="M33" i="5"/>
  <c r="K33" i="5"/>
  <c r="J33" i="5"/>
  <c r="H33" i="5"/>
  <c r="G33" i="5"/>
  <c r="F33" i="5"/>
  <c r="E33" i="5"/>
  <c r="D33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A23" i="5"/>
  <c r="O23" i="5"/>
  <c r="C23" i="5"/>
  <c r="AA16" i="5"/>
  <c r="AB16" i="5" s="1"/>
  <c r="AC16" i="5" s="1"/>
  <c r="O16" i="5"/>
  <c r="C16" i="5"/>
  <c r="C10" i="5"/>
  <c r="C59" i="5" s="1"/>
  <c r="C8" i="5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C7" i="5"/>
  <c r="D6" i="5"/>
  <c r="C6" i="5"/>
  <c r="C30" i="5" s="1"/>
  <c r="C29" i="5" s="1"/>
  <c r="AA65" i="3"/>
  <c r="AB65" i="3"/>
  <c r="AC65" i="3"/>
  <c r="AD65" i="3"/>
  <c r="AE65" i="3"/>
  <c r="AF65" i="3"/>
  <c r="AG65" i="3"/>
  <c r="AH65" i="3"/>
  <c r="AI65" i="3"/>
  <c r="AJ65" i="3"/>
  <c r="AK65" i="3"/>
  <c r="AL65" i="3"/>
  <c r="AA66" i="3"/>
  <c r="AB66" i="3"/>
  <c r="AC66" i="3"/>
  <c r="AD66" i="3"/>
  <c r="AE66" i="3" s="1"/>
  <c r="AF66" i="3" s="1"/>
  <c r="AG66" i="3" s="1"/>
  <c r="AH66" i="3" s="1"/>
  <c r="AI66" i="3" s="1"/>
  <c r="AJ66" i="3" s="1"/>
  <c r="AK66" i="3" s="1"/>
  <c r="AL66" i="3" s="1"/>
  <c r="AL47" i="3"/>
  <c r="AK47" i="3"/>
  <c r="AJ47" i="3"/>
  <c r="AI47" i="3"/>
  <c r="AH47" i="3"/>
  <c r="AG47" i="3"/>
  <c r="AF47" i="3"/>
  <c r="AE47" i="3"/>
  <c r="AD47" i="3"/>
  <c r="AC47" i="3"/>
  <c r="AB47" i="3"/>
  <c r="AA47" i="3"/>
  <c r="AL43" i="3"/>
  <c r="AK43" i="3"/>
  <c r="AJ43" i="3"/>
  <c r="AI43" i="3"/>
  <c r="AH43" i="3"/>
  <c r="AH41" i="3" s="1"/>
  <c r="AG43" i="3"/>
  <c r="AG41" i="3" s="1"/>
  <c r="AF43" i="3"/>
  <c r="AF41" i="3" s="1"/>
  <c r="AE43" i="3"/>
  <c r="AE41" i="3" s="1"/>
  <c r="AD43" i="3"/>
  <c r="AC43" i="3"/>
  <c r="AB43" i="3"/>
  <c r="AA43" i="3"/>
  <c r="AL41" i="3"/>
  <c r="AK41" i="3"/>
  <c r="AJ41" i="3"/>
  <c r="AI41" i="3"/>
  <c r="AD41" i="3"/>
  <c r="AC41" i="3"/>
  <c r="AB41" i="3"/>
  <c r="AA41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AL37" i="3"/>
  <c r="AL35" i="3" s="1"/>
  <c r="AK37" i="3"/>
  <c r="AK35" i="3" s="1"/>
  <c r="AJ37" i="3"/>
  <c r="AJ35" i="3" s="1"/>
  <c r="AI37" i="3"/>
  <c r="AI35" i="3" s="1"/>
  <c r="AH37" i="3"/>
  <c r="AG37" i="3"/>
  <c r="AF37" i="3"/>
  <c r="AE37" i="3"/>
  <c r="AD37" i="3"/>
  <c r="AD35" i="3" s="1"/>
  <c r="AC37" i="3"/>
  <c r="AC35" i="3" s="1"/>
  <c r="AB37" i="3"/>
  <c r="AB35" i="3" s="1"/>
  <c r="AA37" i="3"/>
  <c r="AA35" i="3" s="1"/>
  <c r="AH35" i="3"/>
  <c r="AG35" i="3"/>
  <c r="AF35" i="3"/>
  <c r="AE35" i="3"/>
  <c r="AJ34" i="3"/>
  <c r="AJ32" i="3" s="1"/>
  <c r="AG34" i="3"/>
  <c r="AD34" i="3"/>
  <c r="AD32" i="3" s="1"/>
  <c r="AA34" i="3"/>
  <c r="AA32" i="3" s="1"/>
  <c r="AA33" i="3"/>
  <c r="AL32" i="3"/>
  <c r="AK32" i="3"/>
  <c r="AI32" i="3"/>
  <c r="AH32" i="3"/>
  <c r="AG32" i="3"/>
  <c r="AF32" i="3"/>
  <c r="AE32" i="3"/>
  <c r="AC32" i="3"/>
  <c r="AB32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AA22" i="3"/>
  <c r="AA19" i="3"/>
  <c r="AA15" i="3"/>
  <c r="AA14" i="3" s="1"/>
  <c r="AA8" i="3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A7" i="3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A6" i="3"/>
  <c r="AB6" i="3" s="1"/>
  <c r="Z47" i="3"/>
  <c r="Y47" i="3"/>
  <c r="X47" i="3"/>
  <c r="W47" i="3"/>
  <c r="V47" i="3"/>
  <c r="U47" i="3"/>
  <c r="T47" i="3"/>
  <c r="S47" i="3"/>
  <c r="R47" i="3"/>
  <c r="Q47" i="3"/>
  <c r="P47" i="3"/>
  <c r="O47" i="3"/>
  <c r="Z43" i="3"/>
  <c r="Z41" i="3" s="1"/>
  <c r="Y43" i="3"/>
  <c r="X43" i="3"/>
  <c r="W43" i="3"/>
  <c r="V43" i="3"/>
  <c r="U43" i="3"/>
  <c r="U41" i="3" s="1"/>
  <c r="T43" i="3"/>
  <c r="T41" i="3" s="1"/>
  <c r="S43" i="3"/>
  <c r="S41" i="3" s="1"/>
  <c r="R43" i="3"/>
  <c r="R41" i="3" s="1"/>
  <c r="Q43" i="3"/>
  <c r="P43" i="3"/>
  <c r="O43" i="3"/>
  <c r="Y41" i="3"/>
  <c r="X41" i="3"/>
  <c r="W41" i="3"/>
  <c r="V41" i="3"/>
  <c r="Q41" i="3"/>
  <c r="P41" i="3"/>
  <c r="O41" i="3"/>
  <c r="Z38" i="3"/>
  <c r="Y38" i="3"/>
  <c r="X38" i="3"/>
  <c r="W38" i="3"/>
  <c r="V38" i="3"/>
  <c r="U38" i="3"/>
  <c r="T38" i="3"/>
  <c r="S38" i="3"/>
  <c r="R38" i="3"/>
  <c r="Q38" i="3"/>
  <c r="P38" i="3"/>
  <c r="O38" i="3"/>
  <c r="Z37" i="3"/>
  <c r="Y37" i="3"/>
  <c r="Y35" i="3" s="1"/>
  <c r="X37" i="3"/>
  <c r="X35" i="3" s="1"/>
  <c r="W37" i="3"/>
  <c r="W35" i="3" s="1"/>
  <c r="V37" i="3"/>
  <c r="V35" i="3" s="1"/>
  <c r="U37" i="3"/>
  <c r="T37" i="3"/>
  <c r="S37" i="3"/>
  <c r="R37" i="3"/>
  <c r="Q37" i="3"/>
  <c r="Q35" i="3" s="1"/>
  <c r="P37" i="3"/>
  <c r="P35" i="3" s="1"/>
  <c r="O37" i="3"/>
  <c r="O35" i="3" s="1"/>
  <c r="Z35" i="3"/>
  <c r="U35" i="3"/>
  <c r="T35" i="3"/>
  <c r="S35" i="3"/>
  <c r="R35" i="3"/>
  <c r="X34" i="3"/>
  <c r="X32" i="3" s="1"/>
  <c r="U34" i="3"/>
  <c r="R34" i="3"/>
  <c r="R32" i="3" s="1"/>
  <c r="O34" i="3"/>
  <c r="O33" i="3"/>
  <c r="O32" i="3" s="1"/>
  <c r="Z32" i="3"/>
  <c r="Y32" i="3"/>
  <c r="W32" i="3"/>
  <c r="V32" i="3"/>
  <c r="U32" i="3"/>
  <c r="T32" i="3"/>
  <c r="S32" i="3"/>
  <c r="Q32" i="3"/>
  <c r="P32" i="3"/>
  <c r="Z23" i="3"/>
  <c r="Y23" i="3"/>
  <c r="X23" i="3"/>
  <c r="W23" i="3"/>
  <c r="V23" i="3"/>
  <c r="U23" i="3"/>
  <c r="T23" i="3"/>
  <c r="S23" i="3"/>
  <c r="R23" i="3"/>
  <c r="Q23" i="3"/>
  <c r="P23" i="3"/>
  <c r="O23" i="3"/>
  <c r="O22" i="3"/>
  <c r="O19" i="3"/>
  <c r="O15" i="3"/>
  <c r="O9" i="4"/>
  <c r="K22" i="4"/>
  <c r="K23" i="4"/>
  <c r="K24" i="4"/>
  <c r="K25" i="4"/>
  <c r="K26" i="4"/>
  <c r="C60" i="1"/>
  <c r="AD16" i="5" l="1"/>
  <c r="AA20" i="5"/>
  <c r="AA15" i="5" s="1"/>
  <c r="AB20" i="5"/>
  <c r="AC20" i="5"/>
  <c r="AC15" i="5" s="1"/>
  <c r="K28" i="6"/>
  <c r="O44" i="6"/>
  <c r="Q44" i="6" s="1"/>
  <c r="O26" i="6"/>
  <c r="Q26" i="6" s="1"/>
  <c r="O8" i="6"/>
  <c r="Q8" i="6" s="1"/>
  <c r="E19" i="6"/>
  <c r="O7" i="6"/>
  <c r="Q7" i="6" s="1"/>
  <c r="O43" i="6"/>
  <c r="Q43" i="6" s="1"/>
  <c r="O6" i="6"/>
  <c r="Q6" i="6" s="1"/>
  <c r="O25" i="6"/>
  <c r="Q25" i="6" s="1"/>
  <c r="O42" i="6"/>
  <c r="Q42" i="6" s="1"/>
  <c r="D7" i="5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C12" i="5"/>
  <c r="D30" i="5"/>
  <c r="D29" i="5" s="1"/>
  <c r="E6" i="5"/>
  <c r="AD20" i="5"/>
  <c r="AE16" i="5"/>
  <c r="AD15" i="5"/>
  <c r="D16" i="5"/>
  <c r="C20" i="5"/>
  <c r="C15" i="5" s="1"/>
  <c r="C46" i="5" s="1"/>
  <c r="O20" i="5"/>
  <c r="O15" i="5"/>
  <c r="P16" i="5"/>
  <c r="C77" i="5"/>
  <c r="AB15" i="5"/>
  <c r="AB29" i="3"/>
  <c r="AB28" i="3" s="1"/>
  <c r="AC6" i="3"/>
  <c r="AB11" i="3"/>
  <c r="AA11" i="3"/>
  <c r="AB15" i="3"/>
  <c r="AA29" i="3"/>
  <c r="AA28" i="3" s="1"/>
  <c r="AA45" i="3" s="1"/>
  <c r="O14" i="3"/>
  <c r="P15" i="3"/>
  <c r="O47" i="4"/>
  <c r="Q47" i="4" s="1"/>
  <c r="O29" i="4"/>
  <c r="O11" i="4"/>
  <c r="Q11" i="4" s="1"/>
  <c r="O6" i="4"/>
  <c r="O5" i="4"/>
  <c r="Q5" i="4" s="1"/>
  <c r="I19" i="4"/>
  <c r="K19" i="4" s="1"/>
  <c r="K11" i="4"/>
  <c r="K12" i="4"/>
  <c r="K13" i="4"/>
  <c r="K14" i="4"/>
  <c r="K15" i="4"/>
  <c r="K16" i="4"/>
  <c r="K17" i="4"/>
  <c r="K18" i="4"/>
  <c r="K20" i="4"/>
  <c r="K21" i="4"/>
  <c r="K6" i="4"/>
  <c r="K7" i="4"/>
  <c r="K8" i="4"/>
  <c r="K9" i="4"/>
  <c r="K10" i="4"/>
  <c r="AL47" i="1"/>
  <c r="AK47" i="1"/>
  <c r="AJ47" i="1"/>
  <c r="AI47" i="1"/>
  <c r="AH47" i="1"/>
  <c r="AG47" i="1"/>
  <c r="AF47" i="1"/>
  <c r="AE47" i="1"/>
  <c r="AD47" i="1"/>
  <c r="AC47" i="1"/>
  <c r="AB47" i="1"/>
  <c r="AA47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AL37" i="1"/>
  <c r="AL35" i="1" s="1"/>
  <c r="AK37" i="1"/>
  <c r="AK35" i="1" s="1"/>
  <c r="AJ37" i="1"/>
  <c r="AJ35" i="1" s="1"/>
  <c r="AI37" i="1"/>
  <c r="AI35" i="1" s="1"/>
  <c r="AH37" i="1"/>
  <c r="AG37" i="1"/>
  <c r="AF37" i="1"/>
  <c r="AE37" i="1"/>
  <c r="AD37" i="1"/>
  <c r="AD35" i="1" s="1"/>
  <c r="AC37" i="1"/>
  <c r="AC35" i="1" s="1"/>
  <c r="AB37" i="1"/>
  <c r="AB35" i="1" s="1"/>
  <c r="AA37" i="1"/>
  <c r="AA35" i="1" s="1"/>
  <c r="AH35" i="1"/>
  <c r="AG35" i="1"/>
  <c r="AF35" i="1"/>
  <c r="AE35" i="1"/>
  <c r="AJ34" i="1"/>
  <c r="AJ32" i="1" s="1"/>
  <c r="AG34" i="1"/>
  <c r="AD34" i="1"/>
  <c r="AD32" i="1" s="1"/>
  <c r="AA34" i="1"/>
  <c r="AA32" i="1" s="1"/>
  <c r="AA33" i="1"/>
  <c r="AL32" i="1"/>
  <c r="AK32" i="1"/>
  <c r="AI32" i="1"/>
  <c r="AH32" i="1"/>
  <c r="AG32" i="1"/>
  <c r="AF32" i="1"/>
  <c r="AE32" i="1"/>
  <c r="AC32" i="1"/>
  <c r="AB32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AA22" i="1"/>
  <c r="Z47" i="1"/>
  <c r="Y47" i="1"/>
  <c r="X47" i="1"/>
  <c r="W47" i="1"/>
  <c r="V47" i="1"/>
  <c r="U47" i="1"/>
  <c r="T47" i="1"/>
  <c r="S47" i="1"/>
  <c r="R47" i="1"/>
  <c r="Q47" i="1"/>
  <c r="P47" i="1"/>
  <c r="O47" i="1"/>
  <c r="Z38" i="1"/>
  <c r="Y38" i="1"/>
  <c r="X38" i="1"/>
  <c r="W38" i="1"/>
  <c r="V38" i="1"/>
  <c r="U38" i="1"/>
  <c r="T38" i="1"/>
  <c r="S38" i="1"/>
  <c r="R38" i="1"/>
  <c r="Q38" i="1"/>
  <c r="P38" i="1"/>
  <c r="O38" i="1"/>
  <c r="Z37" i="1"/>
  <c r="Z35" i="1" s="1"/>
  <c r="Y37" i="1"/>
  <c r="Y35" i="1" s="1"/>
  <c r="X37" i="1"/>
  <c r="W37" i="1"/>
  <c r="V37" i="1"/>
  <c r="U37" i="1"/>
  <c r="T37" i="1"/>
  <c r="T35" i="1" s="1"/>
  <c r="S37" i="1"/>
  <c r="S35" i="1" s="1"/>
  <c r="R37" i="1"/>
  <c r="R35" i="1" s="1"/>
  <c r="Q37" i="1"/>
  <c r="Q35" i="1" s="1"/>
  <c r="P37" i="1"/>
  <c r="O37" i="1"/>
  <c r="X35" i="1"/>
  <c r="W35" i="1"/>
  <c r="V35" i="1"/>
  <c r="U35" i="1"/>
  <c r="P35" i="1"/>
  <c r="O35" i="1"/>
  <c r="X34" i="1"/>
  <c r="X32" i="1" s="1"/>
  <c r="U34" i="1"/>
  <c r="U32" i="1" s="1"/>
  <c r="R34" i="1"/>
  <c r="O34" i="1"/>
  <c r="O33" i="1"/>
  <c r="Z32" i="1"/>
  <c r="Y32" i="1"/>
  <c r="W32" i="1"/>
  <c r="V32" i="1"/>
  <c r="T32" i="1"/>
  <c r="S32" i="1"/>
  <c r="R32" i="1"/>
  <c r="Q32" i="1"/>
  <c r="P32" i="1"/>
  <c r="O32" i="1"/>
  <c r="Z23" i="1"/>
  <c r="Y23" i="1"/>
  <c r="X23" i="1"/>
  <c r="W23" i="1"/>
  <c r="V23" i="1"/>
  <c r="U23" i="1"/>
  <c r="T23" i="1"/>
  <c r="S23" i="1"/>
  <c r="R23" i="1"/>
  <c r="Q23" i="1"/>
  <c r="P23" i="1"/>
  <c r="O23" i="1"/>
  <c r="O22" i="1"/>
  <c r="E47" i="4"/>
  <c r="E46" i="4"/>
  <c r="E45" i="4"/>
  <c r="E44" i="4"/>
  <c r="E43" i="4"/>
  <c r="E42" i="4"/>
  <c r="E41" i="4"/>
  <c r="E40" i="4"/>
  <c r="E39" i="4"/>
  <c r="K37" i="4"/>
  <c r="K36" i="4"/>
  <c r="E31" i="4"/>
  <c r="K35" i="4"/>
  <c r="E30" i="4"/>
  <c r="Q29" i="4"/>
  <c r="E29" i="4"/>
  <c r="E28" i="4"/>
  <c r="K34" i="4"/>
  <c r="E27" i="4"/>
  <c r="E26" i="4"/>
  <c r="E18" i="4"/>
  <c r="E17" i="4"/>
  <c r="C16" i="4"/>
  <c r="E16" i="4" s="1"/>
  <c r="K5" i="4"/>
  <c r="C15" i="4"/>
  <c r="E15" i="4" s="1"/>
  <c r="C14" i="4"/>
  <c r="E14" i="4" s="1"/>
  <c r="C13" i="4"/>
  <c r="E13" i="4" s="1"/>
  <c r="O7" i="4" s="1"/>
  <c r="E12" i="4"/>
  <c r="C11" i="4"/>
  <c r="E11" i="4" s="1"/>
  <c r="C10" i="4"/>
  <c r="E10" i="4" s="1"/>
  <c r="C9" i="4"/>
  <c r="E9" i="4" s="1"/>
  <c r="C8" i="4"/>
  <c r="E8" i="4" s="1"/>
  <c r="E7" i="4"/>
  <c r="O24" i="4" s="1"/>
  <c r="Q24" i="4" s="1"/>
  <c r="E6" i="4"/>
  <c r="O42" i="4" s="1"/>
  <c r="Q42" i="4" s="1"/>
  <c r="E5" i="4"/>
  <c r="C58" i="3"/>
  <c r="N47" i="3"/>
  <c r="M47" i="3"/>
  <c r="L47" i="3"/>
  <c r="K47" i="3"/>
  <c r="J47" i="3"/>
  <c r="I47" i="3"/>
  <c r="H47" i="3"/>
  <c r="G47" i="3"/>
  <c r="F47" i="3"/>
  <c r="E47" i="3"/>
  <c r="D47" i="3"/>
  <c r="C47" i="3"/>
  <c r="C76" i="3" s="1"/>
  <c r="N38" i="3"/>
  <c r="M38" i="3"/>
  <c r="L38" i="3"/>
  <c r="K38" i="3"/>
  <c r="J38" i="3"/>
  <c r="I38" i="3"/>
  <c r="H38" i="3"/>
  <c r="G38" i="3"/>
  <c r="F38" i="3"/>
  <c r="E38" i="3"/>
  <c r="D38" i="3"/>
  <c r="C38" i="3"/>
  <c r="N37" i="3"/>
  <c r="M37" i="3"/>
  <c r="M35" i="3" s="1"/>
  <c r="L37" i="3"/>
  <c r="L35" i="3" s="1"/>
  <c r="K37" i="3"/>
  <c r="J37" i="3"/>
  <c r="I37" i="3"/>
  <c r="H37" i="3"/>
  <c r="G37" i="3"/>
  <c r="G35" i="3" s="1"/>
  <c r="F37" i="3"/>
  <c r="E37" i="3"/>
  <c r="E35" i="3" s="1"/>
  <c r="D37" i="3"/>
  <c r="D35" i="3" s="1"/>
  <c r="C37" i="3"/>
  <c r="N35" i="3"/>
  <c r="K35" i="3"/>
  <c r="J35" i="3"/>
  <c r="I35" i="3"/>
  <c r="H35" i="3"/>
  <c r="F35" i="3"/>
  <c r="C35" i="3"/>
  <c r="N32" i="3"/>
  <c r="M32" i="3"/>
  <c r="K32" i="3"/>
  <c r="J32" i="3"/>
  <c r="H32" i="3"/>
  <c r="G32" i="3"/>
  <c r="E32" i="3"/>
  <c r="D32" i="3"/>
  <c r="N23" i="3"/>
  <c r="M23" i="3"/>
  <c r="L23" i="3"/>
  <c r="K23" i="3"/>
  <c r="J23" i="3"/>
  <c r="I23" i="3"/>
  <c r="H23" i="3"/>
  <c r="G23" i="3"/>
  <c r="F23" i="3"/>
  <c r="E23" i="3"/>
  <c r="D23" i="3"/>
  <c r="C23" i="3"/>
  <c r="C9" i="3"/>
  <c r="O45" i="2"/>
  <c r="Q45" i="2" s="1"/>
  <c r="O44" i="2"/>
  <c r="Q44" i="2" s="1"/>
  <c r="O42" i="2"/>
  <c r="Q42" i="2" s="1"/>
  <c r="O43" i="2"/>
  <c r="Q43" i="2" s="1"/>
  <c r="O5" i="2"/>
  <c r="Q16" i="6" l="1"/>
  <c r="Q17" i="6" s="1"/>
  <c r="Q52" i="6"/>
  <c r="Q53" i="6" s="1"/>
  <c r="O9" i="6"/>
  <c r="Q9" i="6" s="1"/>
  <c r="O45" i="6"/>
  <c r="Q45" i="6" s="1"/>
  <c r="O27" i="6"/>
  <c r="Q27" i="6" s="1"/>
  <c r="Q34" i="6" s="1"/>
  <c r="Q35" i="6" s="1"/>
  <c r="E12" i="5"/>
  <c r="E30" i="5"/>
  <c r="E29" i="5" s="1"/>
  <c r="F6" i="5"/>
  <c r="E16" i="5"/>
  <c r="D20" i="5"/>
  <c r="D15" i="5" s="1"/>
  <c r="D46" i="5" s="1"/>
  <c r="AE20" i="5"/>
  <c r="AE15" i="5" s="1"/>
  <c r="AF16" i="5"/>
  <c r="P20" i="5"/>
  <c r="P15" i="5"/>
  <c r="Q16" i="5"/>
  <c r="D12" i="5"/>
  <c r="F32" i="5" s="1"/>
  <c r="C47" i="5"/>
  <c r="C51" i="5" s="1"/>
  <c r="AA46" i="3"/>
  <c r="AA50" i="3" s="1"/>
  <c r="AC29" i="3"/>
  <c r="AC28" i="3" s="1"/>
  <c r="AD6" i="3"/>
  <c r="AC11" i="3"/>
  <c r="AD31" i="3" s="1"/>
  <c r="AB19" i="3"/>
  <c r="AB14" i="3" s="1"/>
  <c r="AB45" i="3" s="1"/>
  <c r="AB46" i="3" s="1"/>
  <c r="AB50" i="3" s="1"/>
  <c r="AC15" i="3"/>
  <c r="Q15" i="3"/>
  <c r="P19" i="3"/>
  <c r="P14" i="3" s="1"/>
  <c r="K28" i="4"/>
  <c r="O45" i="4" s="1"/>
  <c r="Q45" i="4" s="1"/>
  <c r="E49" i="4"/>
  <c r="C22" i="3" s="1"/>
  <c r="E32" i="4"/>
  <c r="C15" i="3" s="1"/>
  <c r="D15" i="3" s="1"/>
  <c r="E15" i="3" s="1"/>
  <c r="F15" i="3" s="1"/>
  <c r="G15" i="3" s="1"/>
  <c r="H15" i="3" s="1"/>
  <c r="I15" i="3" s="1"/>
  <c r="J15" i="3" s="1"/>
  <c r="K15" i="3" s="1"/>
  <c r="L15" i="3" s="1"/>
  <c r="M15" i="3" s="1"/>
  <c r="N15" i="3" s="1"/>
  <c r="K38" i="4"/>
  <c r="E19" i="4"/>
  <c r="Q7" i="4"/>
  <c r="O43" i="4"/>
  <c r="Q43" i="4" s="1"/>
  <c r="O44" i="4"/>
  <c r="Q44" i="4" s="1"/>
  <c r="O25" i="4"/>
  <c r="Q25" i="4" s="1"/>
  <c r="Q6" i="4"/>
  <c r="D47" i="5" l="1"/>
  <c r="D51" i="5" s="1"/>
  <c r="D66" i="5" s="1"/>
  <c r="Q20" i="5"/>
  <c r="Q15" i="5" s="1"/>
  <c r="R16" i="5"/>
  <c r="F16" i="5"/>
  <c r="E20" i="5"/>
  <c r="E15" i="5" s="1"/>
  <c r="E46" i="5" s="1"/>
  <c r="F30" i="5"/>
  <c r="F29" i="5" s="1"/>
  <c r="G6" i="5"/>
  <c r="F12" i="5"/>
  <c r="C66" i="5"/>
  <c r="C67" i="5" s="1"/>
  <c r="AF20" i="5"/>
  <c r="AF19" i="5"/>
  <c r="AG16" i="5"/>
  <c r="AE6" i="3"/>
  <c r="AD11" i="3"/>
  <c r="AD29" i="3"/>
  <c r="AD28" i="3" s="1"/>
  <c r="AD15" i="3"/>
  <c r="AC19" i="3"/>
  <c r="AC14" i="3" s="1"/>
  <c r="AC45" i="3" s="1"/>
  <c r="AC46" i="3" s="1"/>
  <c r="AC50" i="3" s="1"/>
  <c r="R15" i="3"/>
  <c r="Q19" i="3"/>
  <c r="Q14" i="3" s="1"/>
  <c r="O27" i="4"/>
  <c r="Q27" i="4" s="1"/>
  <c r="D43" i="3"/>
  <c r="L43" i="3"/>
  <c r="K43" i="3"/>
  <c r="E43" i="3"/>
  <c r="M43" i="3"/>
  <c r="F43" i="3"/>
  <c r="N43" i="3"/>
  <c r="C43" i="3"/>
  <c r="G43" i="3"/>
  <c r="H43" i="3"/>
  <c r="I43" i="3"/>
  <c r="J43" i="3"/>
  <c r="Q9" i="4"/>
  <c r="C33" i="3"/>
  <c r="O8" i="4"/>
  <c r="Q8" i="4" s="1"/>
  <c r="L34" i="3"/>
  <c r="L32" i="3" s="1"/>
  <c r="I34" i="3"/>
  <c r="I32" i="3" s="1"/>
  <c r="F34" i="3"/>
  <c r="F32" i="3" s="1"/>
  <c r="C34" i="3"/>
  <c r="O26" i="4"/>
  <c r="Q26" i="4" s="1"/>
  <c r="Q5" i="2"/>
  <c r="K12" i="2"/>
  <c r="K13" i="2"/>
  <c r="K14" i="2"/>
  <c r="K15" i="2"/>
  <c r="K16" i="2"/>
  <c r="K11" i="2"/>
  <c r="K10" i="2"/>
  <c r="E45" i="2"/>
  <c r="E46" i="2"/>
  <c r="E47" i="2"/>
  <c r="E44" i="2"/>
  <c r="E43" i="2"/>
  <c r="E42" i="2"/>
  <c r="E41" i="2"/>
  <c r="E40" i="2"/>
  <c r="E39" i="2"/>
  <c r="E49" i="2" s="1"/>
  <c r="C22" i="1" s="1"/>
  <c r="D37" i="1"/>
  <c r="E37" i="1"/>
  <c r="F37" i="1"/>
  <c r="G37" i="1"/>
  <c r="H37" i="1"/>
  <c r="I37" i="1"/>
  <c r="J37" i="1"/>
  <c r="K37" i="1"/>
  <c r="L37" i="1"/>
  <c r="M37" i="1"/>
  <c r="N37" i="1"/>
  <c r="C37" i="1"/>
  <c r="D47" i="1"/>
  <c r="E47" i="1"/>
  <c r="F47" i="1"/>
  <c r="G47" i="1"/>
  <c r="H47" i="1"/>
  <c r="I47" i="1"/>
  <c r="J47" i="1"/>
  <c r="K47" i="1"/>
  <c r="L47" i="1"/>
  <c r="M47" i="1"/>
  <c r="N47" i="1"/>
  <c r="C47" i="1"/>
  <c r="D67" i="5" l="1"/>
  <c r="AF15" i="5"/>
  <c r="E47" i="5"/>
  <c r="E51" i="5" s="1"/>
  <c r="F20" i="5"/>
  <c r="F15" i="5" s="1"/>
  <c r="F46" i="5" s="1"/>
  <c r="F47" i="5" s="1"/>
  <c r="F51" i="5" s="1"/>
  <c r="F66" i="5" s="1"/>
  <c r="G16" i="5"/>
  <c r="S16" i="5"/>
  <c r="R20" i="5"/>
  <c r="R15" i="5" s="1"/>
  <c r="AG20" i="5"/>
  <c r="AG15" i="5" s="1"/>
  <c r="AH16" i="5"/>
  <c r="G30" i="5"/>
  <c r="G29" i="5" s="1"/>
  <c r="G12" i="5"/>
  <c r="H6" i="5"/>
  <c r="AE15" i="3"/>
  <c r="AD19" i="3"/>
  <c r="AD14" i="3" s="1"/>
  <c r="AD45" i="3" s="1"/>
  <c r="AD46" i="3" s="1"/>
  <c r="AD50" i="3" s="1"/>
  <c r="AE11" i="3"/>
  <c r="AF6" i="3"/>
  <c r="AE29" i="3"/>
  <c r="AE28" i="3" s="1"/>
  <c r="S15" i="3"/>
  <c r="R19" i="3"/>
  <c r="R14" i="3" s="1"/>
  <c r="C32" i="3"/>
  <c r="C76" i="1"/>
  <c r="E28" i="2"/>
  <c r="D38" i="1"/>
  <c r="E38" i="1"/>
  <c r="F38" i="1"/>
  <c r="G38" i="1"/>
  <c r="H38" i="1"/>
  <c r="I38" i="1"/>
  <c r="J38" i="1"/>
  <c r="K38" i="1"/>
  <c r="L38" i="1"/>
  <c r="M38" i="1"/>
  <c r="N38" i="1"/>
  <c r="D35" i="1"/>
  <c r="E35" i="1"/>
  <c r="F35" i="1"/>
  <c r="G35" i="1"/>
  <c r="H35" i="1"/>
  <c r="I35" i="1"/>
  <c r="J35" i="1"/>
  <c r="K35" i="1"/>
  <c r="L35" i="1"/>
  <c r="M35" i="1"/>
  <c r="N35" i="1"/>
  <c r="D32" i="1"/>
  <c r="E32" i="1"/>
  <c r="G32" i="1"/>
  <c r="H32" i="1"/>
  <c r="J32" i="1"/>
  <c r="K32" i="1"/>
  <c r="M32" i="1"/>
  <c r="N32" i="1"/>
  <c r="D23" i="1"/>
  <c r="E23" i="1"/>
  <c r="F23" i="1"/>
  <c r="G23" i="1"/>
  <c r="H23" i="1"/>
  <c r="I23" i="1"/>
  <c r="J23" i="1"/>
  <c r="K23" i="1"/>
  <c r="L23" i="1"/>
  <c r="M23" i="1"/>
  <c r="N23" i="1"/>
  <c r="C23" i="1"/>
  <c r="C38" i="1"/>
  <c r="C35" i="1"/>
  <c r="E31" i="2"/>
  <c r="E30" i="2"/>
  <c r="E29" i="2"/>
  <c r="E27" i="2"/>
  <c r="E26" i="2"/>
  <c r="E32" i="2" s="1"/>
  <c r="K28" i="2"/>
  <c r="K29" i="2"/>
  <c r="K30" i="2"/>
  <c r="K31" i="2"/>
  <c r="K32" i="2"/>
  <c r="K27" i="2"/>
  <c r="K6" i="2"/>
  <c r="K7" i="2"/>
  <c r="K8" i="2"/>
  <c r="K9" i="2"/>
  <c r="K5" i="2"/>
  <c r="H30" i="5" l="1"/>
  <c r="H29" i="5" s="1"/>
  <c r="I6" i="5"/>
  <c r="H12" i="5"/>
  <c r="T16" i="5"/>
  <c r="S20" i="5"/>
  <c r="S15" i="5"/>
  <c r="G20" i="5"/>
  <c r="G15" i="5"/>
  <c r="G46" i="5" s="1"/>
  <c r="G47" i="5" s="1"/>
  <c r="G51" i="5" s="1"/>
  <c r="H16" i="5"/>
  <c r="AH20" i="5"/>
  <c r="AH15" i="5" s="1"/>
  <c r="AI16" i="5"/>
  <c r="E66" i="5"/>
  <c r="E67" i="5" s="1"/>
  <c r="F67" i="5" s="1"/>
  <c r="AF11" i="3"/>
  <c r="AG6" i="3"/>
  <c r="AF29" i="3"/>
  <c r="AF28" i="3" s="1"/>
  <c r="AF15" i="3"/>
  <c r="AE19" i="3"/>
  <c r="AE14" i="3"/>
  <c r="AE45" i="3" s="1"/>
  <c r="AE46" i="3" s="1"/>
  <c r="AE50" i="3" s="1"/>
  <c r="S19" i="3"/>
  <c r="S14" i="3" s="1"/>
  <c r="T15" i="3"/>
  <c r="AH15" i="1"/>
  <c r="T15" i="1"/>
  <c r="AG15" i="1"/>
  <c r="S15" i="1"/>
  <c r="AF15" i="1"/>
  <c r="Z15" i="1"/>
  <c r="R15" i="1"/>
  <c r="AE15" i="1"/>
  <c r="Y15" i="1"/>
  <c r="Q15" i="1"/>
  <c r="AL15" i="1"/>
  <c r="AD15" i="1"/>
  <c r="AD19" i="1" s="1"/>
  <c r="AD14" i="1" s="1"/>
  <c r="X15" i="1"/>
  <c r="P15" i="1"/>
  <c r="AK15" i="1"/>
  <c r="AC15" i="1"/>
  <c r="O15" i="1"/>
  <c r="O19" i="1" s="1"/>
  <c r="O14" i="1" s="1"/>
  <c r="AJ15" i="1"/>
  <c r="AB15" i="1"/>
  <c r="AA15" i="1"/>
  <c r="U15" i="1"/>
  <c r="U19" i="1" s="1"/>
  <c r="U14" i="1" s="1"/>
  <c r="W15" i="1"/>
  <c r="V15" i="1"/>
  <c r="AI15" i="1"/>
  <c r="O47" i="2"/>
  <c r="Q47" i="2" s="1"/>
  <c r="O29" i="2"/>
  <c r="Q29" i="2" s="1"/>
  <c r="O11" i="2"/>
  <c r="Q11" i="2"/>
  <c r="L15" i="1"/>
  <c r="L19" i="1" s="1"/>
  <c r="J15" i="1"/>
  <c r="K15" i="1"/>
  <c r="K33" i="2"/>
  <c r="K17" i="2"/>
  <c r="C16" i="2"/>
  <c r="E16" i="2" s="1"/>
  <c r="C15" i="2"/>
  <c r="E15" i="2" s="1"/>
  <c r="C14" i="2"/>
  <c r="E14" i="2" s="1"/>
  <c r="C13" i="2"/>
  <c r="E13" i="2" s="1"/>
  <c r="O7" i="2" s="1"/>
  <c r="C11" i="2"/>
  <c r="E11" i="2" s="1"/>
  <c r="C10" i="2"/>
  <c r="E10" i="2" s="1"/>
  <c r="C9" i="2"/>
  <c r="E9" i="2" s="1"/>
  <c r="C8" i="2"/>
  <c r="E8" i="2" s="1"/>
  <c r="E12" i="2"/>
  <c r="E17" i="2"/>
  <c r="E18" i="2"/>
  <c r="C9" i="1"/>
  <c r="E6" i="2"/>
  <c r="E7" i="2"/>
  <c r="E5" i="2"/>
  <c r="G66" i="5" l="1"/>
  <c r="H20" i="5"/>
  <c r="H19" i="5"/>
  <c r="H15" i="5" s="1"/>
  <c r="H46" i="5" s="1"/>
  <c r="H47" i="5" s="1"/>
  <c r="H51" i="5" s="1"/>
  <c r="I16" i="5"/>
  <c r="I30" i="5"/>
  <c r="I29" i="5" s="1"/>
  <c r="J6" i="5"/>
  <c r="I12" i="5"/>
  <c r="G67" i="5"/>
  <c r="AJ16" i="5"/>
  <c r="AI20" i="5"/>
  <c r="AI15" i="5" s="1"/>
  <c r="U16" i="5"/>
  <c r="T19" i="5"/>
  <c r="T20" i="5"/>
  <c r="T15" i="5"/>
  <c r="AF18" i="3"/>
  <c r="AF19" i="3"/>
  <c r="AG15" i="3"/>
  <c r="AF14" i="3"/>
  <c r="AF45" i="3"/>
  <c r="AF46" i="3" s="1"/>
  <c r="AF50" i="3" s="1"/>
  <c r="AH6" i="3"/>
  <c r="AG11" i="3"/>
  <c r="AG29" i="3"/>
  <c r="AG28" i="3" s="1"/>
  <c r="T19" i="3"/>
  <c r="U15" i="3"/>
  <c r="T18" i="3"/>
  <c r="AJ19" i="1"/>
  <c r="AJ14" i="1" s="1"/>
  <c r="T18" i="1"/>
  <c r="T19" i="1"/>
  <c r="AC19" i="1"/>
  <c r="AC14" i="1"/>
  <c r="V19" i="1"/>
  <c r="V14" i="1"/>
  <c r="AK19" i="1"/>
  <c r="AK14" i="1" s="1"/>
  <c r="P19" i="1"/>
  <c r="P14" i="1" s="1"/>
  <c r="S19" i="1"/>
  <c r="S14" i="1"/>
  <c r="AI19" i="1"/>
  <c r="AI14" i="1" s="1"/>
  <c r="AE19" i="1"/>
  <c r="AE14" i="1" s="1"/>
  <c r="R19" i="1"/>
  <c r="R14" i="1" s="1"/>
  <c r="W19" i="1"/>
  <c r="W14" i="1" s="1"/>
  <c r="Z16" i="1"/>
  <c r="Z19" i="1"/>
  <c r="Z18" i="1"/>
  <c r="X19" i="1"/>
  <c r="X14" i="1" s="1"/>
  <c r="AF18" i="1"/>
  <c r="AF19" i="1"/>
  <c r="AA19" i="1"/>
  <c r="AA14" i="1"/>
  <c r="AB19" i="1"/>
  <c r="AB14" i="1" s="1"/>
  <c r="AL16" i="1"/>
  <c r="AL18" i="1"/>
  <c r="AL19" i="1"/>
  <c r="AG19" i="1"/>
  <c r="AG14" i="1" s="1"/>
  <c r="Q19" i="1"/>
  <c r="Q14" i="1" s="1"/>
  <c r="Y19" i="1"/>
  <c r="Y14" i="1" s="1"/>
  <c r="AH19" i="1"/>
  <c r="AH14" i="1" s="1"/>
  <c r="D15" i="1"/>
  <c r="D19" i="1" s="1"/>
  <c r="I15" i="1"/>
  <c r="I19" i="1" s="1"/>
  <c r="I14" i="1" s="1"/>
  <c r="C15" i="1"/>
  <c r="C19" i="1" s="1"/>
  <c r="M15" i="1"/>
  <c r="M19" i="1" s="1"/>
  <c r="M14" i="1" s="1"/>
  <c r="I19" i="3"/>
  <c r="I14" i="3" s="1"/>
  <c r="M19" i="3"/>
  <c r="M14" i="3" s="1"/>
  <c r="E19" i="3"/>
  <c r="E14" i="3" s="1"/>
  <c r="L19" i="3"/>
  <c r="L14" i="3" s="1"/>
  <c r="D19" i="3"/>
  <c r="D14" i="3" s="1"/>
  <c r="O24" i="2"/>
  <c r="Q24" i="2" s="1"/>
  <c r="O6" i="2"/>
  <c r="Q6" i="2" s="1"/>
  <c r="O25" i="2"/>
  <c r="Q25" i="2" s="1"/>
  <c r="C33" i="1"/>
  <c r="O9" i="2"/>
  <c r="Q9" i="2" s="1"/>
  <c r="O27" i="2"/>
  <c r="Q27" i="2" s="1"/>
  <c r="O8" i="2"/>
  <c r="Q8" i="2" s="1"/>
  <c r="O26" i="2"/>
  <c r="Q26" i="2" s="1"/>
  <c r="H15" i="1"/>
  <c r="H19" i="1" s="1"/>
  <c r="Q7" i="2"/>
  <c r="I34" i="1"/>
  <c r="I32" i="1" s="1"/>
  <c r="C34" i="1"/>
  <c r="C32" i="1" s="1"/>
  <c r="L34" i="1"/>
  <c r="L32" i="1" s="1"/>
  <c r="F34" i="1"/>
  <c r="F32" i="1" s="1"/>
  <c r="E19" i="2"/>
  <c r="G15" i="1"/>
  <c r="G19" i="1" s="1"/>
  <c r="G14" i="1" s="1"/>
  <c r="F15" i="1"/>
  <c r="F19" i="1" s="1"/>
  <c r="F14" i="1" s="1"/>
  <c r="N15" i="1"/>
  <c r="N16" i="1" s="1"/>
  <c r="E15" i="1"/>
  <c r="E19" i="1" s="1"/>
  <c r="C58" i="1"/>
  <c r="L14" i="1"/>
  <c r="J19" i="1"/>
  <c r="J14" i="1" s="1"/>
  <c r="K19" i="1"/>
  <c r="K14" i="1" s="1"/>
  <c r="H66" i="5" l="1"/>
  <c r="H67" i="5" s="1"/>
  <c r="AK16" i="5"/>
  <c r="AJ20" i="5"/>
  <c r="AJ15" i="5" s="1"/>
  <c r="I20" i="5"/>
  <c r="I15" i="5" s="1"/>
  <c r="I46" i="5" s="1"/>
  <c r="I47" i="5" s="1"/>
  <c r="I51" i="5" s="1"/>
  <c r="J16" i="5"/>
  <c r="J12" i="5"/>
  <c r="J30" i="5"/>
  <c r="J29" i="5" s="1"/>
  <c r="K6" i="5"/>
  <c r="U20" i="5"/>
  <c r="U15" i="5" s="1"/>
  <c r="V16" i="5"/>
  <c r="AG19" i="3"/>
  <c r="AG14" i="3"/>
  <c r="AG45" i="3" s="1"/>
  <c r="AG46" i="3" s="1"/>
  <c r="AG50" i="3" s="1"/>
  <c r="AH15" i="3"/>
  <c r="AI6" i="3"/>
  <c r="AH29" i="3"/>
  <c r="AH28" i="3" s="1"/>
  <c r="AH11" i="3"/>
  <c r="T14" i="3"/>
  <c r="V15" i="3"/>
  <c r="U19" i="3"/>
  <c r="U14" i="3" s="1"/>
  <c r="AL14" i="1"/>
  <c r="D14" i="1"/>
  <c r="AF14" i="1"/>
  <c r="C14" i="1"/>
  <c r="T14" i="1"/>
  <c r="Z14" i="1"/>
  <c r="L43" i="1"/>
  <c r="L41" i="1" s="1"/>
  <c r="AH43" i="1"/>
  <c r="AH41" i="1" s="1"/>
  <c r="U43" i="1"/>
  <c r="U41" i="1" s="1"/>
  <c r="M41" i="3"/>
  <c r="E41" i="3"/>
  <c r="F41" i="3"/>
  <c r="AG43" i="1"/>
  <c r="AG41" i="1" s="1"/>
  <c r="T43" i="1"/>
  <c r="T41" i="1" s="1"/>
  <c r="L41" i="3"/>
  <c r="D41" i="3"/>
  <c r="AD43" i="1"/>
  <c r="AD41" i="1" s="1"/>
  <c r="I41" i="3"/>
  <c r="AI43" i="1"/>
  <c r="AI41" i="1" s="1"/>
  <c r="V43" i="1"/>
  <c r="V41" i="1" s="1"/>
  <c r="AF43" i="1"/>
  <c r="AF41" i="1" s="1"/>
  <c r="S43" i="1"/>
  <c r="S41" i="1" s="1"/>
  <c r="K41" i="3"/>
  <c r="C41" i="3"/>
  <c r="Y43" i="1"/>
  <c r="Y41" i="1" s="1"/>
  <c r="AE43" i="1"/>
  <c r="AE41" i="1" s="1"/>
  <c r="Z43" i="1"/>
  <c r="Z41" i="1" s="1"/>
  <c r="R43" i="1"/>
  <c r="R41" i="1" s="1"/>
  <c r="J41" i="3"/>
  <c r="Q43" i="1"/>
  <c r="Q41" i="1" s="1"/>
  <c r="AA43" i="1"/>
  <c r="AA41" i="1" s="1"/>
  <c r="AL43" i="1"/>
  <c r="AL41" i="1" s="1"/>
  <c r="AK43" i="1"/>
  <c r="AK41" i="1" s="1"/>
  <c r="AC43" i="1"/>
  <c r="AC41" i="1" s="1"/>
  <c r="X43" i="1"/>
  <c r="X41" i="1" s="1"/>
  <c r="P43" i="1"/>
  <c r="P41" i="1" s="1"/>
  <c r="H41" i="3"/>
  <c r="AJ43" i="1"/>
  <c r="AJ41" i="1" s="1"/>
  <c r="AB43" i="1"/>
  <c r="AB41" i="1" s="1"/>
  <c r="W43" i="1"/>
  <c r="W41" i="1" s="1"/>
  <c r="O43" i="1"/>
  <c r="O41" i="1" s="1"/>
  <c r="G41" i="3"/>
  <c r="N41" i="3"/>
  <c r="G19" i="3"/>
  <c r="G14" i="3" s="1"/>
  <c r="N18" i="3"/>
  <c r="N19" i="3"/>
  <c r="N16" i="3"/>
  <c r="J19" i="3"/>
  <c r="J14" i="3" s="1"/>
  <c r="C19" i="3"/>
  <c r="C14" i="3" s="1"/>
  <c r="H18" i="3"/>
  <c r="H19" i="3"/>
  <c r="K19" i="3"/>
  <c r="K14" i="3" s="1"/>
  <c r="F19" i="3"/>
  <c r="F14" i="3" s="1"/>
  <c r="N19" i="1"/>
  <c r="N18" i="1"/>
  <c r="H18" i="1"/>
  <c r="H14" i="1" s="1"/>
  <c r="E14" i="1"/>
  <c r="F43" i="1"/>
  <c r="F41" i="1" s="1"/>
  <c r="D43" i="1"/>
  <c r="D41" i="1" s="1"/>
  <c r="I43" i="1"/>
  <c r="I41" i="1" s="1"/>
  <c r="G43" i="1"/>
  <c r="G41" i="1" s="1"/>
  <c r="E43" i="1"/>
  <c r="E41" i="1" s="1"/>
  <c r="N43" i="1"/>
  <c r="N41" i="1" s="1"/>
  <c r="K43" i="1"/>
  <c r="K41" i="1" s="1"/>
  <c r="J43" i="1"/>
  <c r="J41" i="1" s="1"/>
  <c r="M43" i="1"/>
  <c r="M41" i="1" s="1"/>
  <c r="C43" i="1"/>
  <c r="C41" i="1" s="1"/>
  <c r="H43" i="1"/>
  <c r="H41" i="1" s="1"/>
  <c r="I66" i="5" l="1"/>
  <c r="W16" i="5"/>
  <c r="V20" i="5"/>
  <c r="V15" i="5" s="1"/>
  <c r="K30" i="5"/>
  <c r="K29" i="5" s="1"/>
  <c r="L6" i="5"/>
  <c r="K12" i="5"/>
  <c r="AK20" i="5"/>
  <c r="AK15" i="5" s="1"/>
  <c r="AL16" i="5"/>
  <c r="I67" i="5"/>
  <c r="J20" i="5"/>
  <c r="J15" i="5" s="1"/>
  <c r="J46" i="5" s="1"/>
  <c r="J47" i="5" s="1"/>
  <c r="J51" i="5" s="1"/>
  <c r="J66" i="5" s="1"/>
  <c r="K16" i="5"/>
  <c r="AJ6" i="3"/>
  <c r="AI29" i="3"/>
  <c r="AI28" i="3" s="1"/>
  <c r="AI11" i="3"/>
  <c r="AH19" i="3"/>
  <c r="AH14" i="3"/>
  <c r="AH45" i="3" s="1"/>
  <c r="AH46" i="3" s="1"/>
  <c r="AH50" i="3" s="1"/>
  <c r="AI15" i="3"/>
  <c r="N14" i="3"/>
  <c r="V19" i="3"/>
  <c r="V14" i="3" s="1"/>
  <c r="W15" i="3"/>
  <c r="N14" i="1"/>
  <c r="H14" i="3"/>
  <c r="O46" i="4" s="1"/>
  <c r="L12" i="5" l="1"/>
  <c r="L30" i="5"/>
  <c r="L29" i="5" s="1"/>
  <c r="M6" i="5"/>
  <c r="J67" i="5"/>
  <c r="AL20" i="5"/>
  <c r="AL17" i="5"/>
  <c r="AL19" i="5"/>
  <c r="W20" i="5"/>
  <c r="W15" i="5" s="1"/>
  <c r="X16" i="5"/>
  <c r="L16" i="5"/>
  <c r="K20" i="5"/>
  <c r="K15" i="5"/>
  <c r="K46" i="5" s="1"/>
  <c r="K47" i="5" s="1"/>
  <c r="K51" i="5" s="1"/>
  <c r="K66" i="5" s="1"/>
  <c r="AI19" i="3"/>
  <c r="AI14" i="3" s="1"/>
  <c r="AI45" i="3" s="1"/>
  <c r="AI46" i="3" s="1"/>
  <c r="AI50" i="3" s="1"/>
  <c r="AJ15" i="3"/>
  <c r="AJ29" i="3"/>
  <c r="AJ28" i="3" s="1"/>
  <c r="AK6" i="3"/>
  <c r="AJ11" i="3"/>
  <c r="X15" i="3"/>
  <c r="W19" i="3"/>
  <c r="W14" i="3" s="1"/>
  <c r="O28" i="4"/>
  <c r="Q28" i="4" s="1"/>
  <c r="Q34" i="4" s="1"/>
  <c r="O10" i="4"/>
  <c r="Q10" i="4" s="1"/>
  <c r="Q16" i="4" s="1"/>
  <c r="Q46" i="4"/>
  <c r="Q52" i="4" s="1"/>
  <c r="C8" i="3" s="1"/>
  <c r="O10" i="2"/>
  <c r="Q10" i="2" s="1"/>
  <c r="Q16" i="2" s="1"/>
  <c r="C6" i="1" s="1"/>
  <c r="O28" i="2"/>
  <c r="Q28" i="2" s="1"/>
  <c r="Q34" i="2" s="1"/>
  <c r="C7" i="1" s="1"/>
  <c r="O46" i="2"/>
  <c r="Q46" i="2" s="1"/>
  <c r="Q52" i="2" s="1"/>
  <c r="C8" i="1" s="1"/>
  <c r="D8" i="1" s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Q17" i="2"/>
  <c r="Q53" i="2"/>
  <c r="AL15" i="5" l="1"/>
  <c r="M16" i="5"/>
  <c r="L20" i="5"/>
  <c r="L15" i="5" s="1"/>
  <c r="L46" i="5" s="1"/>
  <c r="L47" i="5" s="1"/>
  <c r="L51" i="5" s="1"/>
  <c r="L66" i="5" s="1"/>
  <c r="K67" i="5"/>
  <c r="X20" i="5"/>
  <c r="X15" i="5"/>
  <c r="Y16" i="5"/>
  <c r="M12" i="5"/>
  <c r="M30" i="5"/>
  <c r="M29" i="5" s="1"/>
  <c r="N6" i="5"/>
  <c r="AK29" i="3"/>
  <c r="AK28" i="3" s="1"/>
  <c r="AL6" i="3"/>
  <c r="AK11" i="3"/>
  <c r="AJ19" i="3"/>
  <c r="AJ14" i="3" s="1"/>
  <c r="AJ45" i="3" s="1"/>
  <c r="AJ46" i="3" s="1"/>
  <c r="AJ50" i="3" s="1"/>
  <c r="AK15" i="3"/>
  <c r="Q35" i="4"/>
  <c r="C7" i="3"/>
  <c r="Q17" i="4"/>
  <c r="C6" i="3"/>
  <c r="D7" i="3"/>
  <c r="E7" i="3" s="1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Y15" i="3"/>
  <c r="X19" i="3"/>
  <c r="X14" i="3" s="1"/>
  <c r="Q53" i="4"/>
  <c r="D8" i="3"/>
  <c r="E8" i="3" s="1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Q35" i="2"/>
  <c r="D7" i="1" s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D6" i="1"/>
  <c r="D6" i="3"/>
  <c r="C11" i="3"/>
  <c r="C29" i="3"/>
  <c r="C28" i="3" s="1"/>
  <c r="C45" i="3" s="1"/>
  <c r="C29" i="1"/>
  <c r="C28" i="1" s="1"/>
  <c r="C45" i="1" s="1"/>
  <c r="C11" i="1"/>
  <c r="Y20" i="5" l="1"/>
  <c r="Y15" i="5" s="1"/>
  <c r="Z16" i="5"/>
  <c r="L67" i="5"/>
  <c r="N30" i="5"/>
  <c r="N29" i="5" s="1"/>
  <c r="N12" i="5"/>
  <c r="O6" i="5"/>
  <c r="C74" i="5"/>
  <c r="N16" i="5"/>
  <c r="M20" i="5"/>
  <c r="M15" i="5" s="1"/>
  <c r="M46" i="5" s="1"/>
  <c r="M47" i="5" s="1"/>
  <c r="M51" i="5" s="1"/>
  <c r="M66" i="5" s="1"/>
  <c r="AL15" i="3"/>
  <c r="AK19" i="3"/>
  <c r="AK14" i="3"/>
  <c r="AL11" i="3"/>
  <c r="AL29" i="3"/>
  <c r="AL28" i="3" s="1"/>
  <c r="AK45" i="3"/>
  <c r="AK46" i="3" s="1"/>
  <c r="AK50" i="3" s="1"/>
  <c r="Z15" i="3"/>
  <c r="Y19" i="3"/>
  <c r="Y14" i="3"/>
  <c r="E6" i="1"/>
  <c r="D29" i="1"/>
  <c r="D28" i="1" s="1"/>
  <c r="D45" i="1" s="1"/>
  <c r="D11" i="1"/>
  <c r="C46" i="3"/>
  <c r="C50" i="3" s="1"/>
  <c r="C65" i="3" s="1"/>
  <c r="C66" i="3" s="1"/>
  <c r="E6" i="3"/>
  <c r="D29" i="3"/>
  <c r="D28" i="3" s="1"/>
  <c r="D45" i="3" s="1"/>
  <c r="D11" i="3"/>
  <c r="C46" i="1"/>
  <c r="C50" i="1" s="1"/>
  <c r="O30" i="5" l="1"/>
  <c r="O29" i="5" s="1"/>
  <c r="O46" i="5" s="1"/>
  <c r="O12" i="5"/>
  <c r="P6" i="5"/>
  <c r="M67" i="5"/>
  <c r="Z19" i="5"/>
  <c r="Z20" i="5"/>
  <c r="Z17" i="5"/>
  <c r="Z15" i="5" s="1"/>
  <c r="N19" i="5"/>
  <c r="N20" i="5"/>
  <c r="N17" i="5"/>
  <c r="N15" i="5" s="1"/>
  <c r="N46" i="5" s="1"/>
  <c r="AL16" i="3"/>
  <c r="AL18" i="3"/>
  <c r="AL14" i="3" s="1"/>
  <c r="AL45" i="3" s="1"/>
  <c r="AL46" i="3" s="1"/>
  <c r="AL50" i="3" s="1"/>
  <c r="AL19" i="3"/>
  <c r="Z16" i="3"/>
  <c r="Z19" i="3"/>
  <c r="Z18" i="3"/>
  <c r="Z14" i="3" s="1"/>
  <c r="D46" i="1"/>
  <c r="D50" i="1" s="1"/>
  <c r="D65" i="1" s="1"/>
  <c r="E29" i="1"/>
  <c r="E28" i="1" s="1"/>
  <c r="E45" i="1" s="1"/>
  <c r="E11" i="1"/>
  <c r="F6" i="1"/>
  <c r="D46" i="3"/>
  <c r="D50" i="3" s="1"/>
  <c r="E29" i="3"/>
  <c r="E28" i="3" s="1"/>
  <c r="E45" i="3" s="1"/>
  <c r="F6" i="3"/>
  <c r="E11" i="3"/>
  <c r="C65" i="1"/>
  <c r="C66" i="1" s="1"/>
  <c r="D66" i="1" s="1"/>
  <c r="C75" i="5" l="1"/>
  <c r="C76" i="5" s="1"/>
  <c r="C78" i="5" s="1"/>
  <c r="N47" i="5"/>
  <c r="N51" i="5" s="1"/>
  <c r="P30" i="5"/>
  <c r="P29" i="5" s="1"/>
  <c r="P46" i="5" s="1"/>
  <c r="Q6" i="5"/>
  <c r="P12" i="5"/>
  <c r="O47" i="5"/>
  <c r="O51" i="5" s="1"/>
  <c r="O66" i="5" s="1"/>
  <c r="G6" i="1"/>
  <c r="F29" i="1"/>
  <c r="F11" i="1"/>
  <c r="E46" i="1"/>
  <c r="E50" i="1" s="1"/>
  <c r="E65" i="1" s="1"/>
  <c r="E66" i="1" s="1"/>
  <c r="F31" i="1"/>
  <c r="E46" i="3"/>
  <c r="E50" i="3" s="1"/>
  <c r="E65" i="3" s="1"/>
  <c r="F31" i="3"/>
  <c r="F11" i="3"/>
  <c r="F29" i="3"/>
  <c r="G6" i="3"/>
  <c r="D65" i="3"/>
  <c r="D66" i="3" s="1"/>
  <c r="P47" i="5" l="1"/>
  <c r="P51" i="5" s="1"/>
  <c r="P66" i="5" s="1"/>
  <c r="N66" i="5"/>
  <c r="N67" i="5" s="1"/>
  <c r="O67" i="5" s="1"/>
  <c r="P67" i="5" s="1"/>
  <c r="C58" i="5"/>
  <c r="C60" i="5" s="1"/>
  <c r="C61" i="5"/>
  <c r="Q30" i="5"/>
  <c r="Q29" i="5" s="1"/>
  <c r="Q46" i="5" s="1"/>
  <c r="R6" i="5"/>
  <c r="Q12" i="5"/>
  <c r="F28" i="1"/>
  <c r="F45" i="1" s="1"/>
  <c r="F46" i="1" s="1"/>
  <c r="F50" i="1" s="1"/>
  <c r="F65" i="1" s="1"/>
  <c r="F66" i="1" s="1"/>
  <c r="H6" i="1"/>
  <c r="G29" i="1"/>
  <c r="G28" i="1" s="1"/>
  <c r="G45" i="1" s="1"/>
  <c r="G11" i="1"/>
  <c r="F28" i="3"/>
  <c r="F45" i="3" s="1"/>
  <c r="F46" i="3" s="1"/>
  <c r="F50" i="3" s="1"/>
  <c r="E66" i="3"/>
  <c r="G11" i="3"/>
  <c r="G29" i="3"/>
  <c r="G28" i="3" s="1"/>
  <c r="G45" i="3" s="1"/>
  <c r="H6" i="3"/>
  <c r="Q47" i="5" l="1"/>
  <c r="Q51" i="5" s="1"/>
  <c r="Q66" i="5" s="1"/>
  <c r="R32" i="5"/>
  <c r="R12" i="5"/>
  <c r="R30" i="5"/>
  <c r="R29" i="5" s="1"/>
  <c r="R46" i="5" s="1"/>
  <c r="S6" i="5"/>
  <c r="Q67" i="5"/>
  <c r="G46" i="1"/>
  <c r="G50" i="1" s="1"/>
  <c r="G65" i="1" s="1"/>
  <c r="G66" i="1" s="1"/>
  <c r="H11" i="1"/>
  <c r="I6" i="1"/>
  <c r="H29" i="1"/>
  <c r="H28" i="1" s="1"/>
  <c r="H45" i="1" s="1"/>
  <c r="H11" i="3"/>
  <c r="H29" i="3"/>
  <c r="H28" i="3" s="1"/>
  <c r="H45" i="3" s="1"/>
  <c r="I6" i="3"/>
  <c r="F65" i="3"/>
  <c r="F66" i="3" s="1"/>
  <c r="G46" i="3"/>
  <c r="G50" i="3" s="1"/>
  <c r="G65" i="3" s="1"/>
  <c r="S12" i="5" l="1"/>
  <c r="T6" i="5"/>
  <c r="S30" i="5"/>
  <c r="S29" i="5" s="1"/>
  <c r="S46" i="5" s="1"/>
  <c r="R47" i="5"/>
  <c r="R51" i="5" s="1"/>
  <c r="R66" i="5" s="1"/>
  <c r="R67" i="5" s="1"/>
  <c r="J6" i="1"/>
  <c r="I29" i="1"/>
  <c r="I28" i="1" s="1"/>
  <c r="I45" i="1" s="1"/>
  <c r="I11" i="1"/>
  <c r="H46" i="1"/>
  <c r="H50" i="1" s="1"/>
  <c r="H65" i="1" s="1"/>
  <c r="H66" i="1" s="1"/>
  <c r="H46" i="3"/>
  <c r="H50" i="3" s="1"/>
  <c r="H65" i="3" s="1"/>
  <c r="G66" i="3"/>
  <c r="I11" i="3"/>
  <c r="I29" i="3"/>
  <c r="I28" i="3" s="1"/>
  <c r="I45" i="3" s="1"/>
  <c r="J6" i="3"/>
  <c r="T12" i="5" l="1"/>
  <c r="U6" i="5"/>
  <c r="T30" i="5"/>
  <c r="T29" i="5" s="1"/>
  <c r="T46" i="5" s="1"/>
  <c r="S47" i="5"/>
  <c r="S51" i="5" s="1"/>
  <c r="S66" i="5" s="1"/>
  <c r="S67" i="5" s="1"/>
  <c r="J29" i="1"/>
  <c r="J28" i="1" s="1"/>
  <c r="J45" i="1" s="1"/>
  <c r="J11" i="1"/>
  <c r="K6" i="1"/>
  <c r="I46" i="1"/>
  <c r="I50" i="1" s="1"/>
  <c r="I65" i="1" s="1"/>
  <c r="I66" i="1" s="1"/>
  <c r="H66" i="3"/>
  <c r="J29" i="3"/>
  <c r="J28" i="3" s="1"/>
  <c r="J45" i="3" s="1"/>
  <c r="K6" i="3"/>
  <c r="J11" i="3"/>
  <c r="I46" i="3"/>
  <c r="I50" i="3" s="1"/>
  <c r="U12" i="5" l="1"/>
  <c r="V6" i="5"/>
  <c r="U30" i="5"/>
  <c r="U29" i="5" s="1"/>
  <c r="U46" i="5" s="1"/>
  <c r="T47" i="5"/>
  <c r="T51" i="5" s="1"/>
  <c r="T66" i="5" s="1"/>
  <c r="T67" i="5" s="1"/>
  <c r="J46" i="1"/>
  <c r="J50" i="1" s="1"/>
  <c r="J65" i="1" s="1"/>
  <c r="J66" i="1" s="1"/>
  <c r="L6" i="1"/>
  <c r="K29" i="1"/>
  <c r="K28" i="1" s="1"/>
  <c r="K45" i="1" s="1"/>
  <c r="K11" i="1"/>
  <c r="J46" i="3"/>
  <c r="J50" i="3" s="1"/>
  <c r="J65" i="3" s="1"/>
  <c r="I65" i="3"/>
  <c r="I66" i="3" s="1"/>
  <c r="K29" i="3"/>
  <c r="K28" i="3" s="1"/>
  <c r="K45" i="3" s="1"/>
  <c r="L6" i="3"/>
  <c r="K11" i="3"/>
  <c r="V12" i="5" l="1"/>
  <c r="W6" i="5"/>
  <c r="V30" i="5"/>
  <c r="V29" i="5" s="1"/>
  <c r="V46" i="5" s="1"/>
  <c r="U47" i="5"/>
  <c r="U51" i="5" s="1"/>
  <c r="U66" i="5" s="1"/>
  <c r="U67" i="5" s="1"/>
  <c r="J66" i="3"/>
  <c r="K46" i="1"/>
  <c r="K50" i="1" s="1"/>
  <c r="K65" i="1" s="1"/>
  <c r="K66" i="1" s="1"/>
  <c r="M6" i="1"/>
  <c r="L29" i="1"/>
  <c r="L28" i="1" s="1"/>
  <c r="L45" i="1" s="1"/>
  <c r="L11" i="1"/>
  <c r="K46" i="3"/>
  <c r="K50" i="3" s="1"/>
  <c r="K65" i="3" s="1"/>
  <c r="L29" i="3"/>
  <c r="L28" i="3" s="1"/>
  <c r="L45" i="3" s="1"/>
  <c r="M6" i="3"/>
  <c r="L11" i="3"/>
  <c r="W30" i="5" l="1"/>
  <c r="W29" i="5" s="1"/>
  <c r="W46" i="5" s="1"/>
  <c r="X6" i="5"/>
  <c r="W12" i="5"/>
  <c r="V47" i="5"/>
  <c r="V51" i="5" s="1"/>
  <c r="V66" i="5" s="1"/>
  <c r="V67" i="5" s="1"/>
  <c r="K66" i="3"/>
  <c r="L46" i="1"/>
  <c r="L50" i="1" s="1"/>
  <c r="L65" i="1" s="1"/>
  <c r="L66" i="1" s="1"/>
  <c r="N6" i="1"/>
  <c r="M29" i="1"/>
  <c r="M28" i="1" s="1"/>
  <c r="M45" i="1" s="1"/>
  <c r="M11" i="1"/>
  <c r="M29" i="3"/>
  <c r="M28" i="3" s="1"/>
  <c r="M45" i="3" s="1"/>
  <c r="N6" i="3"/>
  <c r="O6" i="3" s="1"/>
  <c r="M11" i="3"/>
  <c r="L46" i="3"/>
  <c r="L50" i="3" s="1"/>
  <c r="L65" i="3" s="1"/>
  <c r="X30" i="5" l="1"/>
  <c r="X29" i="5" s="1"/>
  <c r="X46" i="5" s="1"/>
  <c r="Y6" i="5"/>
  <c r="X12" i="5"/>
  <c r="W47" i="5"/>
  <c r="W51" i="5" s="1"/>
  <c r="W66" i="5" s="1"/>
  <c r="W67" i="5" s="1"/>
  <c r="P6" i="3"/>
  <c r="O29" i="3"/>
  <c r="O28" i="3" s="1"/>
  <c r="O45" i="3" s="1"/>
  <c r="O11" i="3"/>
  <c r="L66" i="3"/>
  <c r="M46" i="1"/>
  <c r="M50" i="1" s="1"/>
  <c r="M65" i="1" s="1"/>
  <c r="M66" i="1" s="1"/>
  <c r="C73" i="1"/>
  <c r="N29" i="1"/>
  <c r="N28" i="1" s="1"/>
  <c r="N45" i="1" s="1"/>
  <c r="C74" i="1" s="1"/>
  <c r="C75" i="1" s="1"/>
  <c r="C77" i="1" s="1"/>
  <c r="O6" i="1"/>
  <c r="N11" i="1"/>
  <c r="M46" i="3"/>
  <c r="M50" i="3" s="1"/>
  <c r="M65" i="3" s="1"/>
  <c r="N11" i="3"/>
  <c r="N29" i="3"/>
  <c r="N28" i="3" s="1"/>
  <c r="N45" i="3" s="1"/>
  <c r="C74" i="3" s="1"/>
  <c r="C73" i="3"/>
  <c r="X47" i="5" l="1"/>
  <c r="X51" i="5" s="1"/>
  <c r="X66" i="5" s="1"/>
  <c r="X67" i="5" s="1"/>
  <c r="Y30" i="5"/>
  <c r="Y29" i="5" s="1"/>
  <c r="Y46" i="5" s="1"/>
  <c r="Z6" i="5"/>
  <c r="Y12" i="5"/>
  <c r="Y47" i="5" s="1"/>
  <c r="Y51" i="5" s="1"/>
  <c r="Y66" i="5" s="1"/>
  <c r="O46" i="3"/>
  <c r="O50" i="3" s="1"/>
  <c r="O65" i="3" s="1"/>
  <c r="Q6" i="3"/>
  <c r="P11" i="3"/>
  <c r="P29" i="3"/>
  <c r="P28" i="3" s="1"/>
  <c r="P45" i="3" s="1"/>
  <c r="M66" i="3"/>
  <c r="N46" i="1"/>
  <c r="N50" i="1" s="1"/>
  <c r="N65" i="1" s="1"/>
  <c r="N66" i="1" s="1"/>
  <c r="P6" i="1"/>
  <c r="O11" i="1"/>
  <c r="O29" i="1"/>
  <c r="O28" i="1" s="1"/>
  <c r="O45" i="1" s="1"/>
  <c r="C75" i="3"/>
  <c r="C77" i="3" s="1"/>
  <c r="N46" i="3"/>
  <c r="N50" i="3" s="1"/>
  <c r="Y67" i="5" l="1"/>
  <c r="Z30" i="5"/>
  <c r="Z29" i="5" s="1"/>
  <c r="Z46" i="5" s="1"/>
  <c r="AA6" i="5"/>
  <c r="Z12" i="5"/>
  <c r="Z47" i="5" s="1"/>
  <c r="Z51" i="5" s="1"/>
  <c r="Z66" i="5" s="1"/>
  <c r="P46" i="3"/>
  <c r="P50" i="3" s="1"/>
  <c r="P65" i="3" s="1"/>
  <c r="R6" i="3"/>
  <c r="Q11" i="3"/>
  <c r="Q29" i="3"/>
  <c r="Q28" i="3" s="1"/>
  <c r="Q45" i="3" s="1"/>
  <c r="R31" i="3"/>
  <c r="O46" i="1"/>
  <c r="O50" i="1" s="1"/>
  <c r="O65" i="1" s="1"/>
  <c r="O66" i="1"/>
  <c r="C57" i="1"/>
  <c r="C59" i="1" s="1"/>
  <c r="P11" i="1"/>
  <c r="Q6" i="1"/>
  <c r="P29" i="1"/>
  <c r="P28" i="1" s="1"/>
  <c r="P45" i="1" s="1"/>
  <c r="N65" i="3"/>
  <c r="N66" i="3" s="1"/>
  <c r="O66" i="3" s="1"/>
  <c r="C57" i="3"/>
  <c r="C59" i="3" s="1"/>
  <c r="C60" i="3"/>
  <c r="Z67" i="5" l="1"/>
  <c r="AA12" i="5"/>
  <c r="AB6" i="5"/>
  <c r="AA30" i="5"/>
  <c r="AA29" i="5" s="1"/>
  <c r="AA46" i="5" s="1"/>
  <c r="Q46" i="3"/>
  <c r="Q50" i="3" s="1"/>
  <c r="Q65" i="3" s="1"/>
  <c r="S6" i="3"/>
  <c r="R29" i="3"/>
  <c r="R28" i="3" s="1"/>
  <c r="R45" i="3" s="1"/>
  <c r="R11" i="3"/>
  <c r="R46" i="3" s="1"/>
  <c r="R50" i="3" s="1"/>
  <c r="R65" i="3" s="1"/>
  <c r="P66" i="3"/>
  <c r="Q29" i="1"/>
  <c r="Q28" i="1" s="1"/>
  <c r="Q45" i="1" s="1"/>
  <c r="Q11" i="1"/>
  <c r="R6" i="1"/>
  <c r="P46" i="1"/>
  <c r="P50" i="1" s="1"/>
  <c r="P65" i="1" s="1"/>
  <c r="P66" i="1" s="1"/>
  <c r="AB12" i="5" l="1"/>
  <c r="AB30" i="5"/>
  <c r="AB29" i="5" s="1"/>
  <c r="AB46" i="5" s="1"/>
  <c r="AC6" i="5"/>
  <c r="AA47" i="5"/>
  <c r="AA51" i="5" s="1"/>
  <c r="AA66" i="5" s="1"/>
  <c r="AA67" i="5" s="1"/>
  <c r="Q66" i="3"/>
  <c r="R66" i="3" s="1"/>
  <c r="T6" i="3"/>
  <c r="S11" i="3"/>
  <c r="S29" i="3"/>
  <c r="S28" i="3" s="1"/>
  <c r="S45" i="3" s="1"/>
  <c r="S6" i="1"/>
  <c r="R29" i="1"/>
  <c r="R11" i="1"/>
  <c r="Q46" i="1"/>
  <c r="Q50" i="1" s="1"/>
  <c r="Q65" i="1" s="1"/>
  <c r="Q66" i="1" s="1"/>
  <c r="R31" i="1"/>
  <c r="AC12" i="5" l="1"/>
  <c r="AD6" i="5"/>
  <c r="AC30" i="5"/>
  <c r="AC29" i="5" s="1"/>
  <c r="AC46" i="5" s="1"/>
  <c r="AB47" i="5"/>
  <c r="AB51" i="5" s="1"/>
  <c r="AB66" i="5" s="1"/>
  <c r="AB67" i="5" s="1"/>
  <c r="S46" i="3"/>
  <c r="S50" i="3" s="1"/>
  <c r="S65" i="3" s="1"/>
  <c r="S66" i="3" s="1"/>
  <c r="U6" i="3"/>
  <c r="T29" i="3"/>
  <c r="T28" i="3" s="1"/>
  <c r="T45" i="3" s="1"/>
  <c r="T46" i="3" s="1"/>
  <c r="T50" i="3" s="1"/>
  <c r="T65" i="3" s="1"/>
  <c r="T11" i="3"/>
  <c r="R28" i="1"/>
  <c r="R45" i="1" s="1"/>
  <c r="R46" i="1" s="1"/>
  <c r="R50" i="1" s="1"/>
  <c r="R65" i="1" s="1"/>
  <c r="R66" i="1" s="1"/>
  <c r="T6" i="1"/>
  <c r="S11" i="1"/>
  <c r="S29" i="1"/>
  <c r="S28" i="1" s="1"/>
  <c r="S45" i="1" s="1"/>
  <c r="AC47" i="5" l="1"/>
  <c r="AC51" i="5" s="1"/>
  <c r="AC66" i="5" s="1"/>
  <c r="AC67" i="5" s="1"/>
  <c r="AD32" i="5"/>
  <c r="AD12" i="5"/>
  <c r="AE6" i="5"/>
  <c r="AD30" i="5"/>
  <c r="AD29" i="5" s="1"/>
  <c r="AD46" i="5" s="1"/>
  <c r="V6" i="3"/>
  <c r="U29" i="3"/>
  <c r="U28" i="3" s="1"/>
  <c r="U45" i="3" s="1"/>
  <c r="U11" i="3"/>
  <c r="T66" i="3"/>
  <c r="S46" i="1"/>
  <c r="S50" i="1" s="1"/>
  <c r="S65" i="1" s="1"/>
  <c r="S66" i="1" s="1"/>
  <c r="T11" i="1"/>
  <c r="U6" i="1"/>
  <c r="T29" i="1"/>
  <c r="T28" i="1" s="1"/>
  <c r="T45" i="1" s="1"/>
  <c r="AE30" i="5" l="1"/>
  <c r="AE29" i="5" s="1"/>
  <c r="AE46" i="5" s="1"/>
  <c r="AE12" i="5"/>
  <c r="AE47" i="5" s="1"/>
  <c r="AE51" i="5" s="1"/>
  <c r="AE66" i="5" s="1"/>
  <c r="AF6" i="5"/>
  <c r="AD47" i="5"/>
  <c r="AD51" i="5" s="1"/>
  <c r="AD66" i="5" s="1"/>
  <c r="AD67" i="5" s="1"/>
  <c r="U46" i="3"/>
  <c r="U50" i="3" s="1"/>
  <c r="U65" i="3" s="1"/>
  <c r="U66" i="3"/>
  <c r="W6" i="3"/>
  <c r="V29" i="3"/>
  <c r="V28" i="3" s="1"/>
  <c r="V45" i="3" s="1"/>
  <c r="V11" i="3"/>
  <c r="V6" i="1"/>
  <c r="U29" i="1"/>
  <c r="U28" i="1" s="1"/>
  <c r="U45" i="1" s="1"/>
  <c r="U11" i="1"/>
  <c r="T46" i="1"/>
  <c r="T50" i="1" s="1"/>
  <c r="T65" i="1" s="1"/>
  <c r="T66" i="1" s="1"/>
  <c r="AE67" i="5" l="1"/>
  <c r="AF30" i="5"/>
  <c r="AF29" i="5" s="1"/>
  <c r="AF46" i="5" s="1"/>
  <c r="AG6" i="5"/>
  <c r="AF12" i="5"/>
  <c r="V46" i="3"/>
  <c r="V50" i="3" s="1"/>
  <c r="V65" i="3" s="1"/>
  <c r="X6" i="3"/>
  <c r="W29" i="3"/>
  <c r="W28" i="3" s="1"/>
  <c r="W45" i="3" s="1"/>
  <c r="W11" i="3"/>
  <c r="V66" i="3"/>
  <c r="U46" i="1"/>
  <c r="U50" i="1" s="1"/>
  <c r="U65" i="1" s="1"/>
  <c r="U66" i="1" s="1"/>
  <c r="W6" i="1"/>
  <c r="V11" i="1"/>
  <c r="V29" i="1"/>
  <c r="V28" i="1" s="1"/>
  <c r="V45" i="1" s="1"/>
  <c r="AF47" i="5" l="1"/>
  <c r="AF51" i="5" s="1"/>
  <c r="AF66" i="5" s="1"/>
  <c r="AF67" i="5" s="1"/>
  <c r="AG30" i="5"/>
  <c r="AG29" i="5" s="1"/>
  <c r="AG46" i="5" s="1"/>
  <c r="AH6" i="5"/>
  <c r="AG12" i="5"/>
  <c r="AG47" i="5" s="1"/>
  <c r="AG51" i="5" s="1"/>
  <c r="AG66" i="5" s="1"/>
  <c r="W46" i="3"/>
  <c r="W50" i="3" s="1"/>
  <c r="W65" i="3" s="1"/>
  <c r="W66" i="3"/>
  <c r="Y6" i="3"/>
  <c r="X11" i="3"/>
  <c r="X29" i="3"/>
  <c r="X28" i="3" s="1"/>
  <c r="X45" i="3" s="1"/>
  <c r="X46" i="3" s="1"/>
  <c r="X50" i="3" s="1"/>
  <c r="X65" i="3" s="1"/>
  <c r="V46" i="1"/>
  <c r="V50" i="1" s="1"/>
  <c r="V65" i="1" s="1"/>
  <c r="V66" i="1" s="1"/>
  <c r="W11" i="1"/>
  <c r="X6" i="1"/>
  <c r="W29" i="1"/>
  <c r="W28" i="1" s="1"/>
  <c r="W45" i="1" s="1"/>
  <c r="AI6" i="5" l="1"/>
  <c r="AH30" i="5"/>
  <c r="AH29" i="5" s="1"/>
  <c r="AH46" i="5" s="1"/>
  <c r="AH12" i="5"/>
  <c r="AG67" i="5"/>
  <c r="Z6" i="3"/>
  <c r="Y11" i="3"/>
  <c r="Y29" i="3"/>
  <c r="Y28" i="3" s="1"/>
  <c r="Y45" i="3" s="1"/>
  <c r="X66" i="3"/>
  <c r="W46" i="1"/>
  <c r="W50" i="1" s="1"/>
  <c r="W65" i="1" s="1"/>
  <c r="W66" i="1" s="1"/>
  <c r="X29" i="1"/>
  <c r="X28" i="1" s="1"/>
  <c r="X45" i="1" s="1"/>
  <c r="X11" i="1"/>
  <c r="Y6" i="1"/>
  <c r="AH47" i="5" l="1"/>
  <c r="AH51" i="5" s="1"/>
  <c r="AH66" i="5" s="1"/>
  <c r="AH67" i="5" s="1"/>
  <c r="AI30" i="5"/>
  <c r="AI29" i="5" s="1"/>
  <c r="AI46" i="5" s="1"/>
  <c r="AI12" i="5"/>
  <c r="AJ6" i="5"/>
  <c r="Y46" i="3"/>
  <c r="Y50" i="3" s="1"/>
  <c r="Y65" i="3" s="1"/>
  <c r="Y66" i="3" s="1"/>
  <c r="Z11" i="3"/>
  <c r="Z29" i="3"/>
  <c r="Z28" i="3" s="1"/>
  <c r="Z45" i="3" s="1"/>
  <c r="X46" i="1"/>
  <c r="X50" i="1" s="1"/>
  <c r="X65" i="1" s="1"/>
  <c r="X66" i="1" s="1"/>
  <c r="Y29" i="1"/>
  <c r="Y28" i="1" s="1"/>
  <c r="Y45" i="1" s="1"/>
  <c r="Z6" i="1"/>
  <c r="Y11" i="1"/>
  <c r="AI47" i="5" l="1"/>
  <c r="AI51" i="5" s="1"/>
  <c r="AI66" i="5" s="1"/>
  <c r="AI67" i="5" s="1"/>
  <c r="AJ12" i="5"/>
  <c r="AJ30" i="5"/>
  <c r="AJ29" i="5" s="1"/>
  <c r="AJ46" i="5" s="1"/>
  <c r="AK6" i="5"/>
  <c r="Z46" i="3"/>
  <c r="Z50" i="3" s="1"/>
  <c r="Z65" i="3" s="1"/>
  <c r="Z66" i="3" s="1"/>
  <c r="Y46" i="1"/>
  <c r="Y50" i="1" s="1"/>
  <c r="Y65" i="1" s="1"/>
  <c r="Y66" i="1" s="1"/>
  <c r="AA6" i="1"/>
  <c r="Z11" i="1"/>
  <c r="Z29" i="1"/>
  <c r="Z28" i="1" s="1"/>
  <c r="Z45" i="1" s="1"/>
  <c r="AJ47" i="5" l="1"/>
  <c r="AJ51" i="5" s="1"/>
  <c r="AJ66" i="5" s="1"/>
  <c r="AJ67" i="5" s="1"/>
  <c r="AK12" i="5"/>
  <c r="AK30" i="5"/>
  <c r="AK29" i="5" s="1"/>
  <c r="AK46" i="5" s="1"/>
  <c r="AL6" i="5"/>
  <c r="Z46" i="1"/>
  <c r="Z50" i="1" s="1"/>
  <c r="Z65" i="1" s="1"/>
  <c r="Z66" i="1" s="1"/>
  <c r="AB6" i="1"/>
  <c r="AA29" i="1"/>
  <c r="AA28" i="1" s="1"/>
  <c r="AA45" i="1" s="1"/>
  <c r="AA11" i="1"/>
  <c r="AL30" i="5" l="1"/>
  <c r="AL29" i="5" s="1"/>
  <c r="AL46" i="5" s="1"/>
  <c r="AL12" i="5"/>
  <c r="AL47" i="5" s="1"/>
  <c r="AL51" i="5" s="1"/>
  <c r="AL66" i="5" s="1"/>
  <c r="AK47" i="5"/>
  <c r="AK51" i="5" s="1"/>
  <c r="AK66" i="5" s="1"/>
  <c r="AK67" i="5" s="1"/>
  <c r="AL67" i="5" s="1"/>
  <c r="AA46" i="1"/>
  <c r="AA50" i="1" s="1"/>
  <c r="AA65" i="1" s="1"/>
  <c r="AA66" i="1" s="1"/>
  <c r="AB11" i="1"/>
  <c r="AC6" i="1"/>
  <c r="AB29" i="1"/>
  <c r="AB28" i="1" s="1"/>
  <c r="AB45" i="1" s="1"/>
  <c r="AB46" i="1" l="1"/>
  <c r="AB50" i="1" s="1"/>
  <c r="AB65" i="1" s="1"/>
  <c r="AB66" i="1" s="1"/>
  <c r="AD6" i="1"/>
  <c r="AC29" i="1"/>
  <c r="AC28" i="1" s="1"/>
  <c r="AC45" i="1" s="1"/>
  <c r="AC11" i="1"/>
  <c r="AC46" i="1" l="1"/>
  <c r="AC50" i="1" s="1"/>
  <c r="AC65" i="1" s="1"/>
  <c r="AC66" i="1" s="1"/>
  <c r="AE6" i="1"/>
  <c r="AD29" i="1"/>
  <c r="AD11" i="1"/>
  <c r="AD31" i="1"/>
  <c r="AD28" i="1" l="1"/>
  <c r="AD45" i="1" s="1"/>
  <c r="AD46" i="1" s="1"/>
  <c r="AD50" i="1" s="1"/>
  <c r="AD65" i="1" s="1"/>
  <c r="AD66" i="1" s="1"/>
  <c r="AE29" i="1"/>
  <c r="AE28" i="1" s="1"/>
  <c r="AE45" i="1" s="1"/>
  <c r="AF6" i="1"/>
  <c r="AE11" i="1"/>
  <c r="AE46" i="1" l="1"/>
  <c r="AE50" i="1" s="1"/>
  <c r="AE65" i="1" s="1"/>
  <c r="AE66" i="1" s="1"/>
  <c r="AG6" i="1"/>
  <c r="AF11" i="1"/>
  <c r="AF29" i="1"/>
  <c r="AF28" i="1" s="1"/>
  <c r="AF45" i="1" s="1"/>
  <c r="AF46" i="1" l="1"/>
  <c r="AF50" i="1" s="1"/>
  <c r="AF65" i="1" s="1"/>
  <c r="AF66" i="1" s="1"/>
  <c r="AH6" i="1"/>
  <c r="AG29" i="1"/>
  <c r="AG28" i="1" s="1"/>
  <c r="AG45" i="1" s="1"/>
  <c r="AG11" i="1"/>
  <c r="AG46" i="1" l="1"/>
  <c r="AG50" i="1" s="1"/>
  <c r="AG65" i="1" s="1"/>
  <c r="AG66" i="1" s="1"/>
  <c r="AI6" i="1"/>
  <c r="AH11" i="1"/>
  <c r="AH29" i="1"/>
  <c r="AH28" i="1" s="1"/>
  <c r="AH45" i="1" s="1"/>
  <c r="AH46" i="1" l="1"/>
  <c r="AH50" i="1" s="1"/>
  <c r="AH65" i="1" s="1"/>
  <c r="AH66" i="1" s="1"/>
  <c r="AI29" i="1"/>
  <c r="AI28" i="1" s="1"/>
  <c r="AI45" i="1" s="1"/>
  <c r="AJ6" i="1"/>
  <c r="AI11" i="1"/>
  <c r="AI46" i="1" l="1"/>
  <c r="AI50" i="1" s="1"/>
  <c r="AI65" i="1" s="1"/>
  <c r="AI66" i="1" s="1"/>
  <c r="AK6" i="1"/>
  <c r="AJ29" i="1"/>
  <c r="AJ28" i="1" s="1"/>
  <c r="AJ45" i="1" s="1"/>
  <c r="AJ11" i="1"/>
  <c r="AJ46" i="1" l="1"/>
  <c r="AJ50" i="1" s="1"/>
  <c r="AJ65" i="1" s="1"/>
  <c r="AJ66" i="1" s="1"/>
  <c r="AK29" i="1"/>
  <c r="AK28" i="1" s="1"/>
  <c r="AK45" i="1" s="1"/>
  <c r="AL6" i="1"/>
  <c r="AK11" i="1"/>
  <c r="AK46" i="1" l="1"/>
  <c r="AK50" i="1" s="1"/>
  <c r="AK65" i="1" s="1"/>
  <c r="AK66" i="1" s="1"/>
  <c r="AL11" i="1"/>
  <c r="AL29" i="1"/>
  <c r="AL28" i="1" s="1"/>
  <c r="AL45" i="1" s="1"/>
  <c r="AL46" i="1" l="1"/>
  <c r="AL50" i="1" s="1"/>
  <c r="AL65" i="1" s="1"/>
  <c r="AL66" i="1" s="1"/>
</calcChain>
</file>

<file path=xl/sharedStrings.xml><?xml version="1.0" encoding="utf-8"?>
<sst xmlns="http://schemas.openxmlformats.org/spreadsheetml/2006/main" count="648" uniqueCount="185">
  <si>
    <t>FLUJO DE CAJA PROYECTADO</t>
  </si>
  <si>
    <t>INGRESOS</t>
  </si>
  <si>
    <t xml:space="preserve">               </t>
  </si>
  <si>
    <t>EGRESOS</t>
  </si>
  <si>
    <t xml:space="preserve">NOMINA </t>
  </si>
  <si>
    <t>SALARIOS</t>
  </si>
  <si>
    <t xml:space="preserve">CESANTIAS </t>
  </si>
  <si>
    <t>VACACIONES</t>
  </si>
  <si>
    <t>PRIMA</t>
  </si>
  <si>
    <t>TEMPORALES</t>
  </si>
  <si>
    <t>CAPACITACION</t>
  </si>
  <si>
    <t>CODENSA</t>
  </si>
  <si>
    <t>ACUEDUCTO</t>
  </si>
  <si>
    <t>IMPUESTOS</t>
  </si>
  <si>
    <t xml:space="preserve">IVA </t>
  </si>
  <si>
    <t>AVISOS Y TABLEROS</t>
  </si>
  <si>
    <t>INDUSTRIA Y COMERCIO</t>
  </si>
  <si>
    <t>GOOGLE ADS / FACEBOOK</t>
  </si>
  <si>
    <t>GASTOS FINANCIEROS</t>
  </si>
  <si>
    <t>PAGO DE LA POLIZA DE SEGUROS</t>
  </si>
  <si>
    <t>REVISORIA FISCAL</t>
  </si>
  <si>
    <t>PROVEEDORES</t>
  </si>
  <si>
    <t>GASTOS CREDITOS BANCARIOS</t>
  </si>
  <si>
    <t>PURPLEWOOD SOLUTIONS</t>
  </si>
  <si>
    <t>VENTAS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</si>
  <si>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</si>
  <si>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</si>
  <si>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</si>
  <si>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</si>
  <si>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</si>
  <si>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</si>
  <si>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</si>
  <si>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</si>
  <si>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</si>
  <si>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</si>
  <si>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</si>
  <si>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</si>
  <si>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SERVICIO INTERNET</t>
  </si>
  <si>
    <t>OTROS PAGOS</t>
  </si>
  <si>
    <t>INVERSIONISTAS</t>
  </si>
  <si>
    <t>UNIDADES/MES</t>
  </si>
  <si>
    <t>ITEM</t>
  </si>
  <si>
    <t>PRECIO UNIDAD</t>
  </si>
  <si>
    <t>COMPRA A PROVEEDORES</t>
  </si>
  <si>
    <t>TRIPLEX PINO FENOLICO 12mm</t>
  </si>
  <si>
    <t>TRIPLEX PINO FENOLICO 15mm</t>
  </si>
  <si>
    <t>TRIPLEX PINO FENOLICO 25mm</t>
  </si>
  <si>
    <t>PRECIO/MES</t>
  </si>
  <si>
    <t>BARNIZ</t>
  </si>
  <si>
    <t>PEGANTE</t>
  </si>
  <si>
    <t>CAJAS</t>
  </si>
  <si>
    <t>PLÁSTICO DE EMBALAJE</t>
  </si>
  <si>
    <t>MANUALES DE USO</t>
  </si>
  <si>
    <t>TELA RASCADERO</t>
  </si>
  <si>
    <t>VELCRO</t>
  </si>
  <si>
    <t>COJINES</t>
  </si>
  <si>
    <t>TAPONES DE GOMA</t>
  </si>
  <si>
    <t>TOTAL</t>
  </si>
  <si>
    <t>CRÉDITO BANCARIO</t>
  </si>
  <si>
    <t>OTROS</t>
  </si>
  <si>
    <t>MAQUINARIA Y EQUIPO</t>
  </si>
  <si>
    <t>ACTIVOS DE OPERACIÓN</t>
  </si>
  <si>
    <t xml:space="preserve">SERVICIOS PUBLICOS </t>
  </si>
  <si>
    <t>APORTES PARAFISCALES</t>
  </si>
  <si>
    <t>CREDITO BANCARIO  BANCOLOMBIA</t>
  </si>
  <si>
    <t>TOTAL INGRESOS</t>
  </si>
  <si>
    <t>BODEGA (ARRIENDO)</t>
  </si>
  <si>
    <t>UNIDADES</t>
  </si>
  <si>
    <t>PRECIO TOTAL</t>
  </si>
  <si>
    <t>SALARIO UNITARIO</t>
  </si>
  <si>
    <t>CANTIDAD</t>
  </si>
  <si>
    <t>SALARIO TOTAL</t>
  </si>
  <si>
    <t>INGENIERO/A</t>
  </si>
  <si>
    <t>AUXILIAR DE PRODUCCIÓN</t>
  </si>
  <si>
    <t>BODEGA</t>
  </si>
  <si>
    <t>https://www.fincaraiz.com.co/inmueble/bodega-en-arriendo/bogota/bogota-dc/10099985</t>
  </si>
  <si>
    <t>FLUJO NETO ECONÓMICO</t>
  </si>
  <si>
    <t>TOTAL EGRESOS</t>
  </si>
  <si>
    <t>FLUJO NETO FINANCIERO</t>
  </si>
  <si>
    <t>COSTO OPORTUNIDAD</t>
  </si>
  <si>
    <t>FLUJO NETO FINANCIADO</t>
  </si>
  <si>
    <t>VA</t>
  </si>
  <si>
    <t>INVERSION</t>
  </si>
  <si>
    <t>VAN</t>
  </si>
  <si>
    <t>TIR</t>
  </si>
  <si>
    <t>PAYBACK</t>
  </si>
  <si>
    <t>VALOR ACTUAL</t>
  </si>
  <si>
    <t>VALOR ACTUAL ACUMULADO</t>
  </si>
  <si>
    <t>MES</t>
  </si>
  <si>
    <t>ESTADO DE PÉRDIDAS Y GANANCIAS</t>
  </si>
  <si>
    <t>COSTOS</t>
  </si>
  <si>
    <t>UTILIDAD BRUTA</t>
  </si>
  <si>
    <t>UTILIDAD NETA DEL EJERCICIO</t>
  </si>
  <si>
    <t>PAGO E-COMMERCE / CLOUD</t>
  </si>
  <si>
    <t>IBM CLOUD</t>
  </si>
  <si>
    <t>Pistola de pintura generica</t>
  </si>
  <si>
    <t>Estandarte a medida para almacenamiento</t>
  </si>
  <si>
    <t>Adaptadores, mangueras, extensiones etc</t>
  </si>
  <si>
    <t>Compresor generico 20 L 1100W COMP-KIT20P</t>
  </si>
  <si>
    <t>DOTACIÓN</t>
  </si>
  <si>
    <t>Cascos Tipo 1 Clase E</t>
  </si>
  <si>
    <t>Overol generico</t>
  </si>
  <si>
    <t>Orejeras</t>
  </si>
  <si>
    <t>Pack X 50 Unds Protector Auditivo Tapón Tapa Oídos 3m 1100</t>
  </si>
  <si>
    <t>Gafas de seguridad acrilicas genericoas</t>
  </si>
  <si>
    <t>Bota de seguridad punta acero generica</t>
  </si>
  <si>
    <t>Mascara Protección Respiratoria</t>
  </si>
  <si>
    <t>Overol para pintura generico</t>
  </si>
  <si>
    <t>Fitros</t>
  </si>
  <si>
    <t>Segueta de mano generica</t>
  </si>
  <si>
    <t>Hojas de corte para segueta caja X10 UND</t>
  </si>
  <si>
    <t>Martillo generico</t>
  </si>
  <si>
    <t>Set de destornilladores generico</t>
  </si>
  <si>
    <t>Kit para creación de ranuras - tallado</t>
  </si>
  <si>
    <t>Taladro de arbol</t>
  </si>
  <si>
    <t>Lijadora Orbital Manual para el lijado de los productos</t>
  </si>
  <si>
    <t>Sierra de banco generica</t>
  </si>
  <si>
    <t>Banco de trabajo generico para las disntintas operaciones</t>
  </si>
  <si>
    <t>Triplex 12mm</t>
  </si>
  <si>
    <t>Materiales compartidos con otros productos</t>
  </si>
  <si>
    <t>Materiales exclusivos casa de gato</t>
  </si>
  <si>
    <t>Activos de operación</t>
  </si>
  <si>
    <t>Maquinaria y equipo</t>
  </si>
  <si>
    <t>Nomina</t>
  </si>
  <si>
    <t>COSTO TOTAL POR UNIDAD</t>
  </si>
  <si>
    <t>COSTO DE PRODUCCIÓN CASA DE GATO</t>
  </si>
  <si>
    <t>Otros gastos</t>
  </si>
  <si>
    <t>VENTAS CASA DE GATO</t>
  </si>
  <si>
    <t>VENTAS REPISA</t>
  </si>
  <si>
    <t>VENTAS ORGANIZADOR</t>
  </si>
  <si>
    <t>COSTO DE PRODUCCIÓN REPISA</t>
  </si>
  <si>
    <t>Triplex</t>
  </si>
  <si>
    <t>COSTO DE PRODUCCIÓN ORGANIZADOR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</si>
  <si>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</si>
  <si>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</si>
  <si>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</si>
  <si>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</si>
  <si>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</si>
  <si>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</si>
  <si>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</si>
  <si>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</si>
  <si>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</si>
  <si>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</si>
  <si>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</si>
  <si>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</si>
  <si>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11 MESES</t>
  </si>
  <si>
    <t>Mes 25</t>
  </si>
  <si>
    <t>Mes 26</t>
  </si>
  <si>
    <t>Mes 27</t>
  </si>
  <si>
    <t>Mes 28</t>
  </si>
  <si>
    <t>Mes 29</t>
  </si>
  <si>
    <t>Mes 30</t>
  </si>
  <si>
    <t>Mes 31</t>
  </si>
  <si>
    <t>Mes 32</t>
  </si>
  <si>
    <t>Mes 33</t>
  </si>
  <si>
    <t>Mes 34</t>
  </si>
  <si>
    <t>Mes 35</t>
  </si>
  <si>
    <t>Mes 36</t>
  </si>
  <si>
    <t>Maquina CNC  1500W 1300*2500 or 1500*3000mm working size 1325 atc</t>
  </si>
  <si>
    <t>Robot manipulador robot arm 6 axis vertical multi - joint automotive spraying robot painting robot SZGH -P1500-B-6</t>
  </si>
  <si>
    <t>Funda para el robot</t>
  </si>
  <si>
    <t>Pistola de pintura</t>
  </si>
  <si>
    <t>Sistema de bombas</t>
  </si>
  <si>
    <t>Cilindro Neumatico doble efecto generico</t>
  </si>
  <si>
    <t>Sistema de Bandas modulares</t>
  </si>
  <si>
    <t>Finales de carrera opticos</t>
  </si>
  <si>
    <t>Botones de parada de emergencia genericos</t>
  </si>
  <si>
    <t>Pulsadores genericos de inicio de proceso</t>
  </si>
  <si>
    <t>Gafas de seguridad acrilicas genericas</t>
  </si>
  <si>
    <t>Lijadora Orbital Manual para el lijado de los productos BO4556K</t>
  </si>
  <si>
    <t>Perimetro de seguridad para el robot</t>
  </si>
  <si>
    <t>Costos de importación 40% del valor de la mercancia para nacionalización, transporte y seguros</t>
  </si>
  <si>
    <t>PLC tipo red, 36 ED, 24 SD, max 3 modulos, AC, 2 puertos Ethernet, 20k pasos, 16k palabras, salida de relay CP2E-N60DR-A</t>
  </si>
  <si>
    <t>Modulo Expasión I/O 24 ED, 16SD, relay,  CP1W-40EDR</t>
  </si>
  <si>
    <t>HMI 7 in, 800x400, pantalla tactil TFT a color, UDB Host, Ethernet NB7W-TW01B</t>
  </si>
  <si>
    <t>Licencia PLC CXONE-LT01-EV4</t>
  </si>
  <si>
    <t>Licencia HMI NB-Designer</t>
  </si>
  <si>
    <t>Cable PLC HMI 5 m, via RS-232C XW2Z-500T</t>
  </si>
  <si>
    <t>Cable PLC Modulo Expansion I/O Cable Expansión de E/S para CP1 CP1W-CN811</t>
  </si>
  <si>
    <t>---</t>
  </si>
  <si>
    <t>VENTAS AS-A-SERVICE</t>
  </si>
  <si>
    <t>PRE</t>
  </si>
  <si>
    <t>POS</t>
  </si>
  <si>
    <t>AAS</t>
  </si>
  <si>
    <t>PRECIO TOTAL POR 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</si>
</sst>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;[Red]\-&quot;$&quot;#,##0.00"/>
    <numFmt numFmtId="41" formatCode="_-* #,##0_-;\-* #,##0_-;_-* &quot;-&quot;_-;_-@_-"/>
    <numFmt numFmtId="43" formatCode="_-* #,##0.00_-;\-* #,##0.00_-;_-* &quot;-&quot;??_-;_-@_-"/>
    <numFmt numFmtId="164" formatCode="mmm\ yy"/>
    <numFmt numFmtId="165" formatCode="_(* #,##0_);_(* \(#,##0\);_(* &quot;-&quot;??_);_(@_)"/>
    <numFmt numFmtId="166" formatCode="_(&quot;$&quot;\ * #,##0.00_);_(&quot;$&quot;\ * \(#,##0.00\);_(&quot;$&quot;\ * &quot;-&quot;??_);_(@_)"/>
    <numFmt numFmtId="167" formatCode="[$-280A]mmmm&quot; &quot;yyyy;@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color rgb="FF3F3F3F"/>
      <name val="Calibri"/>
      <family val="2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b/>
      <sz val="10"/>
      <color rgb="FF3F3F3F"/>
      <name val="Calibri"/>
      <family val="2"/>
    </font>
    <font>
      <b/>
      <sz val="10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 val="singleAccounting"/>
      <sz val="10"/>
      <name val="Calibri"/>
      <family val="2"/>
      <scheme val="minor"/>
    </font>
    <font>
      <u val="singleAccounting"/>
      <sz val="10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sz val="10"/>
      <color rgb="FF92D05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color theme="1"/>
      <name val="Calibri"/>
      <family val="2"/>
    </font>
    <font>
      <b/>
      <sz val="28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404040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4A2249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9" fontId="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19" fillId="0" borderId="3" applyNumberFormat="0" applyFill="0" applyAlignment="0" applyProtection="0"/>
    <xf numFmtId="0" fontId="20" fillId="3" borderId="0" applyNumberFormat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65" fontId="10" fillId="0" borderId="0" xfId="1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67" fontId="21" fillId="0" borderId="1" xfId="1" applyNumberFormat="1" applyFont="1" applyFill="1" applyBorder="1" applyAlignment="1">
      <alignment horizontal="center" vertical="center" wrapText="1"/>
    </xf>
    <xf numFmtId="165" fontId="10" fillId="0" borderId="1" xfId="1" applyNumberFormat="1" applyFont="1" applyFill="1" applyBorder="1" applyAlignment="1">
      <alignment vertical="center"/>
    </xf>
    <xf numFmtId="165" fontId="4" fillId="0" borderId="1" xfId="1" applyNumberFormat="1" applyFont="1" applyFill="1" applyBorder="1" applyAlignment="1">
      <alignment vertical="center"/>
    </xf>
    <xf numFmtId="41" fontId="4" fillId="0" borderId="1" xfId="2" applyFont="1" applyFill="1" applyBorder="1" applyAlignment="1">
      <alignment vertical="center"/>
    </xf>
    <xf numFmtId="4" fontId="19" fillId="4" borderId="3" xfId="6" applyNumberFormat="1" applyFill="1" applyAlignment="1">
      <alignment vertical="center"/>
    </xf>
    <xf numFmtId="0" fontId="23" fillId="2" borderId="2" xfId="0" applyFont="1" applyFill="1" applyBorder="1" applyAlignment="1">
      <alignment vertical="center"/>
    </xf>
    <xf numFmtId="165" fontId="16" fillId="2" borderId="1" xfId="1" applyNumberFormat="1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1" fillId="0" borderId="2" xfId="3" applyFont="1" applyFill="1" applyBorder="1" applyAlignment="1">
      <alignment vertical="center"/>
    </xf>
    <xf numFmtId="0" fontId="1" fillId="0" borderId="2" xfId="3" applyFont="1" applyFill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165" fontId="4" fillId="0" borderId="8" xfId="1" applyNumberFormat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23" fillId="2" borderId="9" xfId="0" applyFont="1" applyFill="1" applyBorder="1" applyAlignment="1">
      <alignment vertical="center"/>
    </xf>
    <xf numFmtId="165" fontId="16" fillId="2" borderId="10" xfId="1" applyNumberFormat="1" applyFont="1" applyFill="1" applyBorder="1" applyAlignment="1">
      <alignment vertical="center"/>
    </xf>
    <xf numFmtId="0" fontId="18" fillId="5" borderId="11" xfId="6" applyFont="1" applyFill="1" applyBorder="1" applyAlignment="1">
      <alignment vertical="center"/>
    </xf>
    <xf numFmtId="3" fontId="18" fillId="5" borderId="11" xfId="6" applyNumberFormat="1" applyFont="1" applyFill="1" applyBorder="1" applyAlignment="1">
      <alignment vertical="center"/>
    </xf>
    <xf numFmtId="0" fontId="19" fillId="4" borderId="12" xfId="6" applyFill="1" applyBorder="1" applyAlignment="1">
      <alignment vertical="center"/>
    </xf>
    <xf numFmtId="3" fontId="19" fillId="4" borderId="12" xfId="6" applyNumberFormat="1" applyFill="1" applyBorder="1" applyAlignment="1">
      <alignment vertical="center"/>
    </xf>
    <xf numFmtId="0" fontId="18" fillId="0" borderId="0" xfId="7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8" fontId="4" fillId="2" borderId="1" xfId="0" applyNumberFormat="1" applyFont="1" applyFill="1" applyBorder="1" applyAlignment="1">
      <alignment vertical="center"/>
    </xf>
    <xf numFmtId="165" fontId="4" fillId="2" borderId="1" xfId="0" applyNumberFormat="1" applyFont="1" applyFill="1" applyBorder="1" applyAlignment="1">
      <alignment vertical="center"/>
    </xf>
    <xf numFmtId="9" fontId="4" fillId="2" borderId="1" xfId="0" applyNumberFormat="1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18" fillId="5" borderId="2" xfId="7" applyFont="1" applyFill="1" applyBorder="1" applyAlignment="1">
      <alignment horizontal="left" vertical="center"/>
    </xf>
    <xf numFmtId="165" fontId="20" fillId="5" borderId="1" xfId="7" applyNumberFormat="1" applyFill="1" applyBorder="1" applyAlignment="1">
      <alignment vertical="center"/>
    </xf>
    <xf numFmtId="0" fontId="18" fillId="5" borderId="1" xfId="7" applyFont="1" applyFill="1" applyBorder="1" applyAlignment="1">
      <alignment vertical="center"/>
    </xf>
    <xf numFmtId="0" fontId="18" fillId="5" borderId="10" xfId="7" applyFont="1" applyFill="1" applyBorder="1" applyAlignment="1">
      <alignment vertical="center"/>
    </xf>
    <xf numFmtId="165" fontId="20" fillId="5" borderId="10" xfId="7" applyNumberFormat="1" applyFill="1" applyBorder="1" applyAlignment="1">
      <alignment vertical="center"/>
    </xf>
    <xf numFmtId="0" fontId="19" fillId="4" borderId="12" xfId="6" applyFill="1" applyBorder="1" applyAlignment="1">
      <alignment horizontal="left" vertical="center"/>
    </xf>
    <xf numFmtId="4" fontId="19" fillId="4" borderId="12" xfId="6" applyNumberFormat="1" applyFill="1" applyBorder="1" applyAlignment="1">
      <alignment vertical="center"/>
    </xf>
    <xf numFmtId="165" fontId="10" fillId="0" borderId="0" xfId="1" applyNumberFormat="1" applyFont="1" applyFill="1" applyAlignment="1">
      <alignment vertical="center"/>
    </xf>
    <xf numFmtId="0" fontId="19" fillId="0" borderId="0" xfId="6" applyFill="1" applyBorder="1" applyAlignment="1">
      <alignment horizontal="left" vertical="center"/>
    </xf>
    <xf numFmtId="4" fontId="19" fillId="0" borderId="0" xfId="6" applyNumberFormat="1" applyFill="1" applyBorder="1" applyAlignment="1">
      <alignment vertical="center"/>
    </xf>
    <xf numFmtId="9" fontId="18" fillId="5" borderId="1" xfId="8" applyFont="1" applyFill="1" applyBorder="1" applyAlignment="1">
      <alignment vertical="center"/>
    </xf>
    <xf numFmtId="0" fontId="25" fillId="0" borderId="1" xfId="1" applyNumberFormat="1" applyFont="1" applyFill="1" applyBorder="1" applyAlignment="1">
      <alignment horizontal="center" vertical="center" wrapText="1"/>
    </xf>
    <xf numFmtId="41" fontId="4" fillId="2" borderId="1" xfId="2" applyFont="1" applyFill="1" applyBorder="1" applyAlignment="1">
      <alignment vertical="center"/>
    </xf>
    <xf numFmtId="0" fontId="1" fillId="0" borderId="2" xfId="3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4" fontId="19" fillId="4" borderId="6" xfId="6" applyNumberFormat="1" applyFill="1" applyBorder="1" applyAlignment="1">
      <alignment vertical="center"/>
    </xf>
    <xf numFmtId="4" fontId="19" fillId="2" borderId="14" xfId="6" applyNumberFormat="1" applyFill="1" applyBorder="1" applyAlignment="1">
      <alignment vertical="center"/>
    </xf>
    <xf numFmtId="167" fontId="21" fillId="0" borderId="15" xfId="1" applyNumberFormat="1" applyFont="1" applyFill="1" applyBorder="1" applyAlignment="1">
      <alignment horizontal="center" vertical="center" wrapText="1"/>
    </xf>
    <xf numFmtId="165" fontId="20" fillId="5" borderId="15" xfId="7" applyNumberFormat="1" applyFill="1" applyBorder="1" applyAlignment="1">
      <alignment vertical="center"/>
    </xf>
    <xf numFmtId="165" fontId="10" fillId="0" borderId="15" xfId="1" applyNumberFormat="1" applyFont="1" applyFill="1" applyBorder="1" applyAlignment="1">
      <alignment vertical="center"/>
    </xf>
    <xf numFmtId="165" fontId="20" fillId="5" borderId="16" xfId="7" applyNumberFormat="1" applyFill="1" applyBorder="1" applyAlignment="1">
      <alignment vertical="center"/>
    </xf>
    <xf numFmtId="165" fontId="16" fillId="2" borderId="15" xfId="1" applyNumberFormat="1" applyFont="1" applyFill="1" applyBorder="1" applyAlignment="1">
      <alignment vertical="center"/>
    </xf>
    <xf numFmtId="165" fontId="4" fillId="0" borderId="15" xfId="1" applyNumberFormat="1" applyFont="1" applyFill="1" applyBorder="1" applyAlignment="1">
      <alignment vertical="center"/>
    </xf>
    <xf numFmtId="41" fontId="4" fillId="0" borderId="15" xfId="2" applyFont="1" applyFill="1" applyBorder="1" applyAlignment="1">
      <alignment vertical="center"/>
    </xf>
    <xf numFmtId="165" fontId="16" fillId="2" borderId="16" xfId="1" applyNumberFormat="1" applyFont="1" applyFill="1" applyBorder="1" applyAlignment="1">
      <alignment vertical="center"/>
    </xf>
    <xf numFmtId="165" fontId="4" fillId="0" borderId="17" xfId="1" applyNumberFormat="1" applyFont="1" applyFill="1" applyBorder="1" applyAlignment="1">
      <alignment vertical="center"/>
    </xf>
    <xf numFmtId="0" fontId="4" fillId="0" borderId="15" xfId="0" applyFont="1" applyBorder="1" applyAlignment="1">
      <alignment vertical="center"/>
    </xf>
    <xf numFmtId="41" fontId="28" fillId="6" borderId="1" xfId="2" applyFont="1" applyFill="1" applyBorder="1" applyAlignment="1">
      <alignment vertical="center"/>
    </xf>
    <xf numFmtId="0" fontId="18" fillId="5" borderId="1" xfId="7" quotePrefix="1" applyFont="1" applyFill="1" applyBorder="1" applyAlignment="1">
      <alignment vertical="center"/>
    </xf>
    <xf numFmtId="41" fontId="29" fillId="0" borderId="18" xfId="0" applyNumberFormat="1" applyFont="1" applyBorder="1" applyAlignment="1">
      <alignment vertical="center"/>
    </xf>
    <xf numFmtId="41" fontId="30" fillId="7" borderId="18" xfId="0" applyNumberFormat="1" applyFont="1" applyFill="1" applyBorder="1" applyAlignment="1">
      <alignment vertical="center"/>
    </xf>
    <xf numFmtId="41" fontId="4" fillId="0" borderId="18" xfId="2" applyFont="1" applyFill="1" applyBorder="1" applyAlignment="1">
      <alignment vertical="center"/>
    </xf>
    <xf numFmtId="0" fontId="0" fillId="0" borderId="1" xfId="0" applyBorder="1"/>
    <xf numFmtId="0" fontId="24" fillId="0" borderId="0" xfId="0" applyFont="1" applyAlignment="1">
      <alignment horizontal="center" vertical="center"/>
    </xf>
    <xf numFmtId="0" fontId="18" fillId="5" borderId="4" xfId="7" applyFont="1" applyFill="1" applyBorder="1" applyAlignment="1">
      <alignment horizontal="center" vertical="center"/>
    </xf>
    <xf numFmtId="0" fontId="18" fillId="5" borderId="5" xfId="7" applyFont="1" applyFill="1" applyBorder="1" applyAlignment="1">
      <alignment horizontal="center" vertical="center"/>
    </xf>
    <xf numFmtId="0" fontId="19" fillId="2" borderId="13" xfId="6" applyFill="1" applyBorder="1" applyAlignment="1">
      <alignment horizontal="left" vertical="center"/>
    </xf>
    <xf numFmtId="0" fontId="19" fillId="4" borderId="6" xfId="6" applyFill="1" applyBorder="1" applyAlignment="1">
      <alignment horizontal="left" vertical="center"/>
    </xf>
  </cellXfs>
  <cellStyles count="9">
    <cellStyle name="Accent2" xfId="7" builtinId="33"/>
    <cellStyle name="Comma" xfId="1" builtinId="3"/>
    <cellStyle name="Comma [0]" xfId="2" builtinId="6"/>
    <cellStyle name="Hyperlink" xfId="3" builtinId="8"/>
    <cellStyle name="Moneda 13" xfId="5" xr:uid="{6B808DC4-4516-4441-BDCB-1B666897D1B8}"/>
    <cellStyle name="Normal" xfId="0" builtinId="0"/>
    <cellStyle name="Percent" xfId="8" builtinId="5"/>
    <cellStyle name="Porcentual 16" xfId="4" xr:uid="{78256A37-DCE5-4B7A-8E09-2B7C79257551}"/>
    <cellStyle name="Total" xfId="6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'FLUJO-PRE'!$B$66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'FLUJO-PRE'!$C$66:$AL$66</c:f>
              <c:numCache>
                <c:formatCode>_(* #,##0_);_(* \(#,##0\);_(* "-"_);_(@_)</c:formatCode>
                <c:ptCount val="36"/>
                <c:pt idx="0">
                  <c:v>203599105.5719192</c:v>
                </c:pt>
                <c:pt idx="1">
                  <c:v>208540441.21581268</c:v>
                </c:pt>
                <c:pt idx="2">
                  <c:v>212281249.72754157</c:v>
                </c:pt>
                <c:pt idx="3">
                  <c:v>213284312.66319084</c:v>
                </c:pt>
                <c:pt idx="4">
                  <c:v>216375889.94561139</c:v>
                </c:pt>
                <c:pt idx="5">
                  <c:v>215093978.754922</c:v>
                </c:pt>
                <c:pt idx="6">
                  <c:v>217310316.94434473</c:v>
                </c:pt>
                <c:pt idx="7">
                  <c:v>219866318.40486324</c:v>
                </c:pt>
                <c:pt idx="8">
                  <c:v>221977907.28705746</c:v>
                </c:pt>
                <c:pt idx="9">
                  <c:v>224028618.26200369</c:v>
                </c:pt>
                <c:pt idx="10">
                  <c:v>225773733.04067659</c:v>
                </c:pt>
                <c:pt idx="11">
                  <c:v>219633403.69181219</c:v>
                </c:pt>
                <c:pt idx="12">
                  <c:v>220305140.06045052</c:v>
                </c:pt>
                <c:pt idx="13">
                  <c:v>221879601.87724563</c:v>
                </c:pt>
                <c:pt idx="14">
                  <c:v>223071538.75223568</c:v>
                </c:pt>
                <c:pt idx="15">
                  <c:v>223733911.40450606</c:v>
                </c:pt>
                <c:pt idx="16">
                  <c:v>224718983.20201847</c:v>
                </c:pt>
                <c:pt idx="17">
                  <c:v>224310526.79109704</c:v>
                </c:pt>
                <c:pt idx="18">
                  <c:v>225016720.44071549</c:v>
                </c:pt>
                <c:pt idx="19">
                  <c:v>225831141.27614936</c:v>
                </c:pt>
                <c:pt idx="20">
                  <c:v>226503958.568351</c:v>
                </c:pt>
                <c:pt idx="21">
                  <c:v>227157378.28318572</c:v>
                </c:pt>
                <c:pt idx="22">
                  <c:v>227713425.63211268</c:v>
                </c:pt>
                <c:pt idx="23">
                  <c:v>225756927.47067311</c:v>
                </c:pt>
                <c:pt idx="24">
                  <c:v>225970963.37909815</c:v>
                </c:pt>
                <c:pt idx="25">
                  <c:v>226472635.43523732</c:v>
                </c:pt>
                <c:pt idx="26">
                  <c:v>226852423.25637451</c:v>
                </c:pt>
                <c:pt idx="27">
                  <c:v>227063475.59619638</c:v>
                </c:pt>
                <c:pt idx="28">
                  <c:v>227377349.82854119</c:v>
                </c:pt>
                <c:pt idx="29">
                  <c:v>227247203.02833027</c:v>
                </c:pt>
                <c:pt idx="30">
                  <c:v>227472218.08837005</c:v>
                </c:pt>
                <c:pt idx="31">
                  <c:v>227731717.66512471</c:v>
                </c:pt>
                <c:pt idx="32">
                  <c:v>227946097.98910859</c:v>
                </c:pt>
                <c:pt idx="33">
                  <c:v>228154297.64715445</c:v>
                </c:pt>
                <c:pt idx="34">
                  <c:v>228331471.46862873</c:v>
                </c:pt>
                <c:pt idx="35">
                  <c:v>227708070.85960042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2-0B4D-ADB7-C4DDEBF9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313056"/>
        <c:axId val="1528594560"/>
      </c:lineChart>
      <c:catAx>
        <c:axId val="152831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594560"/>
        <c:crosses val="autoZero"/>
        <c:auto val="1"/>
        <c:lblAlgn val="ctr"/>
        <c:lblOffset val="100"/>
        <c:noMultiLvlLbl val="0"/>
      </c:catAx>
      <c:valAx>
        <c:axId val="15285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31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'FLUJO-POS'!$B$66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'FLUJO-POS'!$C$66:$AL$66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E-1742-A6D7-FD4A85AA2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038080"/>
        <c:axId val="1501486176"/>
      </c:lineChart>
      <c:catAx>
        <c:axId val="17850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01486176"/>
        <c:crosses val="autoZero"/>
        <c:auto val="1"/>
        <c:lblAlgn val="ctr"/>
        <c:lblOffset val="100"/>
        <c:noMultiLvlLbl val="0"/>
      </c:catAx>
      <c:valAx>
        <c:axId val="15014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8503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'FLUJO-aaS'!$B$67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'FLUJO-aaS'!$C$67:$AL$67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7-2346-BF60-2D641F41A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004400"/>
        <c:axId val="1720979136"/>
      </c:lineChart>
      <c:catAx>
        <c:axId val="172100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979136"/>
        <c:crosses val="autoZero"/>
        <c:auto val="1"/>
        <c:lblAlgn val="ctr"/>
        <c:lblOffset val="100"/>
        <c:noMultiLvlLbl val="0"/>
      </c:catAx>
      <c:valAx>
        <c:axId val="17209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10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VALOR ACTUAL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Comparativo!$D$5</c:f>
              <c:strCache>
                <c:ptCount val="1"/>
                <c:pt idx="0">
                  <c:v>PRE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2.131859521461885E-2"/>
                  <c:y val="-5.0713153724247256E-2"/>
                </c:manualLayout>
              </c:layout>
              <c:spPr>
                <a:solidFill>
                  <a:srgbClr val="FFC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E6-D347-ABA0-FA90837A8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Comparativo!$E$5:$AN$5</c:f>
              <c:numCache>
                <c:formatCode>_(* #,##0_);_(* \(#,##0\);_(* "-"_);_(@_)</c:formatCode>
                <c:ptCount val="36"/>
                <c:pt idx="0">
                  <c:v>203599105.5719192</c:v>
                </c:pt>
                <c:pt idx="1">
                  <c:v>208540441.21581268</c:v>
                </c:pt>
                <c:pt idx="2">
                  <c:v>212281249.72754157</c:v>
                </c:pt>
                <c:pt idx="3">
                  <c:v>213284312.66319084</c:v>
                </c:pt>
                <c:pt idx="4">
                  <c:v>216375889.94561139</c:v>
                </c:pt>
                <c:pt idx="5">
                  <c:v>215093978.754922</c:v>
                </c:pt>
                <c:pt idx="6">
                  <c:v>217310316.94434473</c:v>
                </c:pt>
                <c:pt idx="7">
                  <c:v>219866318.40486324</c:v>
                </c:pt>
                <c:pt idx="8">
                  <c:v>221977907.28705746</c:v>
                </c:pt>
                <c:pt idx="9">
                  <c:v>224028618.26200369</c:v>
                </c:pt>
                <c:pt idx="10">
                  <c:v>225773733.04067659</c:v>
                </c:pt>
                <c:pt idx="11">
                  <c:v>219633403.69181219</c:v>
                </c:pt>
                <c:pt idx="12">
                  <c:v>220305140.06045052</c:v>
                </c:pt>
                <c:pt idx="13">
                  <c:v>221879601.87724563</c:v>
                </c:pt>
                <c:pt idx="14">
                  <c:v>223071538.75223568</c:v>
                </c:pt>
                <c:pt idx="15">
                  <c:v>223733911.40450606</c:v>
                </c:pt>
                <c:pt idx="16">
                  <c:v>224718983.20201847</c:v>
                </c:pt>
                <c:pt idx="17">
                  <c:v>224310526.79109704</c:v>
                </c:pt>
                <c:pt idx="18">
                  <c:v>225016720.44071549</c:v>
                </c:pt>
                <c:pt idx="19">
                  <c:v>225831141.27614936</c:v>
                </c:pt>
                <c:pt idx="20">
                  <c:v>226503958.568351</c:v>
                </c:pt>
                <c:pt idx="21">
                  <c:v>227157378.28318572</c:v>
                </c:pt>
                <c:pt idx="22">
                  <c:v>227713425.63211268</c:v>
                </c:pt>
                <c:pt idx="23">
                  <c:v>225756927.47067311</c:v>
                </c:pt>
                <c:pt idx="24">
                  <c:v>225970963.37909815</c:v>
                </c:pt>
                <c:pt idx="25">
                  <c:v>226472635.43523732</c:v>
                </c:pt>
                <c:pt idx="26">
                  <c:v>226852423.25637451</c:v>
                </c:pt>
                <c:pt idx="27">
                  <c:v>227063475.59619638</c:v>
                </c:pt>
                <c:pt idx="28">
                  <c:v>227377349.82854119</c:v>
                </c:pt>
                <c:pt idx="29">
                  <c:v>227247203.02833027</c:v>
                </c:pt>
                <c:pt idx="30">
                  <c:v>227472218.08837005</c:v>
                </c:pt>
                <c:pt idx="31">
                  <c:v>227731717.66512471</c:v>
                </c:pt>
                <c:pt idx="32">
                  <c:v>227946097.98910859</c:v>
                </c:pt>
                <c:pt idx="33">
                  <c:v>228154297.64715445</c:v>
                </c:pt>
                <c:pt idx="34">
                  <c:v>228331471.46862873</c:v>
                </c:pt>
                <c:pt idx="35">
                  <c:v>227708070.85960042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6-D347-ABA0-FA90837A81B6}"/>
            </c:ext>
          </c:extLst>
        </c:ser>
        <c:ser>
          <c:idx val="1"/>
          <c:order val="1"/>
          <c:tx>
            <c:strRef>
              <c:f>Comparativo!$D$6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Comparativo!$E$6:$AN$6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6-D347-ABA0-FA90837A81B6}"/>
            </c:ext>
          </c:extLst>
        </c:ser>
        <c:ser>
          <c:idx val="2"/>
          <c:order val="2"/>
          <c:tx>
            <c:strRef>
              <c:f>Comparativo!$D$7</c:f>
              <c:strCache>
                <c:ptCount val="1"/>
                <c:pt idx="0">
                  <c:v>AAS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layout>
                <c:manualLayout>
                  <c:x val="-3.1990521327014305E-2"/>
                  <c:y val="4.5380875202593193E-2"/>
                </c:manualLayout>
              </c:layout>
              <c:spPr>
                <a:solidFill>
                  <a:srgbClr val="7030A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6-D347-ABA0-FA90837A8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Comparativo!$E$7:$AN$7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6-D347-ABA0-FA90837A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735968"/>
        <c:axId val="1720816000"/>
      </c:lineChart>
      <c:catAx>
        <c:axId val="137373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816000"/>
        <c:crosses val="autoZero"/>
        <c:auto val="1"/>
        <c:lblAlgn val="ctr"/>
        <c:lblOffset val="100"/>
        <c:noMultiLvlLbl val="0"/>
      </c:catAx>
      <c:valAx>
        <c:axId val="17208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37373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255936</xdr:colOff>
      <xdr:row>70</xdr:row>
      <xdr:rowOff>78620</xdr:rowOff>
    </xdr:from>
    <xdr:to>
      <xdr:col>10</xdr:col>
      <xdr:colOff>1303867</xdr:colOff>
      <xdr:row>95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7B89A-F7F4-E2FD-E8D2-F4B33E094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1037827</xdr:colOff>
      <xdr:row>67</xdr:row>
      <xdr:rowOff>186133</xdr:rowOff>
    </xdr:from>
    <xdr:to>
      <xdr:col>10</xdr:col>
      <xdr:colOff>734217</xdr:colOff>
      <xdr:row>93</xdr:row>
      <xdr:rowOff>19842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BE23E-C83C-7FB4-C238-F428C9E8A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599514</xdr:colOff>
      <xdr:row>69</xdr:row>
      <xdr:rowOff>10459</xdr:rowOff>
    </xdr:from>
    <xdr:to>
      <xdr:col>10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D0E72-A8F6-F64A-7B6E-49AE29A5D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13</xdr:row>
      <xdr:rowOff>127000</xdr:rowOff>
    </xdr:from>
    <xdr:to>
      <xdr:col>15</xdr:col>
      <xdr:colOff>304800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2A2B1-4414-75F7-E6E2-0B2E71AD5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co/MCO-545334841-bota-dielectrica-seguridad-liviana-marca-gm-inyectada-_JM" TargetMode="External"/><Relationship Id="rId3" Type="http://schemas.openxmlformats.org/officeDocument/2006/relationships/hyperlink" Target="https://www.lamina.com.co/products/velcro-adhesivo-20mm" TargetMode="External"/><Relationship Id="rId7" Type="http://schemas.openxmlformats.org/officeDocument/2006/relationships/hyperlink" Target="https://www.3m.com.es/3M/es_ES/p/d/b00037396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articulo.mercadolibre.com.co/MCO-807883992-overol-drill-enterizo-industrial-para-trabajo-o-dotacion-_JM" TargetMode="External"/><Relationship Id="rId11" Type="http://schemas.openxmlformats.org/officeDocument/2006/relationships/hyperlink" Target="https://www.homecenter.com.co/homecenter-co/product/62592/lijadora-orbital-1-4-de-pulgada-200w-14000opm-bo4556k/62592/" TargetMode="External"/><Relationship Id="rId5" Type="http://schemas.openxmlformats.org/officeDocument/2006/relationships/hyperlink" Target="https://www.mercadolibre.com.co/compresor-de-aire-electrico-portatil-pretul-comp-kit20p-monofasico-20l-1100w-127v-60hz-amarillo/p/MCO15456731?pdp_filters=category:MCO175794" TargetMode="External"/><Relationship Id="rId10" Type="http://schemas.openxmlformats.org/officeDocument/2006/relationships/hyperlink" Target="https://articulo.mercadolibre.com.co/MCO-562555211-taladro-de-arbol-58x-13-banco-12-velocidades-truper-_JM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3m.com.es/3M/es_ES/p/d/v000122533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3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415B-9D2F-4F72-A56B-10DB592865F3}">
  <dimension ref="A1:WLY77"/>
  <sheetViews>
    <sheetView topLeftCell="A46" zoomScale="75" workbookViewId="0">
      <selection activeCell="B66" sqref="B66:AL66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3.6640625" style="2" bestFit="1" customWidth="1"/>
    <col min="16" max="26" width="12.6640625" style="2" bestFit="1" customWidth="1"/>
    <col min="27" max="38" width="13" style="2" bestFit="1" customWidth="1"/>
    <col min="39" max="15885" width="11.5" style="2"/>
  </cols>
  <sheetData>
    <row r="1" spans="1:15885" ht="37" x14ac:dyDescent="0.2">
      <c r="A1" s="1"/>
      <c r="B1" s="77" t="s">
        <v>23</v>
      </c>
      <c r="C1" s="77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146</v>
      </c>
      <c r="AB4" s="17" t="s">
        <v>147</v>
      </c>
      <c r="AC4" s="61" t="s">
        <v>148</v>
      </c>
      <c r="AD4" s="17" t="s">
        <v>149</v>
      </c>
      <c r="AE4" s="17" t="s">
        <v>150</v>
      </c>
      <c r="AF4" s="61" t="s">
        <v>151</v>
      </c>
      <c r="AG4" s="17" t="s">
        <v>152</v>
      </c>
      <c r="AH4" s="17" t="s">
        <v>153</v>
      </c>
      <c r="AI4" s="61" t="s">
        <v>154</v>
      </c>
      <c r="AJ4" s="17" t="s">
        <v>155</v>
      </c>
      <c r="AK4" s="17" t="s">
        <v>156</v>
      </c>
      <c r="AL4" s="61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'DETALLE-PRE'!$Q$16*1.3</f>
        <v>55293609.655555554</v>
      </c>
      <c r="D6" s="18">
        <f>C6</f>
        <v>55293609.655555554</v>
      </c>
      <c r="E6" s="18">
        <f t="shared" ref="E6:N6" si="0">D6</f>
        <v>55293609.655555554</v>
      </c>
      <c r="F6" s="18">
        <f t="shared" si="0"/>
        <v>55293609.655555554</v>
      </c>
      <c r="G6" s="18">
        <f t="shared" si="0"/>
        <v>55293609.655555554</v>
      </c>
      <c r="H6" s="18">
        <f t="shared" si="0"/>
        <v>55293609.655555554</v>
      </c>
      <c r="I6" s="18">
        <f t="shared" si="0"/>
        <v>55293609.655555554</v>
      </c>
      <c r="J6" s="18">
        <f t="shared" si="0"/>
        <v>55293609.655555554</v>
      </c>
      <c r="K6" s="18">
        <f t="shared" si="0"/>
        <v>55293609.655555554</v>
      </c>
      <c r="L6" s="18">
        <f t="shared" si="0"/>
        <v>55293609.655555554</v>
      </c>
      <c r="M6" s="18">
        <f t="shared" si="0"/>
        <v>55293609.655555554</v>
      </c>
      <c r="N6" s="63">
        <f t="shared" si="0"/>
        <v>55293609.655555554</v>
      </c>
      <c r="O6" s="63">
        <f t="shared" ref="O6:AL6" si="1">N6</f>
        <v>55293609.655555554</v>
      </c>
      <c r="P6" s="63">
        <f t="shared" si="1"/>
        <v>55293609.655555554</v>
      </c>
      <c r="Q6" s="63">
        <f t="shared" si="1"/>
        <v>55293609.655555554</v>
      </c>
      <c r="R6" s="63">
        <f t="shared" si="1"/>
        <v>55293609.655555554</v>
      </c>
      <c r="S6" s="63">
        <f t="shared" si="1"/>
        <v>55293609.655555554</v>
      </c>
      <c r="T6" s="63">
        <f t="shared" si="1"/>
        <v>55293609.655555554</v>
      </c>
      <c r="U6" s="63">
        <f t="shared" si="1"/>
        <v>55293609.655555554</v>
      </c>
      <c r="V6" s="63">
        <f t="shared" si="1"/>
        <v>55293609.655555554</v>
      </c>
      <c r="W6" s="63">
        <f t="shared" si="1"/>
        <v>55293609.655555554</v>
      </c>
      <c r="X6" s="63">
        <f t="shared" si="1"/>
        <v>55293609.655555554</v>
      </c>
      <c r="Y6" s="63">
        <f t="shared" si="1"/>
        <v>55293609.655555554</v>
      </c>
      <c r="Z6" s="63">
        <f t="shared" si="1"/>
        <v>55293609.655555554</v>
      </c>
      <c r="AA6" s="63">
        <f t="shared" si="1"/>
        <v>55293609.655555554</v>
      </c>
      <c r="AB6" s="63">
        <f t="shared" si="1"/>
        <v>55293609.655555554</v>
      </c>
      <c r="AC6" s="63">
        <f t="shared" si="1"/>
        <v>55293609.655555554</v>
      </c>
      <c r="AD6" s="63">
        <f t="shared" si="1"/>
        <v>55293609.655555554</v>
      </c>
      <c r="AE6" s="63">
        <f t="shared" si="1"/>
        <v>55293609.655555554</v>
      </c>
      <c r="AF6" s="63">
        <f t="shared" si="1"/>
        <v>55293609.655555554</v>
      </c>
      <c r="AG6" s="63">
        <f t="shared" si="1"/>
        <v>55293609.655555554</v>
      </c>
      <c r="AH6" s="63">
        <f t="shared" si="1"/>
        <v>55293609.655555554</v>
      </c>
      <c r="AI6" s="63">
        <f t="shared" si="1"/>
        <v>55293609.655555554</v>
      </c>
      <c r="AJ6" s="63">
        <f t="shared" si="1"/>
        <v>55293609.655555554</v>
      </c>
      <c r="AK6" s="63">
        <f t="shared" si="1"/>
        <v>55293609.655555554</v>
      </c>
      <c r="AL6" s="63">
        <f t="shared" si="1"/>
        <v>55293609.655555554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'DETALLE-PRE'!$Q$34*1.3</f>
        <v>17246383.679777779</v>
      </c>
      <c r="D7" s="18">
        <f>C7</f>
        <v>17246383.679777779</v>
      </c>
      <c r="E7" s="18">
        <f t="shared" ref="E7:N7" si="2">D7</f>
        <v>17246383.679777779</v>
      </c>
      <c r="F7" s="18">
        <f t="shared" si="2"/>
        <v>17246383.679777779</v>
      </c>
      <c r="G7" s="18">
        <f t="shared" si="2"/>
        <v>17246383.679777779</v>
      </c>
      <c r="H7" s="18">
        <f t="shared" si="2"/>
        <v>17246383.679777779</v>
      </c>
      <c r="I7" s="18">
        <f t="shared" si="2"/>
        <v>17246383.679777779</v>
      </c>
      <c r="J7" s="18">
        <f t="shared" si="2"/>
        <v>17246383.679777779</v>
      </c>
      <c r="K7" s="18">
        <f t="shared" si="2"/>
        <v>17246383.679777779</v>
      </c>
      <c r="L7" s="18">
        <f t="shared" si="2"/>
        <v>17246383.679777779</v>
      </c>
      <c r="M7" s="18">
        <f t="shared" si="2"/>
        <v>17246383.679777779</v>
      </c>
      <c r="N7" s="63">
        <f t="shared" si="2"/>
        <v>17246383.679777779</v>
      </c>
      <c r="O7" s="63">
        <f t="shared" ref="O7:AL7" si="3">N7</f>
        <v>17246383.679777779</v>
      </c>
      <c r="P7" s="63">
        <f t="shared" si="3"/>
        <v>17246383.679777779</v>
      </c>
      <c r="Q7" s="63">
        <f t="shared" si="3"/>
        <v>17246383.679777779</v>
      </c>
      <c r="R7" s="63">
        <f t="shared" si="3"/>
        <v>17246383.679777779</v>
      </c>
      <c r="S7" s="63">
        <f t="shared" si="3"/>
        <v>17246383.679777779</v>
      </c>
      <c r="T7" s="63">
        <f t="shared" si="3"/>
        <v>17246383.679777779</v>
      </c>
      <c r="U7" s="63">
        <f t="shared" si="3"/>
        <v>17246383.679777779</v>
      </c>
      <c r="V7" s="63">
        <f t="shared" si="3"/>
        <v>17246383.679777779</v>
      </c>
      <c r="W7" s="63">
        <f t="shared" si="3"/>
        <v>17246383.679777779</v>
      </c>
      <c r="X7" s="63">
        <f t="shared" si="3"/>
        <v>17246383.679777779</v>
      </c>
      <c r="Y7" s="63">
        <f t="shared" si="3"/>
        <v>17246383.679777779</v>
      </c>
      <c r="Z7" s="63">
        <f t="shared" si="3"/>
        <v>17246383.679777779</v>
      </c>
      <c r="AA7" s="63">
        <f t="shared" si="3"/>
        <v>17246383.679777779</v>
      </c>
      <c r="AB7" s="63">
        <f t="shared" si="3"/>
        <v>17246383.679777779</v>
      </c>
      <c r="AC7" s="63">
        <f t="shared" si="3"/>
        <v>17246383.679777779</v>
      </c>
      <c r="AD7" s="63">
        <f t="shared" si="3"/>
        <v>17246383.679777779</v>
      </c>
      <c r="AE7" s="63">
        <f t="shared" si="3"/>
        <v>17246383.679777779</v>
      </c>
      <c r="AF7" s="63">
        <f t="shared" si="3"/>
        <v>17246383.679777779</v>
      </c>
      <c r="AG7" s="63">
        <f t="shared" si="3"/>
        <v>17246383.679777779</v>
      </c>
      <c r="AH7" s="63">
        <f t="shared" si="3"/>
        <v>17246383.679777779</v>
      </c>
      <c r="AI7" s="63">
        <f t="shared" si="3"/>
        <v>17246383.679777779</v>
      </c>
      <c r="AJ7" s="63">
        <f t="shared" si="3"/>
        <v>17246383.679777779</v>
      </c>
      <c r="AK7" s="63">
        <f t="shared" si="3"/>
        <v>17246383.679777779</v>
      </c>
      <c r="AL7" s="63">
        <f t="shared" si="3"/>
        <v>17246383.679777779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'DETALLE-PRE'!$Q$52*1.3</f>
        <v>12004372.618333336</v>
      </c>
      <c r="D8" s="18">
        <f>C8</f>
        <v>12004372.618333336</v>
      </c>
      <c r="E8" s="18">
        <f t="shared" ref="E8:N8" si="4">D8</f>
        <v>12004372.618333336</v>
      </c>
      <c r="F8" s="18">
        <f t="shared" si="4"/>
        <v>12004372.618333336</v>
      </c>
      <c r="G8" s="18">
        <f t="shared" si="4"/>
        <v>12004372.618333336</v>
      </c>
      <c r="H8" s="18">
        <f t="shared" si="4"/>
        <v>12004372.618333336</v>
      </c>
      <c r="I8" s="18">
        <f t="shared" si="4"/>
        <v>12004372.618333336</v>
      </c>
      <c r="J8" s="18">
        <f t="shared" si="4"/>
        <v>12004372.618333336</v>
      </c>
      <c r="K8" s="18">
        <f t="shared" si="4"/>
        <v>12004372.618333336</v>
      </c>
      <c r="L8" s="18">
        <f t="shared" si="4"/>
        <v>12004372.618333336</v>
      </c>
      <c r="M8" s="18">
        <f t="shared" si="4"/>
        <v>12004372.618333336</v>
      </c>
      <c r="N8" s="63">
        <f t="shared" si="4"/>
        <v>12004372.618333336</v>
      </c>
      <c r="O8" s="63">
        <f t="shared" ref="O8:AL8" si="5">N8</f>
        <v>12004372.618333336</v>
      </c>
      <c r="P8" s="63">
        <f t="shared" si="5"/>
        <v>12004372.618333336</v>
      </c>
      <c r="Q8" s="63">
        <f t="shared" si="5"/>
        <v>12004372.618333336</v>
      </c>
      <c r="R8" s="63">
        <f t="shared" si="5"/>
        <v>12004372.618333336</v>
      </c>
      <c r="S8" s="63">
        <f t="shared" si="5"/>
        <v>12004372.618333336</v>
      </c>
      <c r="T8" s="63">
        <f t="shared" si="5"/>
        <v>12004372.618333336</v>
      </c>
      <c r="U8" s="63">
        <f t="shared" si="5"/>
        <v>12004372.618333336</v>
      </c>
      <c r="V8" s="63">
        <f t="shared" si="5"/>
        <v>12004372.618333336</v>
      </c>
      <c r="W8" s="63">
        <f t="shared" si="5"/>
        <v>12004372.618333336</v>
      </c>
      <c r="X8" s="63">
        <f t="shared" si="5"/>
        <v>12004372.618333336</v>
      </c>
      <c r="Y8" s="63">
        <f t="shared" si="5"/>
        <v>12004372.618333336</v>
      </c>
      <c r="Z8" s="63">
        <f t="shared" si="5"/>
        <v>12004372.618333336</v>
      </c>
      <c r="AA8" s="63">
        <f t="shared" si="5"/>
        <v>12004372.618333336</v>
      </c>
      <c r="AB8" s="63">
        <f t="shared" si="5"/>
        <v>12004372.618333336</v>
      </c>
      <c r="AC8" s="63">
        <f t="shared" si="5"/>
        <v>12004372.618333336</v>
      </c>
      <c r="AD8" s="63">
        <f t="shared" si="5"/>
        <v>12004372.618333336</v>
      </c>
      <c r="AE8" s="63">
        <f t="shared" si="5"/>
        <v>12004372.618333336</v>
      </c>
      <c r="AF8" s="63">
        <f t="shared" si="5"/>
        <v>12004372.618333336</v>
      </c>
      <c r="AG8" s="63">
        <f t="shared" si="5"/>
        <v>12004372.618333336</v>
      </c>
      <c r="AH8" s="63">
        <f t="shared" si="5"/>
        <v>12004372.618333336</v>
      </c>
      <c r="AI8" s="63">
        <f t="shared" si="5"/>
        <v>12004372.618333336</v>
      </c>
      <c r="AJ8" s="63">
        <f t="shared" si="5"/>
        <v>12004372.618333336</v>
      </c>
      <c r="AK8" s="63">
        <f t="shared" si="5"/>
        <v>12004372.618333336</v>
      </c>
      <c r="AL8" s="63">
        <f t="shared" si="5"/>
        <v>12004372.618333336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63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63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309544365.95366669</v>
      </c>
      <c r="D11" s="50">
        <f t="shared" ref="D11:N11" si="6">SUM(D6:D10)</f>
        <v>84544365.953666672</v>
      </c>
      <c r="E11" s="50">
        <f t="shared" si="6"/>
        <v>84544365.953666672</v>
      </c>
      <c r="F11" s="50">
        <f t="shared" si="6"/>
        <v>84544365.953666672</v>
      </c>
      <c r="G11" s="50">
        <f t="shared" si="6"/>
        <v>84544365.953666672</v>
      </c>
      <c r="H11" s="50">
        <f t="shared" si="6"/>
        <v>84544365.953666672</v>
      </c>
      <c r="I11" s="50">
        <f t="shared" si="6"/>
        <v>84544365.953666672</v>
      </c>
      <c r="J11" s="50">
        <f t="shared" si="6"/>
        <v>84544365.953666672</v>
      </c>
      <c r="K11" s="50">
        <f t="shared" si="6"/>
        <v>84544365.953666672</v>
      </c>
      <c r="L11" s="50">
        <f t="shared" si="6"/>
        <v>84544365.953666672</v>
      </c>
      <c r="M11" s="50">
        <f t="shared" si="6"/>
        <v>84544365.953666672</v>
      </c>
      <c r="N11" s="50">
        <f t="shared" si="6"/>
        <v>84544365.953666672</v>
      </c>
      <c r="O11" s="50">
        <f>SUM(O6:O10)</f>
        <v>84544365.953666672</v>
      </c>
      <c r="P11" s="50">
        <f t="shared" ref="P11:Z11" si="7">SUM(P6:P10)</f>
        <v>84544365.953666672</v>
      </c>
      <c r="Q11" s="50">
        <f t="shared" si="7"/>
        <v>84544365.953666672</v>
      </c>
      <c r="R11" s="50">
        <f t="shared" si="7"/>
        <v>84544365.953666672</v>
      </c>
      <c r="S11" s="50">
        <f t="shared" si="7"/>
        <v>84544365.953666672</v>
      </c>
      <c r="T11" s="50">
        <f t="shared" si="7"/>
        <v>84544365.953666672</v>
      </c>
      <c r="U11" s="50">
        <f t="shared" si="7"/>
        <v>84544365.953666672</v>
      </c>
      <c r="V11" s="50">
        <f t="shared" si="7"/>
        <v>84544365.953666672</v>
      </c>
      <c r="W11" s="50">
        <f t="shared" si="7"/>
        <v>84544365.953666672</v>
      </c>
      <c r="X11" s="50">
        <f t="shared" si="7"/>
        <v>84544365.953666672</v>
      </c>
      <c r="Y11" s="50">
        <f t="shared" si="7"/>
        <v>84544365.953666672</v>
      </c>
      <c r="Z11" s="50">
        <f t="shared" si="7"/>
        <v>84544365.953666672</v>
      </c>
      <c r="AA11" s="50">
        <f>SUM(AA6:AA10)</f>
        <v>84544365.953666672</v>
      </c>
      <c r="AB11" s="50">
        <f t="shared" ref="AB11:AL11" si="8">SUM(AB6:AB10)</f>
        <v>84544365.953666672</v>
      </c>
      <c r="AC11" s="50">
        <f t="shared" si="8"/>
        <v>84544365.953666672</v>
      </c>
      <c r="AD11" s="50">
        <f t="shared" si="8"/>
        <v>84544365.953666672</v>
      </c>
      <c r="AE11" s="50">
        <f t="shared" si="8"/>
        <v>84544365.953666672</v>
      </c>
      <c r="AF11" s="50">
        <f t="shared" si="8"/>
        <v>84544365.953666672</v>
      </c>
      <c r="AG11" s="50">
        <f t="shared" si="8"/>
        <v>84544365.953666672</v>
      </c>
      <c r="AH11" s="50">
        <f t="shared" si="8"/>
        <v>84544365.953666672</v>
      </c>
      <c r="AI11" s="50">
        <f t="shared" si="8"/>
        <v>84544365.953666672</v>
      </c>
      <c r="AJ11" s="50">
        <f t="shared" si="8"/>
        <v>84544365.953666672</v>
      </c>
      <c r="AK11" s="50">
        <f t="shared" si="8"/>
        <v>84544365.953666672</v>
      </c>
      <c r="AL11" s="50">
        <f t="shared" si="8"/>
        <v>84544365.953666672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4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64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4"/>
    </row>
    <row r="14" spans="1:15885" ht="17" x14ac:dyDescent="0.2">
      <c r="A14" s="11"/>
      <c r="B14" s="22" t="s">
        <v>4</v>
      </c>
      <c r="C14" s="23">
        <f>SUM(C15:C21)</f>
        <v>21145000</v>
      </c>
      <c r="D14" s="23">
        <f t="shared" ref="D14:N14" si="9">SUM(D15:D21)</f>
        <v>19145000</v>
      </c>
      <c r="E14" s="23">
        <f t="shared" si="9"/>
        <v>19145000</v>
      </c>
      <c r="F14" s="23">
        <f t="shared" si="9"/>
        <v>19145000</v>
      </c>
      <c r="G14" s="23">
        <f t="shared" si="9"/>
        <v>19145000</v>
      </c>
      <c r="H14" s="23">
        <f t="shared" si="9"/>
        <v>27395000</v>
      </c>
      <c r="I14" s="23">
        <f t="shared" si="9"/>
        <v>19145000</v>
      </c>
      <c r="J14" s="23">
        <f t="shared" si="9"/>
        <v>19145000</v>
      </c>
      <c r="K14" s="23">
        <f t="shared" si="9"/>
        <v>19145000</v>
      </c>
      <c r="L14" s="23">
        <f t="shared" si="9"/>
        <v>19145000</v>
      </c>
      <c r="M14" s="23">
        <f t="shared" si="9"/>
        <v>19145000</v>
      </c>
      <c r="N14" s="65">
        <f t="shared" si="9"/>
        <v>43895000</v>
      </c>
      <c r="O14" s="23">
        <f>SUM(O15:O21)</f>
        <v>21145000</v>
      </c>
      <c r="P14" s="23">
        <f t="shared" ref="P14:Z14" si="10">SUM(P15:P21)</f>
        <v>19145000</v>
      </c>
      <c r="Q14" s="23">
        <f t="shared" si="10"/>
        <v>19145000</v>
      </c>
      <c r="R14" s="23">
        <f t="shared" si="10"/>
        <v>19145000</v>
      </c>
      <c r="S14" s="23">
        <f t="shared" si="10"/>
        <v>19145000</v>
      </c>
      <c r="T14" s="23">
        <f t="shared" si="10"/>
        <v>27395000</v>
      </c>
      <c r="U14" s="23">
        <f t="shared" si="10"/>
        <v>19145000</v>
      </c>
      <c r="V14" s="23">
        <f t="shared" si="10"/>
        <v>19145000</v>
      </c>
      <c r="W14" s="23">
        <f t="shared" si="10"/>
        <v>19145000</v>
      </c>
      <c r="X14" s="23">
        <f t="shared" si="10"/>
        <v>19145000</v>
      </c>
      <c r="Y14" s="23">
        <f t="shared" si="10"/>
        <v>19145000</v>
      </c>
      <c r="Z14" s="65">
        <f t="shared" si="10"/>
        <v>43895000</v>
      </c>
      <c r="AA14" s="23">
        <f>SUM(AA15:AA21)</f>
        <v>21145000</v>
      </c>
      <c r="AB14" s="23">
        <f t="shared" ref="AB14:AL14" si="11">SUM(AB15:AB21)</f>
        <v>19145000</v>
      </c>
      <c r="AC14" s="23">
        <f t="shared" si="11"/>
        <v>19145000</v>
      </c>
      <c r="AD14" s="23">
        <f t="shared" si="11"/>
        <v>19145000</v>
      </c>
      <c r="AE14" s="23">
        <f t="shared" si="11"/>
        <v>19145000</v>
      </c>
      <c r="AF14" s="23">
        <f t="shared" si="11"/>
        <v>27395000</v>
      </c>
      <c r="AG14" s="23">
        <f t="shared" si="11"/>
        <v>19145000</v>
      </c>
      <c r="AH14" s="23">
        <f t="shared" si="11"/>
        <v>19145000</v>
      </c>
      <c r="AI14" s="23">
        <f t="shared" si="11"/>
        <v>19145000</v>
      </c>
      <c r="AJ14" s="23">
        <f t="shared" si="11"/>
        <v>19145000</v>
      </c>
      <c r="AK14" s="23">
        <f t="shared" si="11"/>
        <v>19145000</v>
      </c>
      <c r="AL14" s="65">
        <f t="shared" si="11"/>
        <v>43895000</v>
      </c>
    </row>
    <row r="15" spans="1:15885" x14ac:dyDescent="0.2">
      <c r="A15" s="11"/>
      <c r="B15" s="12" t="s">
        <v>5</v>
      </c>
      <c r="C15" s="19">
        <f>'DETALLE-PRE'!$E$32</f>
        <v>16500000</v>
      </c>
      <c r="D15" s="19">
        <f>'DETALLE-PRE'!$E$32</f>
        <v>16500000</v>
      </c>
      <c r="E15" s="19">
        <f>'DETALLE-PRE'!$E$32</f>
        <v>16500000</v>
      </c>
      <c r="F15" s="19">
        <f>'DETALLE-PRE'!$E$32</f>
        <v>16500000</v>
      </c>
      <c r="G15" s="19">
        <f>'DETALLE-PRE'!$E$32</f>
        <v>16500000</v>
      </c>
      <c r="H15" s="19">
        <f>'DETALLE-PRE'!$E$32</f>
        <v>16500000</v>
      </c>
      <c r="I15" s="19">
        <f>'DETALLE-PRE'!$E$32</f>
        <v>16500000</v>
      </c>
      <c r="J15" s="19">
        <f>'DETALLE-PRE'!$E$32</f>
        <v>16500000</v>
      </c>
      <c r="K15" s="19">
        <f>'DETALLE-PRE'!$E$32</f>
        <v>16500000</v>
      </c>
      <c r="L15" s="19">
        <f>'DETALLE-PRE'!$E$32</f>
        <v>16500000</v>
      </c>
      <c r="M15" s="19">
        <f>'DETALLE-PRE'!$E$32</f>
        <v>16500000</v>
      </c>
      <c r="N15" s="66">
        <f>'DETALLE-PRE'!$E$32</f>
        <v>16500000</v>
      </c>
      <c r="O15" s="19">
        <f>'DETALLE-PRE'!$E$32</f>
        <v>16500000</v>
      </c>
      <c r="P15" s="19">
        <f>'DETALLE-PRE'!$E$32</f>
        <v>16500000</v>
      </c>
      <c r="Q15" s="19">
        <f>'DETALLE-PRE'!$E$32</f>
        <v>16500000</v>
      </c>
      <c r="R15" s="19">
        <f>'DETALLE-PRE'!$E$32</f>
        <v>16500000</v>
      </c>
      <c r="S15" s="19">
        <f>'DETALLE-PRE'!$E$32</f>
        <v>16500000</v>
      </c>
      <c r="T15" s="19">
        <f>'DETALLE-PRE'!$E$32</f>
        <v>16500000</v>
      </c>
      <c r="U15" s="19">
        <f>'DETALLE-PRE'!$E$32</f>
        <v>16500000</v>
      </c>
      <c r="V15" s="19">
        <f>'DETALLE-PRE'!$E$32</f>
        <v>16500000</v>
      </c>
      <c r="W15" s="19">
        <f>'DETALLE-PRE'!$E$32</f>
        <v>16500000</v>
      </c>
      <c r="X15" s="19">
        <f>'DETALLE-PRE'!$E$32</f>
        <v>16500000</v>
      </c>
      <c r="Y15" s="19">
        <f>'DETALLE-PRE'!$E$32</f>
        <v>16500000</v>
      </c>
      <c r="Z15" s="66">
        <f>'DETALLE-PRE'!$E$32</f>
        <v>16500000</v>
      </c>
      <c r="AA15" s="19">
        <f>'DETALLE-PRE'!$E$32</f>
        <v>16500000</v>
      </c>
      <c r="AB15" s="19">
        <f>'DETALLE-PRE'!$E$32</f>
        <v>16500000</v>
      </c>
      <c r="AC15" s="19">
        <f>'DETALLE-PRE'!$E$32</f>
        <v>16500000</v>
      </c>
      <c r="AD15" s="19">
        <f>'DETALLE-PRE'!$E$32</f>
        <v>16500000</v>
      </c>
      <c r="AE15" s="19">
        <f>'DETALLE-PRE'!$E$32</f>
        <v>16500000</v>
      </c>
      <c r="AF15" s="19">
        <f>'DETALLE-PRE'!$E$32</f>
        <v>16500000</v>
      </c>
      <c r="AG15" s="19">
        <f>'DETALLE-PRE'!$E$32</f>
        <v>16500000</v>
      </c>
      <c r="AH15" s="19">
        <f>'DETALLE-PRE'!$E$32</f>
        <v>16500000</v>
      </c>
      <c r="AI15" s="19">
        <f>'DETALLE-PRE'!$E$32</f>
        <v>16500000</v>
      </c>
      <c r="AJ15" s="19">
        <f>'DETALLE-PRE'!$E$32</f>
        <v>16500000</v>
      </c>
      <c r="AK15" s="19">
        <f>'DETALLE-PRE'!$E$32</f>
        <v>16500000</v>
      </c>
      <c r="AL15" s="66">
        <f>'DETALLE-PRE'!$E$32</f>
        <v>16500000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66">
        <f>N15</f>
        <v>16500000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66">
        <f>Z15</f>
        <v>16500000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66">
        <f>AL15</f>
        <v>16500000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8250000</v>
      </c>
      <c r="I18" s="19"/>
      <c r="J18" s="19"/>
      <c r="K18" s="19"/>
      <c r="L18" s="19"/>
      <c r="M18" s="19"/>
      <c r="N18" s="66">
        <f>N15/2</f>
        <v>8250000</v>
      </c>
      <c r="O18" s="19"/>
      <c r="P18" s="19"/>
      <c r="Q18" s="19"/>
      <c r="R18" s="19"/>
      <c r="S18" s="19"/>
      <c r="T18" s="19">
        <f>T15/2</f>
        <v>8250000</v>
      </c>
      <c r="U18" s="19"/>
      <c r="V18" s="19"/>
      <c r="W18" s="19"/>
      <c r="X18" s="19"/>
      <c r="Y18" s="19"/>
      <c r="Z18" s="66">
        <f>Z15/2</f>
        <v>8250000</v>
      </c>
      <c r="AA18" s="19"/>
      <c r="AB18" s="19"/>
      <c r="AC18" s="19"/>
      <c r="AD18" s="19"/>
      <c r="AE18" s="19"/>
      <c r="AF18" s="19">
        <f>AF15/2</f>
        <v>8250000</v>
      </c>
      <c r="AG18" s="19"/>
      <c r="AH18" s="19"/>
      <c r="AI18" s="19"/>
      <c r="AJ18" s="19"/>
      <c r="AK18" s="19"/>
      <c r="AL18" s="66">
        <f>AL15/2</f>
        <v>8250000</v>
      </c>
    </row>
    <row r="19" spans="1:38" x14ac:dyDescent="0.2">
      <c r="A19" s="11"/>
      <c r="B19" s="12" t="s">
        <v>63</v>
      </c>
      <c r="C19" s="19">
        <f>C15*9%</f>
        <v>1485000</v>
      </c>
      <c r="D19" s="19">
        <f t="shared" ref="D19:N19" si="12">D15*9%</f>
        <v>1485000</v>
      </c>
      <c r="E19" s="19">
        <f t="shared" si="12"/>
        <v>1485000</v>
      </c>
      <c r="F19" s="19">
        <f t="shared" si="12"/>
        <v>1485000</v>
      </c>
      <c r="G19" s="19">
        <f t="shared" si="12"/>
        <v>1485000</v>
      </c>
      <c r="H19" s="19">
        <f t="shared" si="12"/>
        <v>1485000</v>
      </c>
      <c r="I19" s="19">
        <f t="shared" si="12"/>
        <v>1485000</v>
      </c>
      <c r="J19" s="19">
        <f t="shared" si="12"/>
        <v>1485000</v>
      </c>
      <c r="K19" s="19">
        <f t="shared" si="12"/>
        <v>1485000</v>
      </c>
      <c r="L19" s="19">
        <f t="shared" si="12"/>
        <v>1485000</v>
      </c>
      <c r="M19" s="19">
        <f t="shared" si="12"/>
        <v>1485000</v>
      </c>
      <c r="N19" s="66">
        <f t="shared" si="12"/>
        <v>1485000</v>
      </c>
      <c r="O19" s="19">
        <f>O15*9%</f>
        <v>1485000</v>
      </c>
      <c r="P19" s="19">
        <f t="shared" ref="P19:Z19" si="13">P15*9%</f>
        <v>1485000</v>
      </c>
      <c r="Q19" s="19">
        <f t="shared" si="13"/>
        <v>1485000</v>
      </c>
      <c r="R19" s="19">
        <f t="shared" si="13"/>
        <v>1485000</v>
      </c>
      <c r="S19" s="19">
        <f t="shared" si="13"/>
        <v>1485000</v>
      </c>
      <c r="T19" s="19">
        <f t="shared" si="13"/>
        <v>1485000</v>
      </c>
      <c r="U19" s="19">
        <f t="shared" si="13"/>
        <v>1485000</v>
      </c>
      <c r="V19" s="19">
        <f t="shared" si="13"/>
        <v>1485000</v>
      </c>
      <c r="W19" s="19">
        <f t="shared" si="13"/>
        <v>1485000</v>
      </c>
      <c r="X19" s="19">
        <f t="shared" si="13"/>
        <v>1485000</v>
      </c>
      <c r="Y19" s="19">
        <f t="shared" si="13"/>
        <v>1485000</v>
      </c>
      <c r="Z19" s="66">
        <f t="shared" si="13"/>
        <v>1485000</v>
      </c>
      <c r="AA19" s="19">
        <f>AA15*9%</f>
        <v>1485000</v>
      </c>
      <c r="AB19" s="19">
        <f t="shared" ref="AB19:AL19" si="14">AB15*9%</f>
        <v>1485000</v>
      </c>
      <c r="AC19" s="19">
        <f t="shared" si="14"/>
        <v>1485000</v>
      </c>
      <c r="AD19" s="19">
        <f t="shared" si="14"/>
        <v>1485000</v>
      </c>
      <c r="AE19" s="19">
        <f t="shared" si="14"/>
        <v>1485000</v>
      </c>
      <c r="AF19" s="19">
        <f t="shared" si="14"/>
        <v>1485000</v>
      </c>
      <c r="AG19" s="19">
        <f t="shared" si="14"/>
        <v>1485000</v>
      </c>
      <c r="AH19" s="19">
        <f t="shared" si="14"/>
        <v>1485000</v>
      </c>
      <c r="AI19" s="19">
        <f t="shared" si="14"/>
        <v>1485000</v>
      </c>
      <c r="AJ19" s="19">
        <f t="shared" si="14"/>
        <v>1485000</v>
      </c>
      <c r="AK19" s="19">
        <f t="shared" si="14"/>
        <v>1485000</v>
      </c>
      <c r="AL19" s="66">
        <f t="shared" si="14"/>
        <v>1485000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66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66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66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66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66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66"/>
    </row>
    <row r="22" spans="1:38" x14ac:dyDescent="0.2">
      <c r="A22" s="11"/>
      <c r="B22" s="12" t="s">
        <v>99</v>
      </c>
      <c r="C22" s="19">
        <f>'DETALLE-PRE'!E49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f>'DETALLE-PRE'!Q49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f>'DETALLE-PRE'!AC49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5">SUM(D24:D27)</f>
        <v>9689195</v>
      </c>
      <c r="E23" s="23">
        <f t="shared" si="15"/>
        <v>10689195</v>
      </c>
      <c r="F23" s="23">
        <f t="shared" si="15"/>
        <v>9689195</v>
      </c>
      <c r="G23" s="23">
        <f t="shared" si="15"/>
        <v>10689195</v>
      </c>
      <c r="H23" s="23">
        <f t="shared" si="15"/>
        <v>9689195</v>
      </c>
      <c r="I23" s="23">
        <f t="shared" si="15"/>
        <v>10689195</v>
      </c>
      <c r="J23" s="23">
        <f t="shared" si="15"/>
        <v>9689195</v>
      </c>
      <c r="K23" s="23">
        <f t="shared" si="15"/>
        <v>10689195</v>
      </c>
      <c r="L23" s="23">
        <f t="shared" si="15"/>
        <v>9689195</v>
      </c>
      <c r="M23" s="23">
        <f t="shared" si="15"/>
        <v>10689195</v>
      </c>
      <c r="N23" s="65">
        <f t="shared" si="15"/>
        <v>9689195</v>
      </c>
      <c r="O23" s="23">
        <f>SUM(O24:O27)</f>
        <v>10689195</v>
      </c>
      <c r="P23" s="23">
        <f t="shared" ref="P23:Z23" si="16">SUM(P24:P27)</f>
        <v>9689195</v>
      </c>
      <c r="Q23" s="23">
        <f t="shared" si="16"/>
        <v>10689195</v>
      </c>
      <c r="R23" s="23">
        <f t="shared" si="16"/>
        <v>9689195</v>
      </c>
      <c r="S23" s="23">
        <f t="shared" si="16"/>
        <v>10689195</v>
      </c>
      <c r="T23" s="23">
        <f t="shared" si="16"/>
        <v>9689195</v>
      </c>
      <c r="U23" s="23">
        <f t="shared" si="16"/>
        <v>10689195</v>
      </c>
      <c r="V23" s="23">
        <f t="shared" si="16"/>
        <v>9689195</v>
      </c>
      <c r="W23" s="23">
        <f t="shared" si="16"/>
        <v>10689195</v>
      </c>
      <c r="X23" s="23">
        <f t="shared" si="16"/>
        <v>9689195</v>
      </c>
      <c r="Y23" s="23">
        <f t="shared" si="16"/>
        <v>10689195</v>
      </c>
      <c r="Z23" s="65">
        <f t="shared" si="16"/>
        <v>9689195</v>
      </c>
      <c r="AA23" s="23">
        <f>SUM(AA24:AA27)</f>
        <v>10689195</v>
      </c>
      <c r="AB23" s="23">
        <f t="shared" ref="AB23:AL23" si="17">SUM(AB24:AB27)</f>
        <v>9689195</v>
      </c>
      <c r="AC23" s="23">
        <f t="shared" si="17"/>
        <v>10689195</v>
      </c>
      <c r="AD23" s="23">
        <f t="shared" si="17"/>
        <v>9689195</v>
      </c>
      <c r="AE23" s="23">
        <f t="shared" si="17"/>
        <v>10689195</v>
      </c>
      <c r="AF23" s="23">
        <f t="shared" si="17"/>
        <v>9689195</v>
      </c>
      <c r="AG23" s="23">
        <f t="shared" si="17"/>
        <v>10689195</v>
      </c>
      <c r="AH23" s="23">
        <f t="shared" si="17"/>
        <v>9689195</v>
      </c>
      <c r="AI23" s="23">
        <f t="shared" si="17"/>
        <v>10689195</v>
      </c>
      <c r="AJ23" s="23">
        <f t="shared" si="17"/>
        <v>9689195</v>
      </c>
      <c r="AK23" s="23">
        <f t="shared" si="17"/>
        <v>10689195</v>
      </c>
      <c r="AL23" s="65">
        <f t="shared" si="17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66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66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66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66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66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66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66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66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66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66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66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66">
        <v>7500000</v>
      </c>
    </row>
    <row r="28" spans="1:38" ht="17" x14ac:dyDescent="0.2">
      <c r="A28" s="11"/>
      <c r="B28" s="22" t="s">
        <v>13</v>
      </c>
      <c r="C28" s="23">
        <f>SUM(C29:C31)</f>
        <v>10505785.834555555</v>
      </c>
      <c r="D28" s="23">
        <f t="shared" ref="D28:N28" si="18">SUM(D29:D31)</f>
        <v>10505785.834555555</v>
      </c>
      <c r="E28" s="23">
        <f t="shared" si="18"/>
        <v>10505785.834555555</v>
      </c>
      <c r="F28" s="23">
        <f t="shared" si="18"/>
        <v>13856217.519582555</v>
      </c>
      <c r="G28" s="23">
        <f t="shared" si="18"/>
        <v>10505785.834555555</v>
      </c>
      <c r="H28" s="23">
        <f t="shared" si="18"/>
        <v>10505785.834555555</v>
      </c>
      <c r="I28" s="23">
        <f t="shared" si="18"/>
        <v>10505785.834555555</v>
      </c>
      <c r="J28" s="23">
        <f t="shared" si="18"/>
        <v>10505785.834555555</v>
      </c>
      <c r="K28" s="23">
        <f t="shared" si="18"/>
        <v>10505785.834555555</v>
      </c>
      <c r="L28" s="23">
        <f t="shared" si="18"/>
        <v>10505785.834555555</v>
      </c>
      <c r="M28" s="23">
        <f t="shared" si="18"/>
        <v>10505785.834555555</v>
      </c>
      <c r="N28" s="65">
        <f t="shared" si="18"/>
        <v>10505785.834555555</v>
      </c>
      <c r="O28" s="23">
        <f>SUM(O29:O31)</f>
        <v>10505785.834555555</v>
      </c>
      <c r="P28" s="23">
        <f t="shared" ref="P28:Z28" si="19">SUM(P29:P31)</f>
        <v>10505785.834555555</v>
      </c>
      <c r="Q28" s="23">
        <f t="shared" si="19"/>
        <v>10505785.834555555</v>
      </c>
      <c r="R28" s="23">
        <f t="shared" si="19"/>
        <v>12281217.519582555</v>
      </c>
      <c r="S28" s="23">
        <f t="shared" si="19"/>
        <v>10505785.834555555</v>
      </c>
      <c r="T28" s="23">
        <f t="shared" si="19"/>
        <v>10505785.834555555</v>
      </c>
      <c r="U28" s="23">
        <f t="shared" si="19"/>
        <v>10505785.834555555</v>
      </c>
      <c r="V28" s="23">
        <f t="shared" si="19"/>
        <v>10505785.834555555</v>
      </c>
      <c r="W28" s="23">
        <f t="shared" si="19"/>
        <v>10505785.834555555</v>
      </c>
      <c r="X28" s="23">
        <f t="shared" si="19"/>
        <v>10505785.834555555</v>
      </c>
      <c r="Y28" s="23">
        <f t="shared" si="19"/>
        <v>10505785.834555555</v>
      </c>
      <c r="Z28" s="65">
        <f t="shared" si="19"/>
        <v>10505785.834555555</v>
      </c>
      <c r="AA28" s="23">
        <f>SUM(AA29:AA31)</f>
        <v>10505785.834555555</v>
      </c>
      <c r="AB28" s="23">
        <f t="shared" ref="AB28:AL28" si="20">SUM(AB29:AB31)</f>
        <v>10505785.834555555</v>
      </c>
      <c r="AC28" s="23">
        <f t="shared" si="20"/>
        <v>10505785.834555555</v>
      </c>
      <c r="AD28" s="23">
        <f t="shared" si="20"/>
        <v>12281217.519582555</v>
      </c>
      <c r="AE28" s="23">
        <f t="shared" si="20"/>
        <v>10505785.834555555</v>
      </c>
      <c r="AF28" s="23">
        <f t="shared" si="20"/>
        <v>10505785.834555555</v>
      </c>
      <c r="AG28" s="23">
        <f t="shared" si="20"/>
        <v>10505785.834555555</v>
      </c>
      <c r="AH28" s="23">
        <f t="shared" si="20"/>
        <v>10505785.834555555</v>
      </c>
      <c r="AI28" s="23">
        <f t="shared" si="20"/>
        <v>10505785.834555555</v>
      </c>
      <c r="AJ28" s="23">
        <f t="shared" si="20"/>
        <v>10505785.834555555</v>
      </c>
      <c r="AK28" s="23">
        <f t="shared" si="20"/>
        <v>10505785.834555555</v>
      </c>
      <c r="AL28" s="65">
        <f t="shared" si="20"/>
        <v>10505785.834555555</v>
      </c>
    </row>
    <row r="29" spans="1:38" x14ac:dyDescent="0.2">
      <c r="A29" s="11"/>
      <c r="B29" s="12" t="s">
        <v>14</v>
      </c>
      <c r="C29" s="19">
        <f>C6*0.19</f>
        <v>10505785.834555555</v>
      </c>
      <c r="D29" s="19">
        <f t="shared" ref="D29:N29" si="21">D6*0.19</f>
        <v>10505785.834555555</v>
      </c>
      <c r="E29" s="19">
        <f t="shared" si="21"/>
        <v>10505785.834555555</v>
      </c>
      <c r="F29" s="19">
        <f t="shared" si="21"/>
        <v>10505785.834555555</v>
      </c>
      <c r="G29" s="19">
        <f t="shared" si="21"/>
        <v>10505785.834555555</v>
      </c>
      <c r="H29" s="19">
        <f t="shared" si="21"/>
        <v>10505785.834555555</v>
      </c>
      <c r="I29" s="19">
        <f t="shared" si="21"/>
        <v>10505785.834555555</v>
      </c>
      <c r="J29" s="19">
        <f t="shared" si="21"/>
        <v>10505785.834555555</v>
      </c>
      <c r="K29" s="19">
        <f t="shared" si="21"/>
        <v>10505785.834555555</v>
      </c>
      <c r="L29" s="19">
        <f t="shared" si="21"/>
        <v>10505785.834555555</v>
      </c>
      <c r="M29" s="19">
        <f t="shared" si="21"/>
        <v>10505785.834555555</v>
      </c>
      <c r="N29" s="66">
        <f t="shared" si="21"/>
        <v>10505785.834555555</v>
      </c>
      <c r="O29" s="19">
        <f>O6*0.19</f>
        <v>10505785.834555555</v>
      </c>
      <c r="P29" s="19">
        <f t="shared" ref="P29:Z29" si="22">P6*0.19</f>
        <v>10505785.834555555</v>
      </c>
      <c r="Q29" s="19">
        <f t="shared" si="22"/>
        <v>10505785.834555555</v>
      </c>
      <c r="R29" s="19">
        <f t="shared" si="22"/>
        <v>10505785.834555555</v>
      </c>
      <c r="S29" s="19">
        <f t="shared" si="22"/>
        <v>10505785.834555555</v>
      </c>
      <c r="T29" s="19">
        <f t="shared" si="22"/>
        <v>10505785.834555555</v>
      </c>
      <c r="U29" s="19">
        <f t="shared" si="22"/>
        <v>10505785.834555555</v>
      </c>
      <c r="V29" s="19">
        <f t="shared" si="22"/>
        <v>10505785.834555555</v>
      </c>
      <c r="W29" s="19">
        <f t="shared" si="22"/>
        <v>10505785.834555555</v>
      </c>
      <c r="X29" s="19">
        <f t="shared" si="22"/>
        <v>10505785.834555555</v>
      </c>
      <c r="Y29" s="19">
        <f t="shared" si="22"/>
        <v>10505785.834555555</v>
      </c>
      <c r="Z29" s="66">
        <f t="shared" si="22"/>
        <v>10505785.834555555</v>
      </c>
      <c r="AA29" s="19">
        <f>AA6*0.19</f>
        <v>10505785.834555555</v>
      </c>
      <c r="AB29" s="19">
        <f t="shared" ref="AB29:AL29" si="23">AB6*0.19</f>
        <v>10505785.834555555</v>
      </c>
      <c r="AC29" s="19">
        <f t="shared" si="23"/>
        <v>10505785.834555555</v>
      </c>
      <c r="AD29" s="19">
        <f t="shared" si="23"/>
        <v>10505785.834555555</v>
      </c>
      <c r="AE29" s="19">
        <f t="shared" si="23"/>
        <v>10505785.834555555</v>
      </c>
      <c r="AF29" s="19">
        <f t="shared" si="23"/>
        <v>10505785.834555555</v>
      </c>
      <c r="AG29" s="19">
        <f t="shared" si="23"/>
        <v>10505785.834555555</v>
      </c>
      <c r="AH29" s="19">
        <f t="shared" si="23"/>
        <v>10505785.834555555</v>
      </c>
      <c r="AI29" s="19">
        <f t="shared" si="23"/>
        <v>10505785.834555555</v>
      </c>
      <c r="AJ29" s="19">
        <f t="shared" si="23"/>
        <v>10505785.834555555</v>
      </c>
      <c r="AK29" s="19">
        <f t="shared" si="23"/>
        <v>10505785.834555555</v>
      </c>
      <c r="AL29" s="66">
        <f t="shared" si="23"/>
        <v>10505785.834555555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6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66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66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3350431.6850270005</v>
      </c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>
        <f>7*SUM(O11:Q11)/1000</f>
        <v>1775431.685027</v>
      </c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>
        <f>7*SUM(AA11:AC11)/1000</f>
        <v>1775431.685027</v>
      </c>
      <c r="AE31" s="19"/>
      <c r="AF31" s="19"/>
      <c r="AG31" s="19"/>
      <c r="AH31" s="19"/>
      <c r="AI31" s="19"/>
      <c r="AJ31" s="19"/>
      <c r="AK31" s="19"/>
      <c r="AL31" s="66"/>
    </row>
    <row r="32" spans="1:38" ht="17" x14ac:dyDescent="0.2">
      <c r="A32" s="11"/>
      <c r="B32" s="22" t="s">
        <v>59</v>
      </c>
      <c r="C32" s="23">
        <f>SUM(C33:C34)</f>
        <v>4020000</v>
      </c>
      <c r="D32" s="23">
        <f t="shared" ref="D32:N32" si="24">SUM(D33:D34)</f>
        <v>0</v>
      </c>
      <c r="E32" s="23">
        <f t="shared" si="24"/>
        <v>0</v>
      </c>
      <c r="F32" s="23">
        <f t="shared" si="24"/>
        <v>660000</v>
      </c>
      <c r="G32" s="23">
        <f t="shared" si="24"/>
        <v>0</v>
      </c>
      <c r="H32" s="23">
        <f t="shared" si="24"/>
        <v>0</v>
      </c>
      <c r="I32" s="23">
        <f t="shared" si="24"/>
        <v>660000</v>
      </c>
      <c r="J32" s="23">
        <f t="shared" si="24"/>
        <v>0</v>
      </c>
      <c r="K32" s="23">
        <f t="shared" si="24"/>
        <v>0</v>
      </c>
      <c r="L32" s="23">
        <f t="shared" si="24"/>
        <v>660000</v>
      </c>
      <c r="M32" s="23">
        <f t="shared" si="24"/>
        <v>0</v>
      </c>
      <c r="N32" s="65">
        <f t="shared" si="24"/>
        <v>0</v>
      </c>
      <c r="O32" s="23">
        <f>SUM(O33:O34)</f>
        <v>660000</v>
      </c>
      <c r="P32" s="23">
        <f t="shared" ref="P32:Z32" si="25">SUM(P33:P34)</f>
        <v>0</v>
      </c>
      <c r="Q32" s="23">
        <f t="shared" si="25"/>
        <v>0</v>
      </c>
      <c r="R32" s="23">
        <f t="shared" si="25"/>
        <v>660000</v>
      </c>
      <c r="S32" s="23">
        <f t="shared" si="25"/>
        <v>0</v>
      </c>
      <c r="T32" s="23">
        <f t="shared" si="25"/>
        <v>0</v>
      </c>
      <c r="U32" s="23">
        <f t="shared" si="25"/>
        <v>660000</v>
      </c>
      <c r="V32" s="23">
        <f t="shared" si="25"/>
        <v>0</v>
      </c>
      <c r="W32" s="23">
        <f t="shared" si="25"/>
        <v>0</v>
      </c>
      <c r="X32" s="23">
        <f t="shared" si="25"/>
        <v>660000</v>
      </c>
      <c r="Y32" s="23">
        <f t="shared" si="25"/>
        <v>0</v>
      </c>
      <c r="Z32" s="65">
        <f t="shared" si="25"/>
        <v>0</v>
      </c>
      <c r="AA32" s="23">
        <f>SUM(AA33:AA34)</f>
        <v>660000</v>
      </c>
      <c r="AB32" s="23">
        <f t="shared" ref="AB32:AL32" si="26">SUM(AB33:AB34)</f>
        <v>0</v>
      </c>
      <c r="AC32" s="23">
        <f t="shared" si="26"/>
        <v>0</v>
      </c>
      <c r="AD32" s="23">
        <f t="shared" si="26"/>
        <v>660000</v>
      </c>
      <c r="AE32" s="23">
        <f t="shared" si="26"/>
        <v>0</v>
      </c>
      <c r="AF32" s="23">
        <f t="shared" si="26"/>
        <v>0</v>
      </c>
      <c r="AG32" s="23">
        <f t="shared" si="26"/>
        <v>660000</v>
      </c>
      <c r="AH32" s="23">
        <f t="shared" si="26"/>
        <v>0</v>
      </c>
      <c r="AI32" s="23">
        <f t="shared" si="26"/>
        <v>0</v>
      </c>
      <c r="AJ32" s="23">
        <f t="shared" si="26"/>
        <v>660000</v>
      </c>
      <c r="AK32" s="23">
        <f t="shared" si="26"/>
        <v>0</v>
      </c>
      <c r="AL32" s="65">
        <f t="shared" si="26"/>
        <v>0</v>
      </c>
    </row>
    <row r="33" spans="1:15885" x14ac:dyDescent="0.2">
      <c r="A33" s="11"/>
      <c r="B33" s="12" t="s">
        <v>60</v>
      </c>
      <c r="C33" s="19">
        <f>'DETALLE-PRE'!K17</f>
        <v>3360000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66"/>
      <c r="O33" s="19">
        <f>'DETALLE-PRE'!W17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66"/>
      <c r="AA33" s="19">
        <f>'DETALLE-PRE'!AI17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66"/>
    </row>
    <row r="34" spans="1:15885" x14ac:dyDescent="0.2">
      <c r="A34" s="11"/>
      <c r="B34" s="12" t="s">
        <v>61</v>
      </c>
      <c r="C34" s="19">
        <f>'DETALLE-PRE'!$K$33</f>
        <v>660000</v>
      </c>
      <c r="D34" s="19"/>
      <c r="E34" s="19"/>
      <c r="F34" s="19">
        <f>'DETALLE-PRE'!$K$33</f>
        <v>660000</v>
      </c>
      <c r="G34" s="19"/>
      <c r="H34" s="19"/>
      <c r="I34" s="19">
        <f>'DETALLE-PRE'!$K$33</f>
        <v>660000</v>
      </c>
      <c r="J34" s="19"/>
      <c r="K34" s="19"/>
      <c r="L34" s="19">
        <f>'DETALLE-PRE'!$K$33</f>
        <v>660000</v>
      </c>
      <c r="M34" s="19"/>
      <c r="N34" s="66"/>
      <c r="O34" s="19">
        <f>'DETALLE-PRE'!$K$33</f>
        <v>660000</v>
      </c>
      <c r="P34" s="19"/>
      <c r="Q34" s="19"/>
      <c r="R34" s="19">
        <f>'DETALLE-PRE'!$K$33</f>
        <v>660000</v>
      </c>
      <c r="S34" s="19"/>
      <c r="T34" s="19"/>
      <c r="U34" s="19">
        <f>'DETALLE-PRE'!$K$33</f>
        <v>660000</v>
      </c>
      <c r="V34" s="19"/>
      <c r="W34" s="19"/>
      <c r="X34" s="19">
        <f>'DETALLE-PRE'!$K$33</f>
        <v>660000</v>
      </c>
      <c r="Y34" s="19"/>
      <c r="Z34" s="66"/>
      <c r="AA34" s="19">
        <f>'DETALLE-PRE'!$K$33</f>
        <v>660000</v>
      </c>
      <c r="AB34" s="19"/>
      <c r="AC34" s="19"/>
      <c r="AD34" s="19">
        <f>'DETALLE-PRE'!$K$33</f>
        <v>660000</v>
      </c>
      <c r="AE34" s="19"/>
      <c r="AF34" s="19"/>
      <c r="AG34" s="19">
        <f>'DETALLE-PRE'!$K$33</f>
        <v>660000</v>
      </c>
      <c r="AH34" s="19"/>
      <c r="AI34" s="19"/>
      <c r="AJ34" s="19">
        <f>'DETALLE-PRE'!$K$33</f>
        <v>660000</v>
      </c>
      <c r="AK34" s="19"/>
      <c r="AL34" s="66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27">SUM(D36:D37)</f>
        <v>1414456</v>
      </c>
      <c r="E35" s="23">
        <f t="shared" si="27"/>
        <v>1414456</v>
      </c>
      <c r="F35" s="23">
        <f t="shared" si="27"/>
        <v>1414456</v>
      </c>
      <c r="G35" s="23">
        <f t="shared" si="27"/>
        <v>1414456</v>
      </c>
      <c r="H35" s="23">
        <f t="shared" si="27"/>
        <v>1414456</v>
      </c>
      <c r="I35" s="23">
        <f t="shared" si="27"/>
        <v>1414456</v>
      </c>
      <c r="J35" s="23">
        <f t="shared" si="27"/>
        <v>1414456</v>
      </c>
      <c r="K35" s="23">
        <f t="shared" si="27"/>
        <v>1414456</v>
      </c>
      <c r="L35" s="23">
        <f t="shared" si="27"/>
        <v>1414456</v>
      </c>
      <c r="M35" s="23">
        <f t="shared" si="27"/>
        <v>1414456</v>
      </c>
      <c r="N35" s="65">
        <f t="shared" si="27"/>
        <v>1414456</v>
      </c>
      <c r="O35" s="23">
        <f>SUM(O36:O37)</f>
        <v>1414456</v>
      </c>
      <c r="P35" s="23">
        <f t="shared" ref="P35:Z35" si="28">SUM(P36:P37)</f>
        <v>1414456</v>
      </c>
      <c r="Q35" s="23">
        <f t="shared" si="28"/>
        <v>1414456</v>
      </c>
      <c r="R35" s="23">
        <f t="shared" si="28"/>
        <v>1414456</v>
      </c>
      <c r="S35" s="23">
        <f t="shared" si="28"/>
        <v>1414456</v>
      </c>
      <c r="T35" s="23">
        <f t="shared" si="28"/>
        <v>1414456</v>
      </c>
      <c r="U35" s="23">
        <f t="shared" si="28"/>
        <v>1414456</v>
      </c>
      <c r="V35" s="23">
        <f t="shared" si="28"/>
        <v>1414456</v>
      </c>
      <c r="W35" s="23">
        <f t="shared" si="28"/>
        <v>1414456</v>
      </c>
      <c r="X35" s="23">
        <f t="shared" si="28"/>
        <v>1414456</v>
      </c>
      <c r="Y35" s="23">
        <f t="shared" si="28"/>
        <v>1414456</v>
      </c>
      <c r="Z35" s="65">
        <f t="shared" si="28"/>
        <v>1414456</v>
      </c>
      <c r="AA35" s="23">
        <f>SUM(AA36:AA37)</f>
        <v>1414456</v>
      </c>
      <c r="AB35" s="23">
        <f t="shared" ref="AB35:AL35" si="29">SUM(AB36:AB37)</f>
        <v>1414456</v>
      </c>
      <c r="AC35" s="23">
        <f t="shared" si="29"/>
        <v>1414456</v>
      </c>
      <c r="AD35" s="23">
        <f t="shared" si="29"/>
        <v>1414456</v>
      </c>
      <c r="AE35" s="23">
        <f t="shared" si="29"/>
        <v>1414456</v>
      </c>
      <c r="AF35" s="23">
        <f t="shared" si="29"/>
        <v>1414456</v>
      </c>
      <c r="AG35" s="23">
        <f t="shared" si="29"/>
        <v>1414456</v>
      </c>
      <c r="AH35" s="23">
        <f t="shared" si="29"/>
        <v>1414456</v>
      </c>
      <c r="AI35" s="23">
        <f t="shared" si="29"/>
        <v>1414456</v>
      </c>
      <c r="AJ35" s="23">
        <f t="shared" si="29"/>
        <v>1414456</v>
      </c>
      <c r="AK35" s="23">
        <f t="shared" si="29"/>
        <v>1414456</v>
      </c>
      <c r="AL35" s="65">
        <f t="shared" si="29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66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66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66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0">(173.74)*4400</f>
        <v>764456</v>
      </c>
      <c r="E37" s="19">
        <f t="shared" si="30"/>
        <v>764456</v>
      </c>
      <c r="F37" s="19">
        <f t="shared" si="30"/>
        <v>764456</v>
      </c>
      <c r="G37" s="19">
        <f t="shared" si="30"/>
        <v>764456</v>
      </c>
      <c r="H37" s="19">
        <f t="shared" si="30"/>
        <v>764456</v>
      </c>
      <c r="I37" s="19">
        <f t="shared" si="30"/>
        <v>764456</v>
      </c>
      <c r="J37" s="19">
        <f t="shared" si="30"/>
        <v>764456</v>
      </c>
      <c r="K37" s="19">
        <f t="shared" si="30"/>
        <v>764456</v>
      </c>
      <c r="L37" s="19">
        <f t="shared" si="30"/>
        <v>764456</v>
      </c>
      <c r="M37" s="19">
        <f t="shared" si="30"/>
        <v>764456</v>
      </c>
      <c r="N37" s="66">
        <f t="shared" si="30"/>
        <v>764456</v>
      </c>
      <c r="O37" s="19">
        <f>(173.74)*4400</f>
        <v>764456</v>
      </c>
      <c r="P37" s="19">
        <f t="shared" si="30"/>
        <v>764456</v>
      </c>
      <c r="Q37" s="19">
        <f t="shared" si="30"/>
        <v>764456</v>
      </c>
      <c r="R37" s="19">
        <f t="shared" si="30"/>
        <v>764456</v>
      </c>
      <c r="S37" s="19">
        <f t="shared" si="30"/>
        <v>764456</v>
      </c>
      <c r="T37" s="19">
        <f t="shared" si="30"/>
        <v>764456</v>
      </c>
      <c r="U37" s="19">
        <f t="shared" si="30"/>
        <v>764456</v>
      </c>
      <c r="V37" s="19">
        <f t="shared" si="30"/>
        <v>764456</v>
      </c>
      <c r="W37" s="19">
        <f t="shared" si="30"/>
        <v>764456</v>
      </c>
      <c r="X37" s="19">
        <f t="shared" si="30"/>
        <v>764456</v>
      </c>
      <c r="Y37" s="19">
        <f t="shared" si="30"/>
        <v>764456</v>
      </c>
      <c r="Z37" s="66">
        <f t="shared" si="30"/>
        <v>764456</v>
      </c>
      <c r="AA37" s="19">
        <f>(173.74)*4400</f>
        <v>764456</v>
      </c>
      <c r="AB37" s="19">
        <f t="shared" si="30"/>
        <v>764456</v>
      </c>
      <c r="AC37" s="19">
        <f t="shared" si="30"/>
        <v>764456</v>
      </c>
      <c r="AD37" s="19">
        <f t="shared" si="30"/>
        <v>764456</v>
      </c>
      <c r="AE37" s="19">
        <f t="shared" si="30"/>
        <v>764456</v>
      </c>
      <c r="AF37" s="19">
        <f t="shared" si="30"/>
        <v>764456</v>
      </c>
      <c r="AG37" s="19">
        <f t="shared" si="30"/>
        <v>764456</v>
      </c>
      <c r="AH37" s="19">
        <f t="shared" si="30"/>
        <v>764456</v>
      </c>
      <c r="AI37" s="19">
        <f t="shared" si="30"/>
        <v>764456</v>
      </c>
      <c r="AJ37" s="19">
        <f t="shared" si="30"/>
        <v>764456</v>
      </c>
      <c r="AK37" s="19">
        <f t="shared" si="30"/>
        <v>764456</v>
      </c>
      <c r="AL37" s="66">
        <f t="shared" si="30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1">SUM(D39:D40)</f>
        <v>1000000</v>
      </c>
      <c r="E38" s="23">
        <f t="shared" si="31"/>
        <v>1000000</v>
      </c>
      <c r="F38" s="23">
        <f t="shared" si="31"/>
        <v>1000000</v>
      </c>
      <c r="G38" s="23">
        <f t="shared" si="31"/>
        <v>1000000</v>
      </c>
      <c r="H38" s="23">
        <f t="shared" si="31"/>
        <v>1000000</v>
      </c>
      <c r="I38" s="23">
        <f t="shared" si="31"/>
        <v>1000000</v>
      </c>
      <c r="J38" s="23">
        <f t="shared" si="31"/>
        <v>1000000</v>
      </c>
      <c r="K38" s="23">
        <f t="shared" si="31"/>
        <v>1000000</v>
      </c>
      <c r="L38" s="23">
        <f t="shared" si="31"/>
        <v>1000000</v>
      </c>
      <c r="M38" s="23">
        <f t="shared" si="31"/>
        <v>1000000</v>
      </c>
      <c r="N38" s="65">
        <f t="shared" si="31"/>
        <v>1000000</v>
      </c>
      <c r="O38" s="23">
        <f>SUM(O39:O40)</f>
        <v>1000000</v>
      </c>
      <c r="P38" s="23">
        <f t="shared" ref="P38:Z38" si="32">SUM(P39:P40)</f>
        <v>1000000</v>
      </c>
      <c r="Q38" s="23">
        <f t="shared" si="32"/>
        <v>1000000</v>
      </c>
      <c r="R38" s="23">
        <f t="shared" si="32"/>
        <v>1000000</v>
      </c>
      <c r="S38" s="23">
        <f t="shared" si="32"/>
        <v>1000000</v>
      </c>
      <c r="T38" s="23">
        <f t="shared" si="32"/>
        <v>1000000</v>
      </c>
      <c r="U38" s="23">
        <f t="shared" si="32"/>
        <v>1000000</v>
      </c>
      <c r="V38" s="23">
        <f t="shared" si="32"/>
        <v>1000000</v>
      </c>
      <c r="W38" s="23">
        <f t="shared" si="32"/>
        <v>1000000</v>
      </c>
      <c r="X38" s="23">
        <f t="shared" si="32"/>
        <v>1000000</v>
      </c>
      <c r="Y38" s="23">
        <f t="shared" si="32"/>
        <v>1000000</v>
      </c>
      <c r="Z38" s="65">
        <f t="shared" si="32"/>
        <v>1000000</v>
      </c>
      <c r="AA38" s="23">
        <f>SUM(AA39:AA40)</f>
        <v>1000000</v>
      </c>
      <c r="AB38" s="23">
        <f t="shared" ref="AB38:AL38" si="33">SUM(AB39:AB40)</f>
        <v>1000000</v>
      </c>
      <c r="AC38" s="23">
        <f t="shared" si="33"/>
        <v>1000000</v>
      </c>
      <c r="AD38" s="23">
        <f t="shared" si="33"/>
        <v>1000000</v>
      </c>
      <c r="AE38" s="23">
        <f t="shared" si="33"/>
        <v>1000000</v>
      </c>
      <c r="AF38" s="23">
        <f t="shared" si="33"/>
        <v>1000000</v>
      </c>
      <c r="AG38" s="23">
        <f t="shared" si="33"/>
        <v>1000000</v>
      </c>
      <c r="AH38" s="23">
        <f t="shared" si="33"/>
        <v>1000000</v>
      </c>
      <c r="AI38" s="23">
        <f t="shared" si="33"/>
        <v>1000000</v>
      </c>
      <c r="AJ38" s="23">
        <f t="shared" si="33"/>
        <v>1000000</v>
      </c>
      <c r="AK38" s="23">
        <f t="shared" si="33"/>
        <v>1000000</v>
      </c>
      <c r="AL38" s="65">
        <f t="shared" si="33"/>
        <v>1000000</v>
      </c>
    </row>
    <row r="39" spans="1:15885" x14ac:dyDescent="0.2">
      <c r="A39" s="11"/>
      <c r="B39" s="12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66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66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66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66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66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66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4">SUM(D42:D44)</f>
        <v>30008809.989999998</v>
      </c>
      <c r="E41" s="23">
        <f t="shared" si="34"/>
        <v>30008809.989999998</v>
      </c>
      <c r="F41" s="23">
        <f t="shared" si="34"/>
        <v>30508809.989999998</v>
      </c>
      <c r="G41" s="23">
        <f t="shared" si="34"/>
        <v>30008809.989999998</v>
      </c>
      <c r="H41" s="23">
        <f t="shared" si="34"/>
        <v>30008809.989999998</v>
      </c>
      <c r="I41" s="23">
        <f t="shared" si="34"/>
        <v>30008809.989999998</v>
      </c>
      <c r="J41" s="23">
        <f t="shared" si="34"/>
        <v>30508809.989999998</v>
      </c>
      <c r="K41" s="23">
        <f t="shared" si="34"/>
        <v>30008809.989999998</v>
      </c>
      <c r="L41" s="23">
        <f t="shared" si="34"/>
        <v>30008809.989999998</v>
      </c>
      <c r="M41" s="23">
        <f t="shared" si="34"/>
        <v>30008809.989999998</v>
      </c>
      <c r="N41" s="65">
        <f t="shared" si="34"/>
        <v>30508809.989999998</v>
      </c>
      <c r="O41" s="23">
        <f>SUM(O42:O44)</f>
        <v>30008809.989999998</v>
      </c>
      <c r="P41" s="23">
        <f t="shared" ref="P41:Z41" si="35">SUM(P42:P44)</f>
        <v>30008809.989999998</v>
      </c>
      <c r="Q41" s="23">
        <f t="shared" si="35"/>
        <v>30008809.989999998</v>
      </c>
      <c r="R41" s="23">
        <f t="shared" si="35"/>
        <v>30508809.989999998</v>
      </c>
      <c r="S41" s="23">
        <f t="shared" si="35"/>
        <v>30008809.989999998</v>
      </c>
      <c r="T41" s="23">
        <f t="shared" si="35"/>
        <v>30008809.989999998</v>
      </c>
      <c r="U41" s="23">
        <f t="shared" si="35"/>
        <v>30008809.989999998</v>
      </c>
      <c r="V41" s="23">
        <f t="shared" si="35"/>
        <v>30508809.989999998</v>
      </c>
      <c r="W41" s="23">
        <f t="shared" si="35"/>
        <v>30008809.989999998</v>
      </c>
      <c r="X41" s="23">
        <f t="shared" si="35"/>
        <v>30008809.989999998</v>
      </c>
      <c r="Y41" s="23">
        <f t="shared" si="35"/>
        <v>30008809.989999998</v>
      </c>
      <c r="Z41" s="65">
        <f t="shared" si="35"/>
        <v>30508809.989999998</v>
      </c>
      <c r="AA41" s="23">
        <f>SUM(AA42:AA44)</f>
        <v>30008809.989999998</v>
      </c>
      <c r="AB41" s="23">
        <f t="shared" ref="AB41:AL41" si="36">SUM(AB42:AB44)</f>
        <v>30008809.989999998</v>
      </c>
      <c r="AC41" s="23">
        <f t="shared" si="36"/>
        <v>30008809.989999998</v>
      </c>
      <c r="AD41" s="23">
        <f t="shared" si="36"/>
        <v>30508809.989999998</v>
      </c>
      <c r="AE41" s="23">
        <f t="shared" si="36"/>
        <v>30008809.989999998</v>
      </c>
      <c r="AF41" s="23">
        <f t="shared" si="36"/>
        <v>30008809.989999998</v>
      </c>
      <c r="AG41" s="23">
        <f t="shared" si="36"/>
        <v>30008809.989999998</v>
      </c>
      <c r="AH41" s="23">
        <f t="shared" si="36"/>
        <v>30508809.989999998</v>
      </c>
      <c r="AI41" s="23">
        <f t="shared" si="36"/>
        <v>30008809.989999998</v>
      </c>
      <c r="AJ41" s="23">
        <f t="shared" si="36"/>
        <v>30008809.989999998</v>
      </c>
      <c r="AK41" s="23">
        <f t="shared" si="36"/>
        <v>30008809.989999998</v>
      </c>
      <c r="AL41" s="65">
        <f t="shared" si="36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67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67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67">
        <v>500000</v>
      </c>
    </row>
    <row r="43" spans="1:15885" x14ac:dyDescent="0.2">
      <c r="A43" s="11"/>
      <c r="B43" s="12" t="s">
        <v>21</v>
      </c>
      <c r="C43" s="20">
        <f>'DETALLE-PRE'!$E$19</f>
        <v>30008809.989999998</v>
      </c>
      <c r="D43" s="20">
        <f>'DETALLE-PRE'!$E$19</f>
        <v>30008809.989999998</v>
      </c>
      <c r="E43" s="20">
        <f>'DETALLE-PRE'!$E$19</f>
        <v>30008809.989999998</v>
      </c>
      <c r="F43" s="20">
        <f>'DETALLE-PRE'!$E$19</f>
        <v>30008809.989999998</v>
      </c>
      <c r="G43" s="20">
        <f>'DETALLE-PRE'!$E$19</f>
        <v>30008809.989999998</v>
      </c>
      <c r="H43" s="20">
        <f>'DETALLE-PRE'!$E$19</f>
        <v>30008809.989999998</v>
      </c>
      <c r="I43" s="20">
        <f>'DETALLE-PRE'!$E$19</f>
        <v>30008809.989999998</v>
      </c>
      <c r="J43" s="20">
        <f>'DETALLE-PRE'!$E$19</f>
        <v>30008809.989999998</v>
      </c>
      <c r="K43" s="20">
        <f>'DETALLE-PRE'!$E$19</f>
        <v>30008809.989999998</v>
      </c>
      <c r="L43" s="20">
        <f>'DETALLE-PRE'!$E$19</f>
        <v>30008809.989999998</v>
      </c>
      <c r="M43" s="20">
        <f>'DETALLE-PRE'!$E$19</f>
        <v>30008809.989999998</v>
      </c>
      <c r="N43" s="67">
        <f>'DETALLE-PRE'!$E$19</f>
        <v>30008809.989999998</v>
      </c>
      <c r="O43" s="20">
        <f>'DETALLE-PRE'!$E$19</f>
        <v>30008809.989999998</v>
      </c>
      <c r="P43" s="20">
        <f>'DETALLE-PRE'!$E$19</f>
        <v>30008809.989999998</v>
      </c>
      <c r="Q43" s="20">
        <f>'DETALLE-PRE'!$E$19</f>
        <v>30008809.989999998</v>
      </c>
      <c r="R43" s="20">
        <f>'DETALLE-PRE'!$E$19</f>
        <v>30008809.989999998</v>
      </c>
      <c r="S43" s="20">
        <f>'DETALLE-PRE'!$E$19</f>
        <v>30008809.989999998</v>
      </c>
      <c r="T43" s="20">
        <f>'DETALLE-PRE'!$E$19</f>
        <v>30008809.989999998</v>
      </c>
      <c r="U43" s="20">
        <f>'DETALLE-PRE'!$E$19</f>
        <v>30008809.989999998</v>
      </c>
      <c r="V43" s="20">
        <f>'DETALLE-PRE'!$E$19</f>
        <v>30008809.989999998</v>
      </c>
      <c r="W43" s="20">
        <f>'DETALLE-PRE'!$E$19</f>
        <v>30008809.989999998</v>
      </c>
      <c r="X43" s="20">
        <f>'DETALLE-PRE'!$E$19</f>
        <v>30008809.989999998</v>
      </c>
      <c r="Y43" s="20">
        <f>'DETALLE-PRE'!$E$19</f>
        <v>30008809.989999998</v>
      </c>
      <c r="Z43" s="67">
        <f>'DETALLE-PRE'!$E$19</f>
        <v>30008809.989999998</v>
      </c>
      <c r="AA43" s="20">
        <f>'DETALLE-PRE'!$E$19</f>
        <v>30008809.989999998</v>
      </c>
      <c r="AB43" s="20">
        <f>'DETALLE-PRE'!$E$19</f>
        <v>30008809.989999998</v>
      </c>
      <c r="AC43" s="20">
        <f>'DETALLE-PRE'!$E$19</f>
        <v>30008809.989999998</v>
      </c>
      <c r="AD43" s="20">
        <f>'DETALLE-PRE'!$E$19</f>
        <v>30008809.989999998</v>
      </c>
      <c r="AE43" s="20">
        <f>'DETALLE-PRE'!$E$19</f>
        <v>30008809.989999998</v>
      </c>
      <c r="AF43" s="20">
        <f>'DETALLE-PRE'!$E$19</f>
        <v>30008809.989999998</v>
      </c>
      <c r="AG43" s="20">
        <f>'DETALLE-PRE'!$E$19</f>
        <v>30008809.989999998</v>
      </c>
      <c r="AH43" s="20">
        <f>'DETALLE-PRE'!$E$19</f>
        <v>30008809.989999998</v>
      </c>
      <c r="AI43" s="20">
        <f>'DETALLE-PRE'!$E$19</f>
        <v>30008809.989999998</v>
      </c>
      <c r="AJ43" s="20">
        <f>'DETALLE-PRE'!$E$19</f>
        <v>30008809.989999998</v>
      </c>
      <c r="AK43" s="20">
        <f>'DETALLE-PRE'!$E$19</f>
        <v>30008809.989999998</v>
      </c>
      <c r="AL43" s="67">
        <f>'DETALLE-PRE'!$E$19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67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67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67"/>
    </row>
    <row r="45" spans="1:15885" ht="16" thickBot="1" x14ac:dyDescent="0.25">
      <c r="A45" s="11"/>
      <c r="B45" s="35" t="s">
        <v>77</v>
      </c>
      <c r="C45" s="36">
        <f>SUM(C41,C38,C35,C28,C23,C14,C32)</f>
        <v>78783246.824555546</v>
      </c>
      <c r="D45" s="36">
        <f t="shared" ref="D45:N45" si="37">SUM(D41,D38,D35,D28,D23,D14,D32)</f>
        <v>71763246.824555546</v>
      </c>
      <c r="E45" s="36">
        <f t="shared" si="37"/>
        <v>72763246.824555546</v>
      </c>
      <c r="F45" s="36">
        <f t="shared" si="37"/>
        <v>76273678.509582549</v>
      </c>
      <c r="G45" s="36">
        <f t="shared" si="37"/>
        <v>72763246.824555546</v>
      </c>
      <c r="H45" s="36">
        <f t="shared" si="37"/>
        <v>80013246.824555546</v>
      </c>
      <c r="I45" s="36">
        <f t="shared" si="37"/>
        <v>73423246.824555546</v>
      </c>
      <c r="J45" s="36">
        <f t="shared" si="37"/>
        <v>72263246.824555546</v>
      </c>
      <c r="K45" s="36">
        <f t="shared" si="37"/>
        <v>72763246.824555546</v>
      </c>
      <c r="L45" s="36">
        <f t="shared" si="37"/>
        <v>72423246.824555546</v>
      </c>
      <c r="M45" s="36">
        <f t="shared" si="37"/>
        <v>72763246.824555546</v>
      </c>
      <c r="N45" s="36">
        <f t="shared" si="37"/>
        <v>97013246.824555546</v>
      </c>
      <c r="O45" s="36">
        <f>SUM(O41,O38,O35,O28,O23,O14,O32)</f>
        <v>75423246.824555546</v>
      </c>
      <c r="P45" s="36">
        <f t="shared" ref="P45:Z45" si="38">SUM(P41,P38,P35,P28,P23,P14,P32)</f>
        <v>71763246.824555546</v>
      </c>
      <c r="Q45" s="36">
        <f t="shared" si="38"/>
        <v>72763246.824555546</v>
      </c>
      <c r="R45" s="36">
        <f t="shared" si="38"/>
        <v>74698678.509582549</v>
      </c>
      <c r="S45" s="36">
        <f t="shared" si="38"/>
        <v>72763246.824555546</v>
      </c>
      <c r="T45" s="36">
        <f t="shared" si="38"/>
        <v>80013246.824555546</v>
      </c>
      <c r="U45" s="36">
        <f t="shared" si="38"/>
        <v>73423246.824555546</v>
      </c>
      <c r="V45" s="36">
        <f t="shared" si="38"/>
        <v>72263246.824555546</v>
      </c>
      <c r="W45" s="36">
        <f t="shared" si="38"/>
        <v>72763246.824555546</v>
      </c>
      <c r="X45" s="36">
        <f t="shared" si="38"/>
        <v>72423246.824555546</v>
      </c>
      <c r="Y45" s="36">
        <f t="shared" si="38"/>
        <v>72763246.824555546</v>
      </c>
      <c r="Z45" s="36">
        <f t="shared" si="38"/>
        <v>97013246.824555546</v>
      </c>
      <c r="AA45" s="36">
        <f>SUM(AA41,AA38,AA35,AA28,AA23,AA14,AA32)</f>
        <v>75423246.824555546</v>
      </c>
      <c r="AB45" s="36">
        <f t="shared" ref="AB45:AL45" si="39">SUM(AB41,AB38,AB35,AB28,AB23,AB14,AB32)</f>
        <v>71763246.824555546</v>
      </c>
      <c r="AC45" s="36">
        <f t="shared" si="39"/>
        <v>72763246.824555546</v>
      </c>
      <c r="AD45" s="36">
        <f t="shared" si="39"/>
        <v>74698678.509582549</v>
      </c>
      <c r="AE45" s="36">
        <f t="shared" si="39"/>
        <v>72763246.824555546</v>
      </c>
      <c r="AF45" s="36">
        <f t="shared" si="39"/>
        <v>80013246.824555546</v>
      </c>
      <c r="AG45" s="36">
        <f t="shared" si="39"/>
        <v>73423246.824555546</v>
      </c>
      <c r="AH45" s="36">
        <f t="shared" si="39"/>
        <v>72263246.824555546</v>
      </c>
      <c r="AI45" s="36">
        <f t="shared" si="39"/>
        <v>72763246.824555546</v>
      </c>
      <c r="AJ45" s="36">
        <f t="shared" si="39"/>
        <v>72423246.824555546</v>
      </c>
      <c r="AK45" s="36">
        <f t="shared" si="39"/>
        <v>72763246.824555546</v>
      </c>
      <c r="AL45" s="36">
        <f t="shared" si="39"/>
        <v>97013246.824555546</v>
      </c>
    </row>
    <row r="46" spans="1:15885" ht="22" customHeight="1" thickBot="1" x14ac:dyDescent="0.25">
      <c r="A46" s="11"/>
      <c r="B46" s="33" t="s">
        <v>76</v>
      </c>
      <c r="C46" s="34">
        <f>C11-C45</f>
        <v>230761119.12911114</v>
      </c>
      <c r="D46" s="34">
        <f t="shared" ref="D46:N46" si="40">D11-D45</f>
        <v>12781119.129111126</v>
      </c>
      <c r="E46" s="34">
        <f t="shared" si="40"/>
        <v>11781119.129111126</v>
      </c>
      <c r="F46" s="34">
        <f t="shared" si="40"/>
        <v>8270687.4440841228</v>
      </c>
      <c r="G46" s="34">
        <f t="shared" si="40"/>
        <v>11781119.129111126</v>
      </c>
      <c r="H46" s="34">
        <f t="shared" si="40"/>
        <v>4531119.1291111261</v>
      </c>
      <c r="I46" s="34">
        <f t="shared" si="40"/>
        <v>11121119.129111126</v>
      </c>
      <c r="J46" s="34">
        <f t="shared" si="40"/>
        <v>12281119.129111126</v>
      </c>
      <c r="K46" s="34">
        <f t="shared" si="40"/>
        <v>11781119.129111126</v>
      </c>
      <c r="L46" s="34">
        <f t="shared" si="40"/>
        <v>12121119.129111126</v>
      </c>
      <c r="M46" s="34">
        <f t="shared" si="40"/>
        <v>11781119.129111126</v>
      </c>
      <c r="N46" s="34">
        <f t="shared" si="40"/>
        <v>-12468880.870888874</v>
      </c>
      <c r="O46" s="34">
        <f>O11-O45</f>
        <v>9121119.1291111261</v>
      </c>
      <c r="P46" s="34">
        <f t="shared" ref="P46:Z46" si="41">P11-P45</f>
        <v>12781119.129111126</v>
      </c>
      <c r="Q46" s="34">
        <f t="shared" si="41"/>
        <v>11781119.129111126</v>
      </c>
      <c r="R46" s="34">
        <f t="shared" si="41"/>
        <v>9845687.4440841228</v>
      </c>
      <c r="S46" s="34">
        <f t="shared" si="41"/>
        <v>11781119.129111126</v>
      </c>
      <c r="T46" s="34">
        <f t="shared" si="41"/>
        <v>4531119.1291111261</v>
      </c>
      <c r="U46" s="34">
        <f t="shared" si="41"/>
        <v>11121119.129111126</v>
      </c>
      <c r="V46" s="34">
        <f t="shared" si="41"/>
        <v>12281119.129111126</v>
      </c>
      <c r="W46" s="34">
        <f t="shared" si="41"/>
        <v>11781119.129111126</v>
      </c>
      <c r="X46" s="34">
        <f t="shared" si="41"/>
        <v>12121119.129111126</v>
      </c>
      <c r="Y46" s="34">
        <f t="shared" si="41"/>
        <v>11781119.129111126</v>
      </c>
      <c r="Z46" s="34">
        <f t="shared" si="41"/>
        <v>-12468880.870888874</v>
      </c>
      <c r="AA46" s="34">
        <f>AA11-AA45</f>
        <v>9121119.1291111261</v>
      </c>
      <c r="AB46" s="34">
        <f t="shared" ref="AB46:AL46" si="42">AB11-AB45</f>
        <v>12781119.129111126</v>
      </c>
      <c r="AC46" s="34">
        <f t="shared" si="42"/>
        <v>11781119.129111126</v>
      </c>
      <c r="AD46" s="34">
        <f t="shared" si="42"/>
        <v>9845687.4440841228</v>
      </c>
      <c r="AE46" s="34">
        <f t="shared" si="42"/>
        <v>11781119.129111126</v>
      </c>
      <c r="AF46" s="34">
        <f t="shared" si="42"/>
        <v>4531119.1291111261</v>
      </c>
      <c r="AG46" s="34">
        <f t="shared" si="42"/>
        <v>11121119.129111126</v>
      </c>
      <c r="AH46" s="34">
        <f t="shared" si="42"/>
        <v>12281119.129111126</v>
      </c>
      <c r="AI46" s="34">
        <f t="shared" si="42"/>
        <v>11781119.129111126</v>
      </c>
      <c r="AJ46" s="34">
        <f t="shared" si="42"/>
        <v>12121119.129111126</v>
      </c>
      <c r="AK46" s="34">
        <f t="shared" si="42"/>
        <v>11781119.129111126</v>
      </c>
      <c r="AL46" s="34">
        <f t="shared" si="42"/>
        <v>-12468880.870888874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3">SUM(D48:D49)</f>
        <v>6802103</v>
      </c>
      <c r="E47" s="32">
        <f t="shared" si="43"/>
        <v>6802103</v>
      </c>
      <c r="F47" s="32">
        <f t="shared" si="43"/>
        <v>6802103</v>
      </c>
      <c r="G47" s="32">
        <f t="shared" si="43"/>
        <v>6802103</v>
      </c>
      <c r="H47" s="32">
        <f t="shared" si="43"/>
        <v>6802103</v>
      </c>
      <c r="I47" s="32">
        <f t="shared" si="43"/>
        <v>6802103</v>
      </c>
      <c r="J47" s="32">
        <f t="shared" si="43"/>
        <v>6802103</v>
      </c>
      <c r="K47" s="32">
        <f t="shared" si="43"/>
        <v>6802103</v>
      </c>
      <c r="L47" s="32">
        <f t="shared" si="43"/>
        <v>6802103</v>
      </c>
      <c r="M47" s="32">
        <f t="shared" si="43"/>
        <v>6802103</v>
      </c>
      <c r="N47" s="68">
        <f t="shared" si="43"/>
        <v>6802103</v>
      </c>
      <c r="O47" s="32">
        <f>SUM(O48:O49)</f>
        <v>6802103</v>
      </c>
      <c r="P47" s="32">
        <f t="shared" ref="P47:Z47" si="44">SUM(P48:P49)</f>
        <v>6802103</v>
      </c>
      <c r="Q47" s="32">
        <f t="shared" si="44"/>
        <v>6802103</v>
      </c>
      <c r="R47" s="32">
        <f t="shared" si="44"/>
        <v>6802103</v>
      </c>
      <c r="S47" s="32">
        <f t="shared" si="44"/>
        <v>6802103</v>
      </c>
      <c r="T47" s="32">
        <f t="shared" si="44"/>
        <v>6802103</v>
      </c>
      <c r="U47" s="32">
        <f t="shared" si="44"/>
        <v>6802103</v>
      </c>
      <c r="V47" s="32">
        <f t="shared" si="44"/>
        <v>6802103</v>
      </c>
      <c r="W47" s="32">
        <f t="shared" si="44"/>
        <v>6802103</v>
      </c>
      <c r="X47" s="32">
        <f t="shared" si="44"/>
        <v>6802103</v>
      </c>
      <c r="Y47" s="32">
        <f t="shared" si="44"/>
        <v>6802103</v>
      </c>
      <c r="Z47" s="68">
        <f t="shared" si="44"/>
        <v>6802103</v>
      </c>
      <c r="AA47" s="32">
        <f>SUM(AA48:AA49)</f>
        <v>6802103</v>
      </c>
      <c r="AB47" s="32">
        <f t="shared" ref="AB47:AL47" si="45">SUM(AB48:AB49)</f>
        <v>6802103</v>
      </c>
      <c r="AC47" s="32">
        <f t="shared" si="45"/>
        <v>6802103</v>
      </c>
      <c r="AD47" s="32">
        <f t="shared" si="45"/>
        <v>6802103</v>
      </c>
      <c r="AE47" s="32">
        <f t="shared" si="45"/>
        <v>6802103</v>
      </c>
      <c r="AF47" s="32">
        <f t="shared" si="45"/>
        <v>6802103</v>
      </c>
      <c r="AG47" s="32">
        <f t="shared" si="45"/>
        <v>6802103</v>
      </c>
      <c r="AH47" s="32">
        <f t="shared" si="45"/>
        <v>6802103</v>
      </c>
      <c r="AI47" s="32">
        <f t="shared" si="45"/>
        <v>6802103</v>
      </c>
      <c r="AJ47" s="32">
        <f t="shared" si="45"/>
        <v>6802103</v>
      </c>
      <c r="AK47" s="32">
        <f t="shared" si="45"/>
        <v>6802103</v>
      </c>
      <c r="AL47" s="68">
        <f t="shared" si="45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69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69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69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0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0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0"/>
    </row>
    <row r="50" spans="1:38" ht="22" customHeight="1" thickBot="1" x14ac:dyDescent="0.25">
      <c r="A50" s="11"/>
      <c r="B50" s="33" t="s">
        <v>78</v>
      </c>
      <c r="C50" s="34">
        <f>C46-C47</f>
        <v>223959016.12911114</v>
      </c>
      <c r="D50" s="34">
        <f t="shared" ref="D50:N50" si="46">D46-D47</f>
        <v>5979016.1291111261</v>
      </c>
      <c r="E50" s="34">
        <f t="shared" si="46"/>
        <v>4979016.1291111261</v>
      </c>
      <c r="F50" s="34">
        <f t="shared" si="46"/>
        <v>1468584.4440841228</v>
      </c>
      <c r="G50" s="34">
        <f t="shared" si="46"/>
        <v>4979016.1291111261</v>
      </c>
      <c r="H50" s="34">
        <f t="shared" si="46"/>
        <v>-2270983.8708888739</v>
      </c>
      <c r="I50" s="34">
        <f t="shared" si="46"/>
        <v>4319016.1291111261</v>
      </c>
      <c r="J50" s="34">
        <f t="shared" si="46"/>
        <v>5479016.1291111261</v>
      </c>
      <c r="K50" s="34">
        <f t="shared" si="46"/>
        <v>4979016.1291111261</v>
      </c>
      <c r="L50" s="34">
        <f t="shared" si="46"/>
        <v>5319016.1291111261</v>
      </c>
      <c r="M50" s="34">
        <f t="shared" si="46"/>
        <v>4979016.1291111261</v>
      </c>
      <c r="N50" s="34">
        <f t="shared" si="46"/>
        <v>-19270983.870888874</v>
      </c>
      <c r="O50" s="34">
        <f>O46-O47</f>
        <v>2319016.1291111261</v>
      </c>
      <c r="P50" s="34">
        <f t="shared" ref="P50:Z50" si="47">P46-P47</f>
        <v>5979016.1291111261</v>
      </c>
      <c r="Q50" s="34">
        <f t="shared" si="47"/>
        <v>4979016.1291111261</v>
      </c>
      <c r="R50" s="34">
        <f t="shared" si="47"/>
        <v>3043584.4440841228</v>
      </c>
      <c r="S50" s="34">
        <f t="shared" si="47"/>
        <v>4979016.1291111261</v>
      </c>
      <c r="T50" s="34">
        <f t="shared" si="47"/>
        <v>-2270983.8708888739</v>
      </c>
      <c r="U50" s="34">
        <f t="shared" si="47"/>
        <v>4319016.1291111261</v>
      </c>
      <c r="V50" s="34">
        <f t="shared" si="47"/>
        <v>5479016.1291111261</v>
      </c>
      <c r="W50" s="34">
        <f t="shared" si="47"/>
        <v>4979016.1291111261</v>
      </c>
      <c r="X50" s="34">
        <f t="shared" si="47"/>
        <v>5319016.1291111261</v>
      </c>
      <c r="Y50" s="34">
        <f t="shared" si="47"/>
        <v>4979016.1291111261</v>
      </c>
      <c r="Z50" s="34">
        <f t="shared" si="47"/>
        <v>-19270983.870888874</v>
      </c>
      <c r="AA50" s="34">
        <f>AA46-AA47</f>
        <v>2319016.1291111261</v>
      </c>
      <c r="AB50" s="34">
        <f t="shared" ref="AB50:AL50" si="48">AB46-AB47</f>
        <v>5979016.1291111261</v>
      </c>
      <c r="AC50" s="34">
        <f t="shared" si="48"/>
        <v>4979016.1291111261</v>
      </c>
      <c r="AD50" s="34">
        <f t="shared" si="48"/>
        <v>3043584.4440841228</v>
      </c>
      <c r="AE50" s="34">
        <f t="shared" si="48"/>
        <v>4979016.1291111261</v>
      </c>
      <c r="AF50" s="34">
        <f t="shared" si="48"/>
        <v>-2270983.8708888739</v>
      </c>
      <c r="AG50" s="34">
        <f t="shared" si="48"/>
        <v>4319016.1291111261</v>
      </c>
      <c r="AH50" s="34">
        <f t="shared" si="48"/>
        <v>5479016.1291111261</v>
      </c>
      <c r="AI50" s="34">
        <f t="shared" si="48"/>
        <v>4979016.1291111261</v>
      </c>
      <c r="AJ50" s="34">
        <f t="shared" si="48"/>
        <v>5319016.1291111261</v>
      </c>
      <c r="AK50" s="34">
        <f t="shared" si="48"/>
        <v>4979016.1291111261</v>
      </c>
      <c r="AL50" s="34">
        <f t="shared" si="48"/>
        <v>-19270983.870888874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219633403.69181222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-5366596.3081877828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203599105.5719192</v>
      </c>
      <c r="D65" s="20">
        <f t="shared" ref="D65:N65" si="49">D50/POWER(1+$C$54,D64)</f>
        <v>4941335.6438934915</v>
      </c>
      <c r="E65" s="20">
        <f t="shared" si="49"/>
        <v>3740808.5117288688</v>
      </c>
      <c r="F65" s="20">
        <f t="shared" si="49"/>
        <v>1003062.9356492879</v>
      </c>
      <c r="G65" s="20">
        <f t="shared" si="49"/>
        <v>3091577.2824205528</v>
      </c>
      <c r="H65" s="20">
        <f t="shared" si="49"/>
        <v>-1281911.1906893824</v>
      </c>
      <c r="I65" s="20">
        <f t="shared" si="49"/>
        <v>2216338.1894227355</v>
      </c>
      <c r="J65" s="20">
        <f t="shared" si="49"/>
        <v>2556001.4605185045</v>
      </c>
      <c r="K65" s="20">
        <f t="shared" si="49"/>
        <v>2111588.8821942164</v>
      </c>
      <c r="L65" s="20">
        <f t="shared" si="49"/>
        <v>2050710.9749462369</v>
      </c>
      <c r="M65" s="20">
        <f t="shared" si="49"/>
        <v>1745114.7786729054</v>
      </c>
      <c r="N65" s="20">
        <f t="shared" si="49"/>
        <v>-6140329.3488644138</v>
      </c>
      <c r="O65" s="20">
        <f t="shared" ref="O65:Z65" si="50">O50/POWER(1+$C$54,O64)</f>
        <v>671736.368638349</v>
      </c>
      <c r="P65" s="20">
        <f t="shared" si="50"/>
        <v>1574461.8167951144</v>
      </c>
      <c r="Q65" s="20">
        <f t="shared" si="50"/>
        <v>1191936.8749900316</v>
      </c>
      <c r="R65" s="20">
        <f t="shared" si="50"/>
        <v>662372.65227036725</v>
      </c>
      <c r="S65" s="20">
        <f t="shared" si="50"/>
        <v>985071.79751242267</v>
      </c>
      <c r="T65" s="20">
        <f t="shared" si="50"/>
        <v>-408456.41092141473</v>
      </c>
      <c r="U65" s="20">
        <f t="shared" si="50"/>
        <v>706193.6496184573</v>
      </c>
      <c r="V65" s="20">
        <f t="shared" si="50"/>
        <v>814420.83543387672</v>
      </c>
      <c r="W65" s="20">
        <f t="shared" si="50"/>
        <v>672817.29220164078</v>
      </c>
      <c r="X65" s="20">
        <f t="shared" si="50"/>
        <v>653419.71483472199</v>
      </c>
      <c r="Y65" s="20">
        <f t="shared" si="50"/>
        <v>556047.34892697574</v>
      </c>
      <c r="Z65" s="20">
        <f t="shared" si="50"/>
        <v>-1956498.1614395697</v>
      </c>
      <c r="AA65" s="20">
        <f t="shared" ref="AA65:AL65" si="51">AA50/POWER(1+$C$54,AA64)</f>
        <v>214035.90842502262</v>
      </c>
      <c r="AB65" s="20">
        <f t="shared" si="51"/>
        <v>501672.05613916094</v>
      </c>
      <c r="AC65" s="20">
        <f t="shared" si="51"/>
        <v>379787.82113720075</v>
      </c>
      <c r="AD65" s="20">
        <f t="shared" si="51"/>
        <v>211052.33982188479</v>
      </c>
      <c r="AE65" s="20">
        <f t="shared" si="51"/>
        <v>313874.23234479403</v>
      </c>
      <c r="AF65" s="20">
        <f t="shared" si="51"/>
        <v>-130146.80021092777</v>
      </c>
      <c r="AG65" s="20">
        <f t="shared" si="51"/>
        <v>225015.06003979009</v>
      </c>
      <c r="AH65" s="20">
        <f t="shared" si="51"/>
        <v>259499.57675464786</v>
      </c>
      <c r="AI65" s="20">
        <f t="shared" si="51"/>
        <v>214380.32398387673</v>
      </c>
      <c r="AJ65" s="20">
        <f t="shared" si="51"/>
        <v>208199.65804585547</v>
      </c>
      <c r="AK65" s="20">
        <f t="shared" si="51"/>
        <v>177173.82147427823</v>
      </c>
      <c r="AL65" s="20">
        <f t="shared" si="51"/>
        <v>-623400.60902829922</v>
      </c>
    </row>
    <row r="66" spans="2:38" x14ac:dyDescent="0.2">
      <c r="B66" s="29" t="s">
        <v>87</v>
      </c>
      <c r="C66" s="20">
        <f>C65</f>
        <v>203599105.5719192</v>
      </c>
      <c r="D66" s="20">
        <f>C66+D65</f>
        <v>208540441.21581268</v>
      </c>
      <c r="E66" s="20">
        <f t="shared" ref="E66:N66" si="52">D66+E65</f>
        <v>212281249.72754157</v>
      </c>
      <c r="F66" s="20">
        <f t="shared" si="52"/>
        <v>213284312.66319084</v>
      </c>
      <c r="G66" s="20">
        <f t="shared" si="52"/>
        <v>216375889.94561139</v>
      </c>
      <c r="H66" s="20">
        <f t="shared" si="52"/>
        <v>215093978.754922</v>
      </c>
      <c r="I66" s="20">
        <f t="shared" si="52"/>
        <v>217310316.94434473</v>
      </c>
      <c r="J66" s="20">
        <f t="shared" si="52"/>
        <v>219866318.40486324</v>
      </c>
      <c r="K66" s="20">
        <f t="shared" si="52"/>
        <v>221977907.28705746</v>
      </c>
      <c r="L66" s="20">
        <f t="shared" si="52"/>
        <v>224028618.26200369</v>
      </c>
      <c r="M66" s="71">
        <f t="shared" si="52"/>
        <v>225773733.04067659</v>
      </c>
      <c r="N66" s="20">
        <f t="shared" si="52"/>
        <v>219633403.69181219</v>
      </c>
      <c r="O66" s="20">
        <f t="shared" ref="O66" si="53">N66+O65</f>
        <v>220305140.06045052</v>
      </c>
      <c r="P66" s="20">
        <f t="shared" ref="P66" si="54">O66+P65</f>
        <v>221879601.87724563</v>
      </c>
      <c r="Q66" s="20">
        <f t="shared" ref="Q66" si="55">P66+Q65</f>
        <v>223071538.75223568</v>
      </c>
      <c r="R66" s="20">
        <f t="shared" ref="R66" si="56">Q66+R65</f>
        <v>223733911.40450606</v>
      </c>
      <c r="S66" s="20">
        <f t="shared" ref="S66" si="57">R66+S65</f>
        <v>224718983.20201847</v>
      </c>
      <c r="T66" s="20">
        <f t="shared" ref="T66" si="58">S66+T65</f>
        <v>224310526.79109704</v>
      </c>
      <c r="U66" s="20">
        <f t="shared" ref="U66" si="59">T66+U65</f>
        <v>225016720.44071549</v>
      </c>
      <c r="V66" s="20">
        <f t="shared" ref="V66" si="60">U66+V65</f>
        <v>225831141.27614936</v>
      </c>
      <c r="W66" s="20">
        <f t="shared" ref="W66" si="61">V66+W65</f>
        <v>226503958.568351</v>
      </c>
      <c r="X66" s="20">
        <f t="shared" ref="X66" si="62">W66+X65</f>
        <v>227157378.28318572</v>
      </c>
      <c r="Y66" s="20">
        <f t="shared" ref="Y66" si="63">X66+Y65</f>
        <v>227713425.63211268</v>
      </c>
      <c r="Z66" s="20">
        <f t="shared" ref="Z66" si="64">Y66+Z65</f>
        <v>225756927.47067311</v>
      </c>
      <c r="AA66" s="20">
        <f t="shared" ref="AA66" si="65">Z66+AA65</f>
        <v>225970963.37909815</v>
      </c>
      <c r="AB66" s="20">
        <f t="shared" ref="AB66" si="66">AA66+AB65</f>
        <v>226472635.43523732</v>
      </c>
      <c r="AC66" s="20">
        <f t="shared" ref="AC66" si="67">AB66+AC65</f>
        <v>226852423.25637451</v>
      </c>
      <c r="AD66" s="20">
        <f t="shared" ref="AD66" si="68">AC66+AD65</f>
        <v>227063475.59619638</v>
      </c>
      <c r="AE66" s="20">
        <f t="shared" ref="AE66" si="69">AD66+AE65</f>
        <v>227377349.82854119</v>
      </c>
      <c r="AF66" s="20">
        <f t="shared" ref="AF66" si="70">AE66+AF65</f>
        <v>227247203.02833027</v>
      </c>
      <c r="AG66" s="20">
        <f t="shared" ref="AG66" si="71">AF66+AG65</f>
        <v>227472218.08837005</v>
      </c>
      <c r="AH66" s="20">
        <f t="shared" ref="AH66" si="72">AG66+AH65</f>
        <v>227731717.66512471</v>
      </c>
      <c r="AI66" s="20">
        <f t="shared" ref="AI66" si="73">AH66+AI65</f>
        <v>227946097.98910859</v>
      </c>
      <c r="AJ66" s="20">
        <f t="shared" ref="AJ66" si="74">AI66+AJ65</f>
        <v>228154297.64715445</v>
      </c>
      <c r="AK66" s="20">
        <f t="shared" ref="AK66" si="75">AJ66+AK65</f>
        <v>228331471.46862873</v>
      </c>
      <c r="AL66" s="20">
        <f t="shared" ref="AL66" si="76">AK66+AL65</f>
        <v>227708070.85960042</v>
      </c>
    </row>
    <row r="68" spans="2:38" x14ac:dyDescent="0.2">
      <c r="B68" s="46" t="s">
        <v>85</v>
      </c>
      <c r="C68" s="46" t="s">
        <v>145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663523315.86666679</v>
      </c>
    </row>
    <row r="74" spans="2:38" x14ac:dyDescent="0.2">
      <c r="B74" s="38" t="s">
        <v>90</v>
      </c>
      <c r="C74" s="56">
        <f>SUM(C45:N45)</f>
        <v>913009393.57969332</v>
      </c>
    </row>
    <row r="75" spans="2:38" x14ac:dyDescent="0.2">
      <c r="B75" s="38" t="s">
        <v>91</v>
      </c>
      <c r="C75" s="56">
        <f>C73-C74</f>
        <v>-249486077.71302652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-331111313.71302652</v>
      </c>
    </row>
  </sheetData>
  <mergeCells count="1">
    <mergeCell ref="B1:C1"/>
  </mergeCells>
  <phoneticPr fontId="22" type="noConversion"/>
  <hyperlinks>
    <hyperlink ref="B10" r:id="rId1" xr:uid="{5CDEE265-A68B-43CE-8704-56797B8ACA5C}"/>
    <hyperlink ref="B27" r:id="rId2" xr:uid="{2FDCBFF7-5C57-4748-A545-C9BE68E6FECD}"/>
    <hyperlink ref="B31" r:id="rId3" xr:uid="{61C5DF53-63A3-2A4E-8CDA-1480F38011DE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9860E-C235-43E0-8F96-73D47EB26CBC}">
  <dimension ref="B3:Q54"/>
  <sheetViews>
    <sheetView workbookViewId="0">
      <selection activeCell="D27" sqref="D27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42.83203125" bestFit="1" customWidth="1"/>
    <col min="9" max="9" width="15" bestFit="1" customWidth="1"/>
    <col min="11" max="11" width="12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8" t="s">
        <v>43</v>
      </c>
      <c r="C3" s="79"/>
      <c r="D3" s="79"/>
      <c r="E3" s="79"/>
      <c r="H3" s="78" t="s">
        <v>60</v>
      </c>
      <c r="I3" s="79"/>
      <c r="J3" s="79"/>
      <c r="K3" s="79"/>
      <c r="N3" s="78" t="s">
        <v>125</v>
      </c>
      <c r="O3" s="79"/>
      <c r="P3" s="79"/>
      <c r="Q3" s="79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98</v>
      </c>
      <c r="I5" s="19">
        <v>700000</v>
      </c>
      <c r="J5" s="19">
        <v>2</v>
      </c>
      <c r="K5" s="19">
        <f>I5*J5</f>
        <v>1400000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0">D6*C6</f>
        <v>1629685.95</v>
      </c>
      <c r="H6" s="12" t="s">
        <v>95</v>
      </c>
      <c r="I6" s="19">
        <v>100000</v>
      </c>
      <c r="J6" s="19">
        <v>2</v>
      </c>
      <c r="K6" s="19">
        <f t="shared" ref="K6:K16" si="1">I6*J6</f>
        <v>200000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0"/>
        <v>1211094.24</v>
      </c>
      <c r="H7" s="12" t="s">
        <v>97</v>
      </c>
      <c r="I7" s="19">
        <v>100000</v>
      </c>
      <c r="J7" s="19">
        <v>1</v>
      </c>
      <c r="K7" s="19">
        <f t="shared" si="1"/>
        <v>100000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0"/>
        <v>237650</v>
      </c>
      <c r="H8" s="12" t="s">
        <v>96</v>
      </c>
      <c r="I8" s="19">
        <v>300000</v>
      </c>
      <c r="J8" s="19">
        <v>5</v>
      </c>
      <c r="K8" s="19">
        <f t="shared" si="1"/>
        <v>1500000</v>
      </c>
      <c r="N8" s="12" t="s">
        <v>121</v>
      </c>
      <c r="O8" s="19">
        <f>$K$33*(400/750)/3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0"/>
        <v>55930</v>
      </c>
      <c r="H9" s="12" t="s">
        <v>109</v>
      </c>
      <c r="I9" s="19">
        <v>50000</v>
      </c>
      <c r="J9" s="19">
        <v>2</v>
      </c>
      <c r="K9" s="19">
        <f t="shared" si="1"/>
        <v>100000</v>
      </c>
      <c r="N9" s="12" t="s">
        <v>122</v>
      </c>
      <c r="O9" s="19">
        <f>$K$17*(400/750)/24</f>
        <v>74666.666666666672</v>
      </c>
      <c r="P9" s="19">
        <v>1</v>
      </c>
      <c r="Q9" s="19">
        <f t="shared" si="2"/>
        <v>74666.666666666672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0"/>
        <v>2625000</v>
      </c>
      <c r="H10" s="12" t="s">
        <v>111</v>
      </c>
      <c r="I10" s="19">
        <v>30000</v>
      </c>
      <c r="J10" s="19">
        <v>2</v>
      </c>
      <c r="K10" s="19">
        <f t="shared" si="1"/>
        <v>60000</v>
      </c>
      <c r="N10" s="12" t="s">
        <v>123</v>
      </c>
      <c r="O10" s="19">
        <f>(SUM('FLUJO-PRE'!$C$14:$N$14)/12)*(400/750)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0"/>
        <v>53336.5</v>
      </c>
      <c r="H11" s="57" t="s">
        <v>114</v>
      </c>
      <c r="I11" s="19">
        <v>1800000</v>
      </c>
      <c r="J11" s="19">
        <v>1</v>
      </c>
      <c r="K11" s="19">
        <f t="shared" si="1"/>
        <v>1800000</v>
      </c>
      <c r="N11" s="12" t="s">
        <v>126</v>
      </c>
      <c r="O11" s="19">
        <f>(SUM('FLUJO-PRE'!$C$23:$N$23,'FLUJO-PRE'!$C$35:$N$35,'FLUJO-PRE'!$C$38:$N$38)/12)*(400/750)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0"/>
        <v>25000</v>
      </c>
      <c r="H12" s="25" t="s">
        <v>115</v>
      </c>
      <c r="I12" s="19">
        <v>300000</v>
      </c>
      <c r="J12" s="19">
        <v>2</v>
      </c>
      <c r="K12" s="19">
        <f t="shared" si="1"/>
        <v>600000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0"/>
        <v>83650</v>
      </c>
      <c r="H13" s="12" t="s">
        <v>116</v>
      </c>
      <c r="I13" s="19">
        <v>2000000</v>
      </c>
      <c r="J13" s="19">
        <v>1</v>
      </c>
      <c r="K13" s="19">
        <f t="shared" si="1"/>
        <v>2000000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0"/>
        <v>80640</v>
      </c>
      <c r="H14" s="12" t="s">
        <v>117</v>
      </c>
      <c r="I14" s="19">
        <v>1200000</v>
      </c>
      <c r="J14" s="19">
        <v>10</v>
      </c>
      <c r="K14" s="19">
        <f t="shared" si="1"/>
        <v>12000000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0"/>
        <v>1677200</v>
      </c>
      <c r="H15" s="12"/>
      <c r="I15" s="19"/>
      <c r="J15" s="19"/>
      <c r="K15" s="19">
        <f t="shared" si="1"/>
        <v>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0"/>
        <v>1252608</v>
      </c>
      <c r="H16" s="12"/>
      <c r="I16" s="19"/>
      <c r="J16" s="19"/>
      <c r="K16" s="19">
        <f t="shared" si="1"/>
        <v>0</v>
      </c>
      <c r="N16" s="80" t="s">
        <v>57</v>
      </c>
      <c r="O16" s="80"/>
      <c r="P16" s="80"/>
      <c r="Q16" s="60">
        <f>SUM(Q5:Q15)</f>
        <v>42533545.888888888</v>
      </c>
    </row>
    <row r="17" spans="2:17" ht="16" thickBot="1" x14ac:dyDescent="0.25">
      <c r="B17" s="12"/>
      <c r="C17" s="19"/>
      <c r="D17" s="19"/>
      <c r="E17" s="19">
        <f t="shared" si="0"/>
        <v>0</v>
      </c>
      <c r="H17" s="81" t="s">
        <v>57</v>
      </c>
      <c r="I17" s="81"/>
      <c r="J17" s="81"/>
      <c r="K17" s="21">
        <f>SUM(K5:K10)</f>
        <v>3360000</v>
      </c>
      <c r="N17" s="81" t="s">
        <v>124</v>
      </c>
      <c r="O17" s="81"/>
      <c r="P17" s="81"/>
      <c r="Q17" s="59">
        <f>Q16/400</f>
        <v>106333.86472222222</v>
      </c>
    </row>
    <row r="18" spans="2:17" ht="16" thickTop="1" x14ac:dyDescent="0.2">
      <c r="B18" s="12"/>
      <c r="C18" s="19"/>
      <c r="D18" s="19"/>
      <c r="E18" s="19">
        <f t="shared" si="0"/>
        <v>0</v>
      </c>
    </row>
    <row r="19" spans="2:17" ht="16" thickBot="1" x14ac:dyDescent="0.25">
      <c r="B19" s="81" t="s">
        <v>57</v>
      </c>
      <c r="C19" s="81"/>
      <c r="D19" s="81"/>
      <c r="E19" s="21">
        <f>SUM(E5:E18)</f>
        <v>30008809.989999998</v>
      </c>
    </row>
    <row r="20" spans="2:17" ht="16" thickTop="1" x14ac:dyDescent="0.2">
      <c r="B20" s="3"/>
    </row>
    <row r="22" spans="2:17" x14ac:dyDescent="0.2">
      <c r="N22" s="78" t="s">
        <v>130</v>
      </c>
      <c r="O22" s="79"/>
      <c r="P22" s="79"/>
      <c r="Q22" s="79"/>
    </row>
    <row r="23" spans="2:17" x14ac:dyDescent="0.2"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8" t="s">
        <v>5</v>
      </c>
      <c r="C24" s="79"/>
      <c r="D24" s="79"/>
      <c r="E24" s="79"/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78" t="s">
        <v>61</v>
      </c>
      <c r="I25" s="79"/>
      <c r="J25" s="79"/>
      <c r="K25" s="79"/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24" t="s">
        <v>41</v>
      </c>
      <c r="I26" s="24" t="s">
        <v>42</v>
      </c>
      <c r="J26" s="24" t="s">
        <v>67</v>
      </c>
      <c r="K26" s="24" t="s">
        <v>68</v>
      </c>
      <c r="N26" s="12" t="s">
        <v>121</v>
      </c>
      <c r="O26" s="19">
        <f>$K$33*(200/750)/3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12" t="s">
        <v>110</v>
      </c>
      <c r="I27" s="19">
        <v>60000</v>
      </c>
      <c r="J27" s="19">
        <v>1</v>
      </c>
      <c r="K27" s="19">
        <f>I27*J27</f>
        <v>60000</v>
      </c>
      <c r="N27" s="12" t="s">
        <v>122</v>
      </c>
      <c r="O27" s="19">
        <f>$K$17*(200/750)/24</f>
        <v>37333.333333333336</v>
      </c>
      <c r="P27" s="19">
        <v>1</v>
      </c>
      <c r="Q27" s="19">
        <f t="shared" si="3"/>
        <v>37333.333333333336</v>
      </c>
    </row>
    <row r="28" spans="2:17" x14ac:dyDescent="0.2">
      <c r="B28" s="12"/>
      <c r="C28" s="19"/>
      <c r="D28" s="19"/>
      <c r="E28" s="19">
        <f t="shared" si="4"/>
        <v>0</v>
      </c>
      <c r="H28" s="12" t="s">
        <v>112</v>
      </c>
      <c r="I28" s="19">
        <v>100000</v>
      </c>
      <c r="J28" s="19">
        <v>2</v>
      </c>
      <c r="K28" s="19">
        <f t="shared" ref="K28:K32" si="5">I28*J28</f>
        <v>200000</v>
      </c>
      <c r="N28" s="12" t="s">
        <v>123</v>
      </c>
      <c r="O28" s="19">
        <f>(SUM('FLUJO-PRE'!$C$14:$N$14)/12)*(200/750)</f>
        <v>5883111.111111111</v>
      </c>
      <c r="P28" s="19">
        <v>1</v>
      </c>
      <c r="Q28" s="19">
        <f t="shared" si="3"/>
        <v>5883111.111111111</v>
      </c>
    </row>
    <row r="29" spans="2:17" x14ac:dyDescent="0.2">
      <c r="B29" s="12"/>
      <c r="C29" s="19"/>
      <c r="D29" s="19"/>
      <c r="E29" s="19">
        <f t="shared" si="4"/>
        <v>0</v>
      </c>
      <c r="H29" s="12" t="s">
        <v>113</v>
      </c>
      <c r="I29" s="19">
        <v>200000</v>
      </c>
      <c r="J29" s="19">
        <v>2</v>
      </c>
      <c r="K29" s="19">
        <f t="shared" si="5"/>
        <v>400000</v>
      </c>
      <c r="N29" s="12" t="s">
        <v>126</v>
      </c>
      <c r="O29" s="19">
        <f>(SUM('FLUJO-PRE'!$C$23:$N$23,'FLUJO-PRE'!$C$35:$N$35,'FLUJO-PRE'!$C$38:$N$38)/12)*(200/750)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H30" s="12"/>
      <c r="I30" s="19"/>
      <c r="J30" s="19"/>
      <c r="K30" s="19">
        <f t="shared" si="5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H31" s="12"/>
      <c r="I31" s="19"/>
      <c r="J31" s="19"/>
      <c r="K31" s="19">
        <f t="shared" si="5"/>
        <v>0</v>
      </c>
      <c r="N31" s="12"/>
      <c r="O31" s="19"/>
      <c r="P31" s="19"/>
      <c r="Q31" s="19"/>
    </row>
    <row r="32" spans="2:17" ht="16" thickBot="1" x14ac:dyDescent="0.25">
      <c r="B32" s="81" t="s">
        <v>57</v>
      </c>
      <c r="C32" s="81"/>
      <c r="D32" s="81"/>
      <c r="E32" s="21">
        <f>SUM(E26:E31)</f>
        <v>16500000</v>
      </c>
      <c r="H32" s="12"/>
      <c r="I32" s="19"/>
      <c r="J32" s="19"/>
      <c r="K32" s="19">
        <f t="shared" si="5"/>
        <v>0</v>
      </c>
      <c r="N32" s="12"/>
      <c r="O32" s="19"/>
      <c r="P32" s="19"/>
      <c r="Q32" s="19"/>
    </row>
    <row r="33" spans="2:17" ht="17" thickTop="1" thickBot="1" x14ac:dyDescent="0.25">
      <c r="H33" s="81" t="s">
        <v>57</v>
      </c>
      <c r="I33" s="81"/>
      <c r="J33" s="81"/>
      <c r="K33" s="21">
        <f>SUM(K27:K32)</f>
        <v>660000</v>
      </c>
      <c r="N33" s="12"/>
      <c r="O33" s="19"/>
      <c r="P33" s="19"/>
      <c r="Q33" s="19"/>
    </row>
    <row r="34" spans="2:17" ht="16" thickTop="1" x14ac:dyDescent="0.2">
      <c r="N34" s="80" t="s">
        <v>57</v>
      </c>
      <c r="O34" s="80"/>
      <c r="P34" s="80"/>
      <c r="Q34" s="60">
        <f>SUM(Q24:Q33)</f>
        <v>13266448.984444445</v>
      </c>
    </row>
    <row r="35" spans="2:17" ht="16" thickBot="1" x14ac:dyDescent="0.25">
      <c r="N35" s="81" t="s">
        <v>124</v>
      </c>
      <c r="O35" s="81"/>
      <c r="P35" s="81"/>
      <c r="Q35" s="59">
        <f>Q34/200</f>
        <v>66332.24492222222</v>
      </c>
    </row>
    <row r="36" spans="2:17" ht="16" thickTop="1" x14ac:dyDescent="0.2"/>
    <row r="37" spans="2:17" x14ac:dyDescent="0.2">
      <c r="B37" s="78" t="s">
        <v>99</v>
      </c>
      <c r="C37" s="79"/>
      <c r="D37" s="79"/>
      <c r="E37" s="79"/>
    </row>
    <row r="38" spans="2:17" x14ac:dyDescent="0.2">
      <c r="B38" s="24" t="s">
        <v>41</v>
      </c>
      <c r="C38" s="24" t="s">
        <v>42</v>
      </c>
      <c r="D38" s="24" t="s">
        <v>67</v>
      </c>
      <c r="E38" s="24" t="s">
        <v>68</v>
      </c>
    </row>
    <row r="39" spans="2:17" x14ac:dyDescent="0.2">
      <c r="B39" s="12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57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8" t="s">
        <v>132</v>
      </c>
      <c r="O40" s="79"/>
      <c r="P40" s="79"/>
      <c r="Q40" s="79"/>
    </row>
    <row r="41" spans="2:17" x14ac:dyDescent="0.2">
      <c r="B41" s="57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104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57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$K$33*(150/750)/3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57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$K$17*(150/750)/24</f>
        <v>28000</v>
      </c>
      <c r="P45" s="19">
        <v>1</v>
      </c>
      <c r="Q45" s="19">
        <f t="shared" si="7"/>
        <v>28000</v>
      </c>
    </row>
    <row r="46" spans="2:17" x14ac:dyDescent="0.2">
      <c r="B46" s="57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(SUM('FLUJO-PRE'!$C$14:$N$14)/12)*(150/750)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57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(SUM('FLUJO-PRE'!$C$23:$N$23,'FLUJO-PRE'!$C$35:$N$35,'FLUJO-PRE'!$C$38:$N$38)/12)*(150/750)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81" t="s">
        <v>57</v>
      </c>
      <c r="C49" s="81"/>
      <c r="D49" s="81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80" t="s">
        <v>57</v>
      </c>
      <c r="O52" s="80"/>
      <c r="P52" s="80"/>
      <c r="Q52" s="60">
        <f>SUM(Q42:Q51)</f>
        <v>9234132.7833333351</v>
      </c>
    </row>
    <row r="53" spans="2:17" ht="16" thickBot="1" x14ac:dyDescent="0.25">
      <c r="N53" s="81" t="s">
        <v>124</v>
      </c>
      <c r="O53" s="81"/>
      <c r="P53" s="81"/>
      <c r="Q53" s="59">
        <f>Q52/150</f>
        <v>61560.885222222234</v>
      </c>
    </row>
    <row r="54" spans="2:17" ht="16" thickTop="1" x14ac:dyDescent="0.2"/>
  </sheetData>
  <mergeCells count="19">
    <mergeCell ref="N3:Q3"/>
    <mergeCell ref="N17:P17"/>
    <mergeCell ref="N16:P16"/>
    <mergeCell ref="N22:Q22"/>
    <mergeCell ref="N34:P34"/>
    <mergeCell ref="B3:E3"/>
    <mergeCell ref="B19:D19"/>
    <mergeCell ref="H3:K3"/>
    <mergeCell ref="H17:J17"/>
    <mergeCell ref="H25:K25"/>
    <mergeCell ref="N40:Q40"/>
    <mergeCell ref="N52:P52"/>
    <mergeCell ref="N53:P53"/>
    <mergeCell ref="H33:J33"/>
    <mergeCell ref="B24:E24"/>
    <mergeCell ref="B32:D32"/>
    <mergeCell ref="B37:E37"/>
    <mergeCell ref="B49:D49"/>
    <mergeCell ref="N35:P35"/>
  </mergeCells>
  <hyperlinks>
    <hyperlink ref="B5" r:id="rId1" xr:uid="{500BA570-26D3-45D5-A816-E052D671F774}"/>
    <hyperlink ref="B11" r:id="rId2" xr:uid="{7A903037-4CEA-43B1-85C2-56DC0A980048}"/>
    <hyperlink ref="B14" r:id="rId3" xr:uid="{D0A6091F-9B14-4A1C-BB4F-3900BADEF778}"/>
    <hyperlink ref="B15" r:id="rId4" xr:uid="{DD8C41B0-F102-4125-8BC3-1B034728B0AB}"/>
    <hyperlink ref="H5" r:id="rId5" location="searchVariation=MCO15456731&amp;position=3&amp;search_layout=stack&amp;type=product&amp;tracking_id=d0ac206e-5a03-4161-890d-0cf6165f12a9" xr:uid="{D179682C-EB83-7346-9902-D176209775EC}"/>
    <hyperlink ref="B40" r:id="rId6" location="position=7&amp;search_layout=stack&amp;type=item&amp;tracking_id=7257b5ed-d525-4169-8b83-2902131c2061" xr:uid="{11371156-83B9-6242-BD08-4013FE0D2CD9}"/>
    <hyperlink ref="B41" r:id="rId7" xr:uid="{48191856-B334-E54D-A3D2-7C6AA0B14C2F}"/>
    <hyperlink ref="B44" r:id="rId8" location="reco_item_pos=1&amp;reco_backend=best-seller&amp;reco_backend_type=low_level&amp;reco_client=highlights-rankings&amp;reco_id=ac0323aa-cfe1-411d-8090-6847da658b5d" xr:uid="{F5A87AAC-A405-9147-8B85-21B5732E7A60}"/>
    <hyperlink ref="B46" r:id="rId9" xr:uid="{B16ECCF1-9E5F-DE42-8457-7576608F10B0}"/>
    <hyperlink ref="H11" r:id="rId10" location="position=3&amp;search_layout=stack&amp;type=item&amp;tracking_id=7f54d747-1349-4da6-9aff-f2e884ad7d9a" xr:uid="{B35C05B8-2B28-1B4E-8B2A-683245FFD747}"/>
    <hyperlink ref="H12" r:id="rId11" xr:uid="{7008AC59-4803-D04C-A949-671B877BC001}"/>
  </hyperlinks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3FBF-11E2-F845-9360-BD112973A68E}">
  <dimension ref="A1:WLY77"/>
  <sheetViews>
    <sheetView topLeftCell="A47" zoomScale="64" workbookViewId="0">
      <selection activeCell="B66" sqref="B66:AL66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4.1640625" style="2" bestFit="1" customWidth="1"/>
    <col min="16" max="38" width="13.1640625" style="2" bestFit="1" customWidth="1"/>
    <col min="39" max="15885" width="10.83203125" style="2"/>
  </cols>
  <sheetData>
    <row r="1" spans="1:15885" ht="37" x14ac:dyDescent="0.2">
      <c r="A1" s="1"/>
      <c r="B1" s="77" t="s">
        <v>23</v>
      </c>
      <c r="C1" s="77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146</v>
      </c>
      <c r="AB4" s="17" t="s">
        <v>147</v>
      </c>
      <c r="AC4" s="61" t="s">
        <v>148</v>
      </c>
      <c r="AD4" s="17" t="s">
        <v>149</v>
      </c>
      <c r="AE4" s="17" t="s">
        <v>150</v>
      </c>
      <c r="AF4" s="61" t="s">
        <v>151</v>
      </c>
      <c r="AG4" s="17" t="s">
        <v>152</v>
      </c>
      <c r="AH4" s="17" t="s">
        <v>153</v>
      </c>
      <c r="AI4" s="61" t="s">
        <v>154</v>
      </c>
      <c r="AJ4" s="17" t="s">
        <v>155</v>
      </c>
      <c r="AK4" s="17" t="s">
        <v>156</v>
      </c>
      <c r="AL4" s="61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N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63">
        <f t="shared" si="0"/>
        <v>61925867.346000001</v>
      </c>
      <c r="O6" s="63">
        <f t="shared" ref="O6:Z6" si="1">N6</f>
        <v>61925867.346000001</v>
      </c>
      <c r="P6" s="63">
        <f t="shared" si="1"/>
        <v>61925867.346000001</v>
      </c>
      <c r="Q6" s="63">
        <f t="shared" si="1"/>
        <v>61925867.346000001</v>
      </c>
      <c r="R6" s="63">
        <f t="shared" si="1"/>
        <v>61925867.346000001</v>
      </c>
      <c r="S6" s="63">
        <f t="shared" si="1"/>
        <v>61925867.346000001</v>
      </c>
      <c r="T6" s="63">
        <f t="shared" si="1"/>
        <v>61925867.346000001</v>
      </c>
      <c r="U6" s="63">
        <f t="shared" si="1"/>
        <v>61925867.346000001</v>
      </c>
      <c r="V6" s="63">
        <f t="shared" si="1"/>
        <v>61925867.346000001</v>
      </c>
      <c r="W6" s="63">
        <f t="shared" si="1"/>
        <v>61925867.346000001</v>
      </c>
      <c r="X6" s="63">
        <f t="shared" si="1"/>
        <v>61925867.346000001</v>
      </c>
      <c r="Y6" s="63">
        <f t="shared" si="1"/>
        <v>61925867.346000001</v>
      </c>
      <c r="Z6" s="63">
        <f t="shared" si="1"/>
        <v>61925867.346000001</v>
      </c>
      <c r="AA6" s="63">
        <f t="shared" ref="AA6:AL6" si="2">Z6</f>
        <v>61925867.346000001</v>
      </c>
      <c r="AB6" s="63">
        <f t="shared" si="2"/>
        <v>61925867.346000001</v>
      </c>
      <c r="AC6" s="63">
        <f t="shared" si="2"/>
        <v>61925867.346000001</v>
      </c>
      <c r="AD6" s="63">
        <f t="shared" si="2"/>
        <v>61925867.346000001</v>
      </c>
      <c r="AE6" s="63">
        <f t="shared" si="2"/>
        <v>61925867.346000001</v>
      </c>
      <c r="AF6" s="63">
        <f t="shared" si="2"/>
        <v>61925867.346000001</v>
      </c>
      <c r="AG6" s="63">
        <f t="shared" si="2"/>
        <v>61925867.346000001</v>
      </c>
      <c r="AH6" s="63">
        <f t="shared" si="2"/>
        <v>61925867.346000001</v>
      </c>
      <c r="AI6" s="63">
        <f t="shared" si="2"/>
        <v>61925867.346000001</v>
      </c>
      <c r="AJ6" s="63">
        <f t="shared" si="2"/>
        <v>61925867.346000001</v>
      </c>
      <c r="AK6" s="63">
        <f t="shared" si="2"/>
        <v>61925867.346000001</v>
      </c>
      <c r="AL6" s="63">
        <f t="shared" si="2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63">
        <f t="shared" si="0"/>
        <v>20162496.327</v>
      </c>
      <c r="O7" s="63">
        <f t="shared" ref="O7:Z7" si="3">N7</f>
        <v>20162496.327</v>
      </c>
      <c r="P7" s="63">
        <f t="shared" si="3"/>
        <v>20162496.327</v>
      </c>
      <c r="Q7" s="63">
        <f t="shared" si="3"/>
        <v>20162496.327</v>
      </c>
      <c r="R7" s="63">
        <f t="shared" si="3"/>
        <v>20162496.327</v>
      </c>
      <c r="S7" s="63">
        <f t="shared" si="3"/>
        <v>20162496.327</v>
      </c>
      <c r="T7" s="63">
        <f t="shared" si="3"/>
        <v>20162496.327</v>
      </c>
      <c r="U7" s="63">
        <f t="shared" si="3"/>
        <v>20162496.327</v>
      </c>
      <c r="V7" s="63">
        <f t="shared" si="3"/>
        <v>20162496.327</v>
      </c>
      <c r="W7" s="63">
        <f t="shared" si="3"/>
        <v>20162496.327</v>
      </c>
      <c r="X7" s="63">
        <f t="shared" si="3"/>
        <v>20162496.327</v>
      </c>
      <c r="Y7" s="63">
        <f t="shared" si="3"/>
        <v>20162496.327</v>
      </c>
      <c r="Z7" s="63">
        <f t="shared" si="3"/>
        <v>20162496.327</v>
      </c>
      <c r="AA7" s="63">
        <f t="shared" ref="AA7:AL7" si="4">Z7</f>
        <v>20162496.327</v>
      </c>
      <c r="AB7" s="63">
        <f t="shared" si="4"/>
        <v>20162496.327</v>
      </c>
      <c r="AC7" s="63">
        <f t="shared" si="4"/>
        <v>20162496.327</v>
      </c>
      <c r="AD7" s="63">
        <f t="shared" si="4"/>
        <v>20162496.327</v>
      </c>
      <c r="AE7" s="63">
        <f t="shared" si="4"/>
        <v>20162496.327</v>
      </c>
      <c r="AF7" s="63">
        <f t="shared" si="4"/>
        <v>20162496.327</v>
      </c>
      <c r="AG7" s="63">
        <f t="shared" si="4"/>
        <v>20162496.327</v>
      </c>
      <c r="AH7" s="63">
        <f t="shared" si="4"/>
        <v>20162496.327</v>
      </c>
      <c r="AI7" s="63">
        <f t="shared" si="4"/>
        <v>20162496.327</v>
      </c>
      <c r="AJ7" s="63">
        <f t="shared" si="4"/>
        <v>20162496.327</v>
      </c>
      <c r="AK7" s="63">
        <f t="shared" si="4"/>
        <v>20162496.327</v>
      </c>
      <c r="AL7" s="63">
        <f t="shared" si="4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63">
        <f t="shared" si="0"/>
        <v>14155671.906000003</v>
      </c>
      <c r="O8" s="63">
        <f t="shared" ref="O8:Z8" si="5">N8</f>
        <v>14155671.906000003</v>
      </c>
      <c r="P8" s="63">
        <f t="shared" si="5"/>
        <v>14155671.906000003</v>
      </c>
      <c r="Q8" s="63">
        <f t="shared" si="5"/>
        <v>14155671.906000003</v>
      </c>
      <c r="R8" s="63">
        <f t="shared" si="5"/>
        <v>14155671.906000003</v>
      </c>
      <c r="S8" s="63">
        <f t="shared" si="5"/>
        <v>14155671.906000003</v>
      </c>
      <c r="T8" s="63">
        <f t="shared" si="5"/>
        <v>14155671.906000003</v>
      </c>
      <c r="U8" s="63">
        <f t="shared" si="5"/>
        <v>14155671.906000003</v>
      </c>
      <c r="V8" s="63">
        <f t="shared" si="5"/>
        <v>14155671.906000003</v>
      </c>
      <c r="W8" s="63">
        <f t="shared" si="5"/>
        <v>14155671.906000003</v>
      </c>
      <c r="X8" s="63">
        <f t="shared" si="5"/>
        <v>14155671.906000003</v>
      </c>
      <c r="Y8" s="63">
        <f t="shared" si="5"/>
        <v>14155671.906000003</v>
      </c>
      <c r="Z8" s="63">
        <f t="shared" si="5"/>
        <v>14155671.906000003</v>
      </c>
      <c r="AA8" s="63">
        <f t="shared" ref="AA8:AL8" si="6">Z8</f>
        <v>14155671.906000003</v>
      </c>
      <c r="AB8" s="63">
        <f t="shared" si="6"/>
        <v>14155671.906000003</v>
      </c>
      <c r="AC8" s="63">
        <f t="shared" si="6"/>
        <v>14155671.906000003</v>
      </c>
      <c r="AD8" s="63">
        <f t="shared" si="6"/>
        <v>14155671.906000003</v>
      </c>
      <c r="AE8" s="63">
        <f t="shared" si="6"/>
        <v>14155671.906000003</v>
      </c>
      <c r="AF8" s="63">
        <f t="shared" si="6"/>
        <v>14155671.906000003</v>
      </c>
      <c r="AG8" s="63">
        <f t="shared" si="6"/>
        <v>14155671.906000003</v>
      </c>
      <c r="AH8" s="63">
        <f t="shared" si="6"/>
        <v>14155671.906000003</v>
      </c>
      <c r="AI8" s="63">
        <f t="shared" si="6"/>
        <v>14155671.906000003</v>
      </c>
      <c r="AJ8" s="63">
        <f t="shared" si="6"/>
        <v>14155671.906000003</v>
      </c>
      <c r="AK8" s="63">
        <f t="shared" si="6"/>
        <v>14155671.906000003</v>
      </c>
      <c r="AL8" s="63">
        <f t="shared" si="6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63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63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321244035.579</v>
      </c>
      <c r="D11" s="50">
        <f t="shared" ref="D11:N11" si="7">SUM(D6:D10)</f>
        <v>96244035.579000011</v>
      </c>
      <c r="E11" s="50">
        <f t="shared" si="7"/>
        <v>96244035.579000011</v>
      </c>
      <c r="F11" s="50">
        <f t="shared" si="7"/>
        <v>96244035.579000011</v>
      </c>
      <c r="G11" s="50">
        <f t="shared" si="7"/>
        <v>96244035.579000011</v>
      </c>
      <c r="H11" s="50">
        <f t="shared" si="7"/>
        <v>96244035.579000011</v>
      </c>
      <c r="I11" s="50">
        <f t="shared" si="7"/>
        <v>96244035.579000011</v>
      </c>
      <c r="J11" s="50">
        <f t="shared" si="7"/>
        <v>96244035.579000011</v>
      </c>
      <c r="K11" s="50">
        <f t="shared" si="7"/>
        <v>96244035.579000011</v>
      </c>
      <c r="L11" s="50">
        <f t="shared" si="7"/>
        <v>96244035.579000011</v>
      </c>
      <c r="M11" s="50">
        <f t="shared" si="7"/>
        <v>96244035.579000011</v>
      </c>
      <c r="N11" s="50">
        <f t="shared" si="7"/>
        <v>96244035.579000011</v>
      </c>
      <c r="O11" s="50">
        <f>SUM(O6:O10)</f>
        <v>96244035.579000011</v>
      </c>
      <c r="P11" s="50">
        <f t="shared" ref="P11:Z11" si="8">SUM(P6:P10)</f>
        <v>96244035.579000011</v>
      </c>
      <c r="Q11" s="50">
        <f t="shared" si="8"/>
        <v>96244035.579000011</v>
      </c>
      <c r="R11" s="50">
        <f t="shared" si="8"/>
        <v>96244035.579000011</v>
      </c>
      <c r="S11" s="50">
        <f t="shared" si="8"/>
        <v>96244035.579000011</v>
      </c>
      <c r="T11" s="50">
        <f t="shared" si="8"/>
        <v>96244035.579000011</v>
      </c>
      <c r="U11" s="50">
        <f t="shared" si="8"/>
        <v>96244035.579000011</v>
      </c>
      <c r="V11" s="50">
        <f t="shared" si="8"/>
        <v>96244035.579000011</v>
      </c>
      <c r="W11" s="50">
        <f t="shared" si="8"/>
        <v>96244035.579000011</v>
      </c>
      <c r="X11" s="50">
        <f t="shared" si="8"/>
        <v>96244035.579000011</v>
      </c>
      <c r="Y11" s="50">
        <f t="shared" si="8"/>
        <v>96244035.579000011</v>
      </c>
      <c r="Z11" s="50">
        <f t="shared" si="8"/>
        <v>96244035.579000011</v>
      </c>
      <c r="AA11" s="50">
        <f>SUM(AA6:AA10)</f>
        <v>96244035.579000011</v>
      </c>
      <c r="AB11" s="50">
        <f t="shared" ref="AB11:AL11" si="9">SUM(AB6:AB10)</f>
        <v>96244035.579000011</v>
      </c>
      <c r="AC11" s="50">
        <f t="shared" si="9"/>
        <v>96244035.579000011</v>
      </c>
      <c r="AD11" s="50">
        <f t="shared" si="9"/>
        <v>96244035.579000011</v>
      </c>
      <c r="AE11" s="50">
        <f t="shared" si="9"/>
        <v>96244035.579000011</v>
      </c>
      <c r="AF11" s="50">
        <f t="shared" si="9"/>
        <v>96244035.579000011</v>
      </c>
      <c r="AG11" s="50">
        <f t="shared" si="9"/>
        <v>96244035.579000011</v>
      </c>
      <c r="AH11" s="50">
        <f t="shared" si="9"/>
        <v>96244035.579000011</v>
      </c>
      <c r="AI11" s="50">
        <f t="shared" si="9"/>
        <v>96244035.579000011</v>
      </c>
      <c r="AJ11" s="50">
        <f t="shared" si="9"/>
        <v>96244035.579000011</v>
      </c>
      <c r="AK11" s="50">
        <f t="shared" si="9"/>
        <v>96244035.579000011</v>
      </c>
      <c r="AL11" s="50">
        <f t="shared" si="9"/>
        <v>96244035.579000011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4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64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4"/>
    </row>
    <row r="14" spans="1:15885" ht="17" x14ac:dyDescent="0.2">
      <c r="A14" s="11"/>
      <c r="B14" s="22" t="s">
        <v>4</v>
      </c>
      <c r="C14" s="23">
        <f>SUM(C15:C21)</f>
        <v>21145000</v>
      </c>
      <c r="D14" s="23">
        <f t="shared" ref="D14:N14" si="10">SUM(D15:D21)</f>
        <v>19145000</v>
      </c>
      <c r="E14" s="23">
        <f t="shared" si="10"/>
        <v>19145000</v>
      </c>
      <c r="F14" s="23">
        <f t="shared" si="10"/>
        <v>19145000</v>
      </c>
      <c r="G14" s="23">
        <f t="shared" si="10"/>
        <v>19145000</v>
      </c>
      <c r="H14" s="23">
        <f t="shared" si="10"/>
        <v>27395000</v>
      </c>
      <c r="I14" s="23">
        <f t="shared" si="10"/>
        <v>19145000</v>
      </c>
      <c r="J14" s="23">
        <f t="shared" si="10"/>
        <v>19145000</v>
      </c>
      <c r="K14" s="23">
        <f t="shared" si="10"/>
        <v>19145000</v>
      </c>
      <c r="L14" s="23">
        <f t="shared" si="10"/>
        <v>19145000</v>
      </c>
      <c r="M14" s="23">
        <f t="shared" si="10"/>
        <v>19145000</v>
      </c>
      <c r="N14" s="65">
        <f t="shared" si="10"/>
        <v>43895000</v>
      </c>
      <c r="O14" s="23">
        <f>SUM(O15:O21)</f>
        <v>21145000</v>
      </c>
      <c r="P14" s="23">
        <f t="shared" ref="P14:Z14" si="11">SUM(P15:P21)</f>
        <v>19145000</v>
      </c>
      <c r="Q14" s="23">
        <f t="shared" si="11"/>
        <v>19145000</v>
      </c>
      <c r="R14" s="23">
        <f t="shared" si="11"/>
        <v>19145000</v>
      </c>
      <c r="S14" s="23">
        <f t="shared" si="11"/>
        <v>19145000</v>
      </c>
      <c r="T14" s="23">
        <f t="shared" si="11"/>
        <v>27395000</v>
      </c>
      <c r="U14" s="23">
        <f t="shared" si="11"/>
        <v>19145000</v>
      </c>
      <c r="V14" s="23">
        <f t="shared" si="11"/>
        <v>19145000</v>
      </c>
      <c r="W14" s="23">
        <f t="shared" si="11"/>
        <v>19145000</v>
      </c>
      <c r="X14" s="23">
        <f t="shared" si="11"/>
        <v>19145000</v>
      </c>
      <c r="Y14" s="23">
        <f t="shared" si="11"/>
        <v>19145000</v>
      </c>
      <c r="Z14" s="65">
        <f t="shared" si="11"/>
        <v>43895000</v>
      </c>
      <c r="AA14" s="23">
        <f>SUM(AA15:AA21)</f>
        <v>21145000</v>
      </c>
      <c r="AB14" s="23">
        <f t="shared" ref="AB14:AL14" si="12">SUM(AB15:AB21)</f>
        <v>19145000</v>
      </c>
      <c r="AC14" s="23">
        <f t="shared" si="12"/>
        <v>19145000</v>
      </c>
      <c r="AD14" s="23">
        <f t="shared" si="12"/>
        <v>19145000</v>
      </c>
      <c r="AE14" s="23">
        <f t="shared" si="12"/>
        <v>19145000</v>
      </c>
      <c r="AF14" s="23">
        <f t="shared" si="12"/>
        <v>27395000</v>
      </c>
      <c r="AG14" s="23">
        <f t="shared" si="12"/>
        <v>19145000</v>
      </c>
      <c r="AH14" s="23">
        <f t="shared" si="12"/>
        <v>19145000</v>
      </c>
      <c r="AI14" s="23">
        <f t="shared" si="12"/>
        <v>19145000</v>
      </c>
      <c r="AJ14" s="23">
        <f t="shared" si="12"/>
        <v>19145000</v>
      </c>
      <c r="AK14" s="23">
        <f t="shared" si="12"/>
        <v>19145000</v>
      </c>
      <c r="AL14" s="65">
        <f t="shared" si="12"/>
        <v>43895000</v>
      </c>
    </row>
    <row r="15" spans="1:15885" x14ac:dyDescent="0.2">
      <c r="A15" s="11"/>
      <c r="B15" s="12" t="s">
        <v>5</v>
      </c>
      <c r="C15" s="19">
        <f>'DETALLE-POS'!$E$32</f>
        <v>16500000</v>
      </c>
      <c r="D15" s="19">
        <f>C15</f>
        <v>16500000</v>
      </c>
      <c r="E15" s="19">
        <f t="shared" ref="E15:N15" si="13">D15</f>
        <v>16500000</v>
      </c>
      <c r="F15" s="19">
        <f t="shared" si="13"/>
        <v>16500000</v>
      </c>
      <c r="G15" s="19">
        <f t="shared" si="13"/>
        <v>16500000</v>
      </c>
      <c r="H15" s="19">
        <f t="shared" si="13"/>
        <v>16500000</v>
      </c>
      <c r="I15" s="19">
        <f t="shared" si="13"/>
        <v>16500000</v>
      </c>
      <c r="J15" s="19">
        <f t="shared" si="13"/>
        <v>16500000</v>
      </c>
      <c r="K15" s="19">
        <f t="shared" si="13"/>
        <v>16500000</v>
      </c>
      <c r="L15" s="19">
        <f t="shared" si="13"/>
        <v>16500000</v>
      </c>
      <c r="M15" s="19">
        <f t="shared" si="13"/>
        <v>16500000</v>
      </c>
      <c r="N15" s="19">
        <f t="shared" si="13"/>
        <v>16500000</v>
      </c>
      <c r="O15" s="19">
        <f>'DETALLE-POS'!$E$32</f>
        <v>16500000</v>
      </c>
      <c r="P15" s="19">
        <f>O15</f>
        <v>16500000</v>
      </c>
      <c r="Q15" s="19">
        <f t="shared" ref="Q15:Z15" si="14">P15</f>
        <v>16500000</v>
      </c>
      <c r="R15" s="19">
        <f t="shared" si="14"/>
        <v>16500000</v>
      </c>
      <c r="S15" s="19">
        <f t="shared" si="14"/>
        <v>16500000</v>
      </c>
      <c r="T15" s="19">
        <f t="shared" si="14"/>
        <v>16500000</v>
      </c>
      <c r="U15" s="19">
        <f t="shared" si="14"/>
        <v>16500000</v>
      </c>
      <c r="V15" s="19">
        <f t="shared" si="14"/>
        <v>16500000</v>
      </c>
      <c r="W15" s="19">
        <f t="shared" si="14"/>
        <v>16500000</v>
      </c>
      <c r="X15" s="19">
        <f t="shared" si="14"/>
        <v>16500000</v>
      </c>
      <c r="Y15" s="19">
        <f t="shared" si="14"/>
        <v>16500000</v>
      </c>
      <c r="Z15" s="19">
        <f t="shared" si="14"/>
        <v>16500000</v>
      </c>
      <c r="AA15" s="19">
        <f>'DETALLE-POS'!$E$32</f>
        <v>16500000</v>
      </c>
      <c r="AB15" s="19">
        <f>AA15</f>
        <v>16500000</v>
      </c>
      <c r="AC15" s="19">
        <f t="shared" ref="AC15:AL15" si="15">AB15</f>
        <v>16500000</v>
      </c>
      <c r="AD15" s="19">
        <f t="shared" si="15"/>
        <v>16500000</v>
      </c>
      <c r="AE15" s="19">
        <f t="shared" si="15"/>
        <v>16500000</v>
      </c>
      <c r="AF15" s="19">
        <f t="shared" si="15"/>
        <v>16500000</v>
      </c>
      <c r="AG15" s="19">
        <f t="shared" si="15"/>
        <v>16500000</v>
      </c>
      <c r="AH15" s="19">
        <f t="shared" si="15"/>
        <v>16500000</v>
      </c>
      <c r="AI15" s="19">
        <f t="shared" si="15"/>
        <v>16500000</v>
      </c>
      <c r="AJ15" s="19">
        <f t="shared" si="15"/>
        <v>16500000</v>
      </c>
      <c r="AK15" s="19">
        <f t="shared" si="15"/>
        <v>16500000</v>
      </c>
      <c r="AL15" s="19">
        <f t="shared" si="15"/>
        <v>16500000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66">
        <f>N15</f>
        <v>16500000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66">
        <f>Z15</f>
        <v>16500000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66">
        <f>AL15</f>
        <v>16500000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8250000</v>
      </c>
      <c r="I18" s="19"/>
      <c r="J18" s="19"/>
      <c r="K18" s="19"/>
      <c r="L18" s="19"/>
      <c r="M18" s="19"/>
      <c r="N18" s="66">
        <f>N15/2</f>
        <v>8250000</v>
      </c>
      <c r="O18" s="19"/>
      <c r="P18" s="19"/>
      <c r="Q18" s="19"/>
      <c r="R18" s="19"/>
      <c r="S18" s="19"/>
      <c r="T18" s="19">
        <f>T15/2</f>
        <v>8250000</v>
      </c>
      <c r="U18" s="19"/>
      <c r="V18" s="19"/>
      <c r="W18" s="19"/>
      <c r="X18" s="19"/>
      <c r="Y18" s="19"/>
      <c r="Z18" s="66">
        <f>Z15/2</f>
        <v>8250000</v>
      </c>
      <c r="AA18" s="19"/>
      <c r="AB18" s="19"/>
      <c r="AC18" s="19"/>
      <c r="AD18" s="19"/>
      <c r="AE18" s="19"/>
      <c r="AF18" s="19">
        <f>AF15/2</f>
        <v>8250000</v>
      </c>
      <c r="AG18" s="19"/>
      <c r="AH18" s="19"/>
      <c r="AI18" s="19"/>
      <c r="AJ18" s="19"/>
      <c r="AK18" s="19"/>
      <c r="AL18" s="66">
        <f>AL15/2</f>
        <v>8250000</v>
      </c>
    </row>
    <row r="19" spans="1:38" x14ac:dyDescent="0.2">
      <c r="A19" s="11"/>
      <c r="B19" s="12" t="s">
        <v>63</v>
      </c>
      <c r="C19" s="19">
        <f>C15*9%</f>
        <v>1485000</v>
      </c>
      <c r="D19" s="19">
        <f t="shared" ref="D19:N19" si="16">D15*9%</f>
        <v>1485000</v>
      </c>
      <c r="E19" s="19">
        <f t="shared" si="16"/>
        <v>1485000</v>
      </c>
      <c r="F19" s="19">
        <f t="shared" si="16"/>
        <v>1485000</v>
      </c>
      <c r="G19" s="19">
        <f t="shared" si="16"/>
        <v>1485000</v>
      </c>
      <c r="H19" s="19">
        <f t="shared" si="16"/>
        <v>1485000</v>
      </c>
      <c r="I19" s="19">
        <f t="shared" si="16"/>
        <v>1485000</v>
      </c>
      <c r="J19" s="19">
        <f t="shared" si="16"/>
        <v>1485000</v>
      </c>
      <c r="K19" s="19">
        <f t="shared" si="16"/>
        <v>1485000</v>
      </c>
      <c r="L19" s="19">
        <f t="shared" si="16"/>
        <v>1485000</v>
      </c>
      <c r="M19" s="19">
        <f t="shared" si="16"/>
        <v>1485000</v>
      </c>
      <c r="N19" s="66">
        <f t="shared" si="16"/>
        <v>1485000</v>
      </c>
      <c r="O19" s="19">
        <f>O15*9%</f>
        <v>1485000</v>
      </c>
      <c r="P19" s="19">
        <f t="shared" ref="P19:Z19" si="17">P15*9%</f>
        <v>1485000</v>
      </c>
      <c r="Q19" s="19">
        <f t="shared" si="17"/>
        <v>1485000</v>
      </c>
      <c r="R19" s="19">
        <f t="shared" si="17"/>
        <v>1485000</v>
      </c>
      <c r="S19" s="19">
        <f t="shared" si="17"/>
        <v>1485000</v>
      </c>
      <c r="T19" s="19">
        <f t="shared" si="17"/>
        <v>1485000</v>
      </c>
      <c r="U19" s="19">
        <f t="shared" si="17"/>
        <v>1485000</v>
      </c>
      <c r="V19" s="19">
        <f t="shared" si="17"/>
        <v>1485000</v>
      </c>
      <c r="W19" s="19">
        <f t="shared" si="17"/>
        <v>1485000</v>
      </c>
      <c r="X19" s="19">
        <f t="shared" si="17"/>
        <v>1485000</v>
      </c>
      <c r="Y19" s="19">
        <f t="shared" si="17"/>
        <v>1485000</v>
      </c>
      <c r="Z19" s="66">
        <f t="shared" si="17"/>
        <v>1485000</v>
      </c>
      <c r="AA19" s="19">
        <f>AA15*9%</f>
        <v>1485000</v>
      </c>
      <c r="AB19" s="19">
        <f t="shared" ref="AB19:AL19" si="18">AB15*9%</f>
        <v>1485000</v>
      </c>
      <c r="AC19" s="19">
        <f t="shared" si="18"/>
        <v>1485000</v>
      </c>
      <c r="AD19" s="19">
        <f t="shared" si="18"/>
        <v>1485000</v>
      </c>
      <c r="AE19" s="19">
        <f t="shared" si="18"/>
        <v>1485000</v>
      </c>
      <c r="AF19" s="19">
        <f t="shared" si="18"/>
        <v>1485000</v>
      </c>
      <c r="AG19" s="19">
        <f t="shared" si="18"/>
        <v>1485000</v>
      </c>
      <c r="AH19" s="19">
        <f t="shared" si="18"/>
        <v>1485000</v>
      </c>
      <c r="AI19" s="19">
        <f t="shared" si="18"/>
        <v>1485000</v>
      </c>
      <c r="AJ19" s="19">
        <f t="shared" si="18"/>
        <v>1485000</v>
      </c>
      <c r="AK19" s="19">
        <f t="shared" si="18"/>
        <v>1485000</v>
      </c>
      <c r="AL19" s="66">
        <f t="shared" si="18"/>
        <v>1485000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66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66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66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66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66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66"/>
    </row>
    <row r="22" spans="1:38" x14ac:dyDescent="0.2">
      <c r="A22" s="11"/>
      <c r="B22" s="12" t="s">
        <v>99</v>
      </c>
      <c r="C22" s="19">
        <f>'DETALLE-POS'!E49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f>'DETALLE-POS'!Q49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f>'DETALLE-POS'!AC49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9">SUM(D24:D27)</f>
        <v>9689195</v>
      </c>
      <c r="E23" s="23">
        <f t="shared" si="19"/>
        <v>10689195</v>
      </c>
      <c r="F23" s="23">
        <f t="shared" si="19"/>
        <v>9689195</v>
      </c>
      <c r="G23" s="23">
        <f t="shared" si="19"/>
        <v>10689195</v>
      </c>
      <c r="H23" s="23">
        <f t="shared" si="19"/>
        <v>9689195</v>
      </c>
      <c r="I23" s="23">
        <f t="shared" si="19"/>
        <v>10689195</v>
      </c>
      <c r="J23" s="23">
        <f t="shared" si="19"/>
        <v>9689195</v>
      </c>
      <c r="K23" s="23">
        <f t="shared" si="19"/>
        <v>10689195</v>
      </c>
      <c r="L23" s="23">
        <f t="shared" si="19"/>
        <v>9689195</v>
      </c>
      <c r="M23" s="23">
        <f t="shared" si="19"/>
        <v>10689195</v>
      </c>
      <c r="N23" s="65">
        <f t="shared" si="19"/>
        <v>9689195</v>
      </c>
      <c r="O23" s="23">
        <f>SUM(O24:O27)</f>
        <v>10689195</v>
      </c>
      <c r="P23" s="23">
        <f t="shared" ref="P23:Z23" si="20">SUM(P24:P27)</f>
        <v>9689195</v>
      </c>
      <c r="Q23" s="23">
        <f t="shared" si="20"/>
        <v>10689195</v>
      </c>
      <c r="R23" s="23">
        <f t="shared" si="20"/>
        <v>9689195</v>
      </c>
      <c r="S23" s="23">
        <f t="shared" si="20"/>
        <v>10689195</v>
      </c>
      <c r="T23" s="23">
        <f t="shared" si="20"/>
        <v>9689195</v>
      </c>
      <c r="U23" s="23">
        <f t="shared" si="20"/>
        <v>10689195</v>
      </c>
      <c r="V23" s="23">
        <f t="shared" si="20"/>
        <v>9689195</v>
      </c>
      <c r="W23" s="23">
        <f t="shared" si="20"/>
        <v>10689195</v>
      </c>
      <c r="X23" s="23">
        <f t="shared" si="20"/>
        <v>9689195</v>
      </c>
      <c r="Y23" s="23">
        <f t="shared" si="20"/>
        <v>10689195</v>
      </c>
      <c r="Z23" s="65">
        <f t="shared" si="20"/>
        <v>9689195</v>
      </c>
      <c r="AA23" s="23">
        <f>SUM(AA24:AA27)</f>
        <v>10689195</v>
      </c>
      <c r="AB23" s="23">
        <f t="shared" ref="AB23:AL23" si="21">SUM(AB24:AB27)</f>
        <v>9689195</v>
      </c>
      <c r="AC23" s="23">
        <f t="shared" si="21"/>
        <v>10689195</v>
      </c>
      <c r="AD23" s="23">
        <f t="shared" si="21"/>
        <v>9689195</v>
      </c>
      <c r="AE23" s="23">
        <f t="shared" si="21"/>
        <v>10689195</v>
      </c>
      <c r="AF23" s="23">
        <f t="shared" si="21"/>
        <v>9689195</v>
      </c>
      <c r="AG23" s="23">
        <f t="shared" si="21"/>
        <v>10689195</v>
      </c>
      <c r="AH23" s="23">
        <f t="shared" si="21"/>
        <v>9689195</v>
      </c>
      <c r="AI23" s="23">
        <f t="shared" si="21"/>
        <v>10689195</v>
      </c>
      <c r="AJ23" s="23">
        <f t="shared" si="21"/>
        <v>9689195</v>
      </c>
      <c r="AK23" s="23">
        <f t="shared" si="21"/>
        <v>10689195</v>
      </c>
      <c r="AL23" s="65">
        <f t="shared" si="21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66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66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66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66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66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66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66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66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66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66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66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66">
        <v>7500000</v>
      </c>
    </row>
    <row r="28" spans="1:38" ht="17" x14ac:dyDescent="0.2">
      <c r="A28" s="11"/>
      <c r="B28" s="22" t="s">
        <v>13</v>
      </c>
      <c r="C28" s="23">
        <f>SUM(C29:C31)</f>
        <v>11765914.795740001</v>
      </c>
      <c r="D28" s="23">
        <f t="shared" ref="D28:N28" si="22">SUM(D29:D31)</f>
        <v>11765914.795740001</v>
      </c>
      <c r="E28" s="23">
        <f t="shared" si="22"/>
        <v>11765914.795740001</v>
      </c>
      <c r="F28" s="23">
        <f t="shared" si="22"/>
        <v>15362039.542899001</v>
      </c>
      <c r="G28" s="23">
        <f t="shared" si="22"/>
        <v>11765914.795740001</v>
      </c>
      <c r="H28" s="23">
        <f t="shared" si="22"/>
        <v>11765914.795740001</v>
      </c>
      <c r="I28" s="23">
        <f t="shared" si="22"/>
        <v>11765914.795740001</v>
      </c>
      <c r="J28" s="23">
        <f t="shared" si="22"/>
        <v>11765914.795740001</v>
      </c>
      <c r="K28" s="23">
        <f t="shared" si="22"/>
        <v>11765914.795740001</v>
      </c>
      <c r="L28" s="23">
        <f t="shared" si="22"/>
        <v>11765914.795740001</v>
      </c>
      <c r="M28" s="23">
        <f t="shared" si="22"/>
        <v>11765914.795740001</v>
      </c>
      <c r="N28" s="65">
        <f t="shared" si="22"/>
        <v>11765914.795740001</v>
      </c>
      <c r="O28" s="23">
        <f>SUM(O29:O31)</f>
        <v>11765914.795740001</v>
      </c>
      <c r="P28" s="23">
        <f t="shared" ref="P28:Z28" si="23">SUM(P29:P31)</f>
        <v>11765914.795740001</v>
      </c>
      <c r="Q28" s="23">
        <f t="shared" si="23"/>
        <v>11765914.795740001</v>
      </c>
      <c r="R28" s="23">
        <f t="shared" si="23"/>
        <v>13787039.542899001</v>
      </c>
      <c r="S28" s="23">
        <f t="shared" si="23"/>
        <v>11765914.795740001</v>
      </c>
      <c r="T28" s="23">
        <f t="shared" si="23"/>
        <v>11765914.795740001</v>
      </c>
      <c r="U28" s="23">
        <f t="shared" si="23"/>
        <v>11765914.795740001</v>
      </c>
      <c r="V28" s="23">
        <f t="shared" si="23"/>
        <v>11765914.795740001</v>
      </c>
      <c r="W28" s="23">
        <f t="shared" si="23"/>
        <v>11765914.795740001</v>
      </c>
      <c r="X28" s="23">
        <f t="shared" si="23"/>
        <v>11765914.795740001</v>
      </c>
      <c r="Y28" s="23">
        <f t="shared" si="23"/>
        <v>11765914.795740001</v>
      </c>
      <c r="Z28" s="65">
        <f t="shared" si="23"/>
        <v>11765914.795740001</v>
      </c>
      <c r="AA28" s="23">
        <f>SUM(AA29:AA31)</f>
        <v>11765914.795740001</v>
      </c>
      <c r="AB28" s="23">
        <f t="shared" ref="AB28:AL28" si="24">SUM(AB29:AB31)</f>
        <v>11765914.795740001</v>
      </c>
      <c r="AC28" s="23">
        <f t="shared" si="24"/>
        <v>11765914.795740001</v>
      </c>
      <c r="AD28" s="23">
        <f t="shared" si="24"/>
        <v>13787039.542899001</v>
      </c>
      <c r="AE28" s="23">
        <f t="shared" si="24"/>
        <v>11765914.795740001</v>
      </c>
      <c r="AF28" s="23">
        <f t="shared" si="24"/>
        <v>11765914.795740001</v>
      </c>
      <c r="AG28" s="23">
        <f t="shared" si="24"/>
        <v>11765914.795740001</v>
      </c>
      <c r="AH28" s="23">
        <f t="shared" si="24"/>
        <v>11765914.795740001</v>
      </c>
      <c r="AI28" s="23">
        <f t="shared" si="24"/>
        <v>11765914.795740001</v>
      </c>
      <c r="AJ28" s="23">
        <f t="shared" si="24"/>
        <v>11765914.795740001</v>
      </c>
      <c r="AK28" s="23">
        <f t="shared" si="24"/>
        <v>11765914.795740001</v>
      </c>
      <c r="AL28" s="65">
        <f t="shared" si="24"/>
        <v>11765914.795740001</v>
      </c>
    </row>
    <row r="29" spans="1:38" x14ac:dyDescent="0.2">
      <c r="A29" s="11"/>
      <c r="B29" s="12" t="s">
        <v>14</v>
      </c>
      <c r="C29" s="19">
        <f>C6*0.19</f>
        <v>11765914.795740001</v>
      </c>
      <c r="D29" s="19">
        <f t="shared" ref="D29:N29" si="25">D6*0.19</f>
        <v>11765914.795740001</v>
      </c>
      <c r="E29" s="19">
        <f t="shared" si="25"/>
        <v>11765914.795740001</v>
      </c>
      <c r="F29" s="19">
        <f t="shared" si="25"/>
        <v>11765914.795740001</v>
      </c>
      <c r="G29" s="19">
        <f t="shared" si="25"/>
        <v>11765914.795740001</v>
      </c>
      <c r="H29" s="19">
        <f t="shared" si="25"/>
        <v>11765914.795740001</v>
      </c>
      <c r="I29" s="19">
        <f t="shared" si="25"/>
        <v>11765914.795740001</v>
      </c>
      <c r="J29" s="19">
        <f t="shared" si="25"/>
        <v>11765914.795740001</v>
      </c>
      <c r="K29" s="19">
        <f t="shared" si="25"/>
        <v>11765914.795740001</v>
      </c>
      <c r="L29" s="19">
        <f t="shared" si="25"/>
        <v>11765914.795740001</v>
      </c>
      <c r="M29" s="19">
        <f t="shared" si="25"/>
        <v>11765914.795740001</v>
      </c>
      <c r="N29" s="66">
        <f t="shared" si="25"/>
        <v>11765914.795740001</v>
      </c>
      <c r="O29" s="19">
        <f>O6*0.19</f>
        <v>11765914.795740001</v>
      </c>
      <c r="P29" s="19">
        <f t="shared" ref="P29:Z29" si="26">P6*0.19</f>
        <v>11765914.795740001</v>
      </c>
      <c r="Q29" s="19">
        <f t="shared" si="26"/>
        <v>11765914.795740001</v>
      </c>
      <c r="R29" s="19">
        <f t="shared" si="26"/>
        <v>11765914.795740001</v>
      </c>
      <c r="S29" s="19">
        <f t="shared" si="26"/>
        <v>11765914.795740001</v>
      </c>
      <c r="T29" s="19">
        <f t="shared" si="26"/>
        <v>11765914.795740001</v>
      </c>
      <c r="U29" s="19">
        <f t="shared" si="26"/>
        <v>11765914.795740001</v>
      </c>
      <c r="V29" s="19">
        <f t="shared" si="26"/>
        <v>11765914.795740001</v>
      </c>
      <c r="W29" s="19">
        <f t="shared" si="26"/>
        <v>11765914.795740001</v>
      </c>
      <c r="X29" s="19">
        <f t="shared" si="26"/>
        <v>11765914.795740001</v>
      </c>
      <c r="Y29" s="19">
        <f t="shared" si="26"/>
        <v>11765914.795740001</v>
      </c>
      <c r="Z29" s="66">
        <f t="shared" si="26"/>
        <v>11765914.795740001</v>
      </c>
      <c r="AA29" s="19">
        <f>AA6*0.19</f>
        <v>11765914.795740001</v>
      </c>
      <c r="AB29" s="19">
        <f t="shared" ref="AB29:AL29" si="27">AB6*0.19</f>
        <v>11765914.795740001</v>
      </c>
      <c r="AC29" s="19">
        <f t="shared" si="27"/>
        <v>11765914.795740001</v>
      </c>
      <c r="AD29" s="19">
        <f t="shared" si="27"/>
        <v>11765914.795740001</v>
      </c>
      <c r="AE29" s="19">
        <f t="shared" si="27"/>
        <v>11765914.795740001</v>
      </c>
      <c r="AF29" s="19">
        <f t="shared" si="27"/>
        <v>11765914.795740001</v>
      </c>
      <c r="AG29" s="19">
        <f t="shared" si="27"/>
        <v>11765914.795740001</v>
      </c>
      <c r="AH29" s="19">
        <f t="shared" si="27"/>
        <v>11765914.795740001</v>
      </c>
      <c r="AI29" s="19">
        <f t="shared" si="27"/>
        <v>11765914.795740001</v>
      </c>
      <c r="AJ29" s="19">
        <f t="shared" si="27"/>
        <v>11765914.795740001</v>
      </c>
      <c r="AK29" s="19">
        <f t="shared" si="27"/>
        <v>11765914.795740001</v>
      </c>
      <c r="AL29" s="66">
        <f t="shared" si="27"/>
        <v>11765914.795740001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6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66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66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3596124.747159</v>
      </c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>
        <f>7*SUM(O11:Q11)/1000</f>
        <v>2021124.7471590005</v>
      </c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>
        <f>7*SUM(AA11:AC11)/1000</f>
        <v>2021124.7471590005</v>
      </c>
      <c r="AE31" s="19"/>
      <c r="AF31" s="19"/>
      <c r="AG31" s="19"/>
      <c r="AH31" s="19"/>
      <c r="AI31" s="19"/>
      <c r="AJ31" s="19"/>
      <c r="AK31" s="19"/>
      <c r="AL31" s="66"/>
    </row>
    <row r="32" spans="1:38" ht="17" x14ac:dyDescent="0.2">
      <c r="A32" s="11"/>
      <c r="B32" s="22" t="s">
        <v>59</v>
      </c>
      <c r="C32" s="23">
        <f>SUM(C33:C34)</f>
        <v>154206013.19999999</v>
      </c>
      <c r="D32" s="23">
        <f t="shared" ref="D32:N32" si="28">SUM(D33:D34)</f>
        <v>0</v>
      </c>
      <c r="E32" s="23">
        <f t="shared" si="28"/>
        <v>0</v>
      </c>
      <c r="F32" s="23">
        <f t="shared" si="28"/>
        <v>660000</v>
      </c>
      <c r="G32" s="23">
        <f t="shared" si="28"/>
        <v>0</v>
      </c>
      <c r="H32" s="23">
        <f t="shared" si="28"/>
        <v>0</v>
      </c>
      <c r="I32" s="23">
        <f t="shared" si="28"/>
        <v>660000</v>
      </c>
      <c r="J32" s="23">
        <f t="shared" si="28"/>
        <v>0</v>
      </c>
      <c r="K32" s="23">
        <f t="shared" si="28"/>
        <v>0</v>
      </c>
      <c r="L32" s="23">
        <f t="shared" si="28"/>
        <v>660000</v>
      </c>
      <c r="M32" s="23">
        <f t="shared" si="28"/>
        <v>0</v>
      </c>
      <c r="N32" s="65">
        <f t="shared" si="28"/>
        <v>0</v>
      </c>
      <c r="O32" s="23">
        <f>SUM(O33:O34)</f>
        <v>660000</v>
      </c>
      <c r="P32" s="23">
        <f t="shared" ref="P32:Z32" si="29">SUM(P33:P34)</f>
        <v>0</v>
      </c>
      <c r="Q32" s="23">
        <f t="shared" si="29"/>
        <v>0</v>
      </c>
      <c r="R32" s="23">
        <f t="shared" si="29"/>
        <v>660000</v>
      </c>
      <c r="S32" s="23">
        <f t="shared" si="29"/>
        <v>0</v>
      </c>
      <c r="T32" s="23">
        <f t="shared" si="29"/>
        <v>0</v>
      </c>
      <c r="U32" s="23">
        <f t="shared" si="29"/>
        <v>660000</v>
      </c>
      <c r="V32" s="23">
        <f t="shared" si="29"/>
        <v>0</v>
      </c>
      <c r="W32" s="23">
        <f t="shared" si="29"/>
        <v>0</v>
      </c>
      <c r="X32" s="23">
        <f t="shared" si="29"/>
        <v>660000</v>
      </c>
      <c r="Y32" s="23">
        <f t="shared" si="29"/>
        <v>0</v>
      </c>
      <c r="Z32" s="65">
        <f t="shared" si="29"/>
        <v>0</v>
      </c>
      <c r="AA32" s="23">
        <f>SUM(AA33:AA34)</f>
        <v>660000</v>
      </c>
      <c r="AB32" s="23">
        <f t="shared" ref="AB32:AL32" si="30">SUM(AB33:AB34)</f>
        <v>0</v>
      </c>
      <c r="AC32" s="23">
        <f t="shared" si="30"/>
        <v>0</v>
      </c>
      <c r="AD32" s="23">
        <f t="shared" si="30"/>
        <v>660000</v>
      </c>
      <c r="AE32" s="23">
        <f t="shared" si="30"/>
        <v>0</v>
      </c>
      <c r="AF32" s="23">
        <f t="shared" si="30"/>
        <v>0</v>
      </c>
      <c r="AG32" s="23">
        <f t="shared" si="30"/>
        <v>660000</v>
      </c>
      <c r="AH32" s="23">
        <f t="shared" si="30"/>
        <v>0</v>
      </c>
      <c r="AI32" s="23">
        <f t="shared" si="30"/>
        <v>0</v>
      </c>
      <c r="AJ32" s="23">
        <f t="shared" si="30"/>
        <v>660000</v>
      </c>
      <c r="AK32" s="23">
        <f t="shared" si="30"/>
        <v>0</v>
      </c>
      <c r="AL32" s="65">
        <f t="shared" si="30"/>
        <v>0</v>
      </c>
    </row>
    <row r="33" spans="1:15885" x14ac:dyDescent="0.2">
      <c r="A33" s="11"/>
      <c r="B33" s="12" t="s">
        <v>60</v>
      </c>
      <c r="C33" s="19">
        <f>'DETALLE-POS'!K28</f>
        <v>153546013.19999999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66"/>
      <c r="O33" s="19">
        <f>'DETALLE-POS'!W28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66"/>
      <c r="AA33" s="19">
        <f>'DETALLE-POS'!AI28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66"/>
    </row>
    <row r="34" spans="1:15885" x14ac:dyDescent="0.2">
      <c r="A34" s="11"/>
      <c r="B34" s="12" t="s">
        <v>61</v>
      </c>
      <c r="C34" s="19">
        <f>'DETALLE-POS'!$K$38</f>
        <v>660000</v>
      </c>
      <c r="D34" s="19"/>
      <c r="E34" s="19"/>
      <c r="F34" s="19">
        <f>'DETALLE-POS'!$K$38</f>
        <v>660000</v>
      </c>
      <c r="G34" s="19"/>
      <c r="H34" s="19"/>
      <c r="I34" s="19">
        <f>'DETALLE-POS'!$K$38</f>
        <v>660000</v>
      </c>
      <c r="J34" s="19"/>
      <c r="K34" s="19"/>
      <c r="L34" s="19">
        <f>'DETALLE-POS'!$K$38</f>
        <v>660000</v>
      </c>
      <c r="M34" s="19"/>
      <c r="N34" s="66"/>
      <c r="O34" s="19">
        <f>'DETALLE-POS'!$K$38</f>
        <v>660000</v>
      </c>
      <c r="P34" s="19"/>
      <c r="Q34" s="19"/>
      <c r="R34" s="19">
        <f>'DETALLE-POS'!$K$38</f>
        <v>660000</v>
      </c>
      <c r="S34" s="19"/>
      <c r="T34" s="19"/>
      <c r="U34" s="19">
        <f>'DETALLE-POS'!$K$38</f>
        <v>660000</v>
      </c>
      <c r="V34" s="19"/>
      <c r="W34" s="19"/>
      <c r="X34" s="19">
        <f>'DETALLE-POS'!$K$38</f>
        <v>660000</v>
      </c>
      <c r="Y34" s="19"/>
      <c r="Z34" s="66"/>
      <c r="AA34" s="19">
        <f>'DETALLE-POS'!$K$38</f>
        <v>660000</v>
      </c>
      <c r="AB34" s="19"/>
      <c r="AC34" s="19"/>
      <c r="AD34" s="19">
        <f>'DETALLE-POS'!$K$38</f>
        <v>660000</v>
      </c>
      <c r="AE34" s="19"/>
      <c r="AF34" s="19"/>
      <c r="AG34" s="19">
        <f>'DETALLE-POS'!$K$38</f>
        <v>660000</v>
      </c>
      <c r="AH34" s="19"/>
      <c r="AI34" s="19"/>
      <c r="AJ34" s="19">
        <f>'DETALLE-POS'!$K$38</f>
        <v>660000</v>
      </c>
      <c r="AK34" s="19"/>
      <c r="AL34" s="66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31">SUM(D36:D37)</f>
        <v>1414456</v>
      </c>
      <c r="E35" s="23">
        <f t="shared" si="31"/>
        <v>1414456</v>
      </c>
      <c r="F35" s="23">
        <f t="shared" si="31"/>
        <v>1414456</v>
      </c>
      <c r="G35" s="23">
        <f t="shared" si="31"/>
        <v>1414456</v>
      </c>
      <c r="H35" s="23">
        <f t="shared" si="31"/>
        <v>1414456</v>
      </c>
      <c r="I35" s="23">
        <f t="shared" si="31"/>
        <v>1414456</v>
      </c>
      <c r="J35" s="23">
        <f t="shared" si="31"/>
        <v>1414456</v>
      </c>
      <c r="K35" s="23">
        <f t="shared" si="31"/>
        <v>1414456</v>
      </c>
      <c r="L35" s="23">
        <f t="shared" si="31"/>
        <v>1414456</v>
      </c>
      <c r="M35" s="23">
        <f t="shared" si="31"/>
        <v>1414456</v>
      </c>
      <c r="N35" s="65">
        <f t="shared" si="31"/>
        <v>1414456</v>
      </c>
      <c r="O35" s="23">
        <f>SUM(O36:O37)</f>
        <v>1414456</v>
      </c>
      <c r="P35" s="23">
        <f t="shared" ref="P35:Z35" si="32">SUM(P36:P37)</f>
        <v>1414456</v>
      </c>
      <c r="Q35" s="23">
        <f t="shared" si="32"/>
        <v>1414456</v>
      </c>
      <c r="R35" s="23">
        <f t="shared" si="32"/>
        <v>1414456</v>
      </c>
      <c r="S35" s="23">
        <f t="shared" si="32"/>
        <v>1414456</v>
      </c>
      <c r="T35" s="23">
        <f t="shared" si="32"/>
        <v>1414456</v>
      </c>
      <c r="U35" s="23">
        <f t="shared" si="32"/>
        <v>1414456</v>
      </c>
      <c r="V35" s="23">
        <f t="shared" si="32"/>
        <v>1414456</v>
      </c>
      <c r="W35" s="23">
        <f t="shared" si="32"/>
        <v>1414456</v>
      </c>
      <c r="X35" s="23">
        <f t="shared" si="32"/>
        <v>1414456</v>
      </c>
      <c r="Y35" s="23">
        <f t="shared" si="32"/>
        <v>1414456</v>
      </c>
      <c r="Z35" s="65">
        <f t="shared" si="32"/>
        <v>1414456</v>
      </c>
      <c r="AA35" s="23">
        <f>SUM(AA36:AA37)</f>
        <v>1414456</v>
      </c>
      <c r="AB35" s="23">
        <f t="shared" ref="AB35:AL35" si="33">SUM(AB36:AB37)</f>
        <v>1414456</v>
      </c>
      <c r="AC35" s="23">
        <f t="shared" si="33"/>
        <v>1414456</v>
      </c>
      <c r="AD35" s="23">
        <f t="shared" si="33"/>
        <v>1414456</v>
      </c>
      <c r="AE35" s="23">
        <f t="shared" si="33"/>
        <v>1414456</v>
      </c>
      <c r="AF35" s="23">
        <f t="shared" si="33"/>
        <v>1414456</v>
      </c>
      <c r="AG35" s="23">
        <f t="shared" si="33"/>
        <v>1414456</v>
      </c>
      <c r="AH35" s="23">
        <f t="shared" si="33"/>
        <v>1414456</v>
      </c>
      <c r="AI35" s="23">
        <f t="shared" si="33"/>
        <v>1414456</v>
      </c>
      <c r="AJ35" s="23">
        <f t="shared" si="33"/>
        <v>1414456</v>
      </c>
      <c r="AK35" s="23">
        <f t="shared" si="33"/>
        <v>1414456</v>
      </c>
      <c r="AL35" s="65">
        <f t="shared" si="33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66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66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66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4">(173.74)*4400</f>
        <v>764456</v>
      </c>
      <c r="E37" s="19">
        <f t="shared" si="34"/>
        <v>764456</v>
      </c>
      <c r="F37" s="19">
        <f t="shared" si="34"/>
        <v>764456</v>
      </c>
      <c r="G37" s="19">
        <f t="shared" si="34"/>
        <v>764456</v>
      </c>
      <c r="H37" s="19">
        <f t="shared" si="34"/>
        <v>764456</v>
      </c>
      <c r="I37" s="19">
        <f t="shared" si="34"/>
        <v>764456</v>
      </c>
      <c r="J37" s="19">
        <f t="shared" si="34"/>
        <v>764456</v>
      </c>
      <c r="K37" s="19">
        <f t="shared" si="34"/>
        <v>764456</v>
      </c>
      <c r="L37" s="19">
        <f t="shared" si="34"/>
        <v>764456</v>
      </c>
      <c r="M37" s="19">
        <f t="shared" si="34"/>
        <v>764456</v>
      </c>
      <c r="N37" s="66">
        <f t="shared" si="34"/>
        <v>764456</v>
      </c>
      <c r="O37" s="19">
        <f>(173.74)*4400</f>
        <v>764456</v>
      </c>
      <c r="P37" s="19">
        <f t="shared" si="34"/>
        <v>764456</v>
      </c>
      <c r="Q37" s="19">
        <f t="shared" si="34"/>
        <v>764456</v>
      </c>
      <c r="R37" s="19">
        <f t="shared" si="34"/>
        <v>764456</v>
      </c>
      <c r="S37" s="19">
        <f t="shared" si="34"/>
        <v>764456</v>
      </c>
      <c r="T37" s="19">
        <f t="shared" si="34"/>
        <v>764456</v>
      </c>
      <c r="U37" s="19">
        <f t="shared" si="34"/>
        <v>764456</v>
      </c>
      <c r="V37" s="19">
        <f t="shared" si="34"/>
        <v>764456</v>
      </c>
      <c r="W37" s="19">
        <f t="shared" si="34"/>
        <v>764456</v>
      </c>
      <c r="X37" s="19">
        <f t="shared" si="34"/>
        <v>764456</v>
      </c>
      <c r="Y37" s="19">
        <f t="shared" si="34"/>
        <v>764456</v>
      </c>
      <c r="Z37" s="66">
        <f t="shared" si="34"/>
        <v>764456</v>
      </c>
      <c r="AA37" s="19">
        <f>(173.74)*4400</f>
        <v>764456</v>
      </c>
      <c r="AB37" s="19">
        <f t="shared" si="34"/>
        <v>764456</v>
      </c>
      <c r="AC37" s="19">
        <f t="shared" si="34"/>
        <v>764456</v>
      </c>
      <c r="AD37" s="19">
        <f t="shared" si="34"/>
        <v>764456</v>
      </c>
      <c r="AE37" s="19">
        <f t="shared" si="34"/>
        <v>764456</v>
      </c>
      <c r="AF37" s="19">
        <f t="shared" si="34"/>
        <v>764456</v>
      </c>
      <c r="AG37" s="19">
        <f t="shared" si="34"/>
        <v>764456</v>
      </c>
      <c r="AH37" s="19">
        <f t="shared" si="34"/>
        <v>764456</v>
      </c>
      <c r="AI37" s="19">
        <f t="shared" si="34"/>
        <v>764456</v>
      </c>
      <c r="AJ37" s="19">
        <f t="shared" si="34"/>
        <v>764456</v>
      </c>
      <c r="AK37" s="19">
        <f t="shared" si="34"/>
        <v>764456</v>
      </c>
      <c r="AL37" s="66">
        <f t="shared" si="34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5">SUM(D39:D40)</f>
        <v>1000000</v>
      </c>
      <c r="E38" s="23">
        <f t="shared" si="35"/>
        <v>1000000</v>
      </c>
      <c r="F38" s="23">
        <f t="shared" si="35"/>
        <v>1000000</v>
      </c>
      <c r="G38" s="23">
        <f t="shared" si="35"/>
        <v>1000000</v>
      </c>
      <c r="H38" s="23">
        <f t="shared" si="35"/>
        <v>1000000</v>
      </c>
      <c r="I38" s="23">
        <f t="shared" si="35"/>
        <v>1000000</v>
      </c>
      <c r="J38" s="23">
        <f t="shared" si="35"/>
        <v>1000000</v>
      </c>
      <c r="K38" s="23">
        <f t="shared" si="35"/>
        <v>1000000</v>
      </c>
      <c r="L38" s="23">
        <f t="shared" si="35"/>
        <v>1000000</v>
      </c>
      <c r="M38" s="23">
        <f t="shared" si="35"/>
        <v>1000000</v>
      </c>
      <c r="N38" s="65">
        <f t="shared" si="35"/>
        <v>1000000</v>
      </c>
      <c r="O38" s="23">
        <f>SUM(O39:O40)</f>
        <v>1000000</v>
      </c>
      <c r="P38" s="23">
        <f t="shared" ref="P38:Z38" si="36">SUM(P39:P40)</f>
        <v>1000000</v>
      </c>
      <c r="Q38" s="23">
        <f t="shared" si="36"/>
        <v>1000000</v>
      </c>
      <c r="R38" s="23">
        <f t="shared" si="36"/>
        <v>1000000</v>
      </c>
      <c r="S38" s="23">
        <f t="shared" si="36"/>
        <v>1000000</v>
      </c>
      <c r="T38" s="23">
        <f t="shared" si="36"/>
        <v>1000000</v>
      </c>
      <c r="U38" s="23">
        <f t="shared" si="36"/>
        <v>1000000</v>
      </c>
      <c r="V38" s="23">
        <f t="shared" si="36"/>
        <v>1000000</v>
      </c>
      <c r="W38" s="23">
        <f t="shared" si="36"/>
        <v>1000000</v>
      </c>
      <c r="X38" s="23">
        <f t="shared" si="36"/>
        <v>1000000</v>
      </c>
      <c r="Y38" s="23">
        <f t="shared" si="36"/>
        <v>1000000</v>
      </c>
      <c r="Z38" s="65">
        <f t="shared" si="36"/>
        <v>1000000</v>
      </c>
      <c r="AA38" s="23">
        <f>SUM(AA39:AA40)</f>
        <v>1000000</v>
      </c>
      <c r="AB38" s="23">
        <f t="shared" ref="AB38:AL38" si="37">SUM(AB39:AB40)</f>
        <v>1000000</v>
      </c>
      <c r="AC38" s="23">
        <f t="shared" si="37"/>
        <v>1000000</v>
      </c>
      <c r="AD38" s="23">
        <f t="shared" si="37"/>
        <v>1000000</v>
      </c>
      <c r="AE38" s="23">
        <f t="shared" si="37"/>
        <v>1000000</v>
      </c>
      <c r="AF38" s="23">
        <f t="shared" si="37"/>
        <v>1000000</v>
      </c>
      <c r="AG38" s="23">
        <f t="shared" si="37"/>
        <v>1000000</v>
      </c>
      <c r="AH38" s="23">
        <f t="shared" si="37"/>
        <v>1000000</v>
      </c>
      <c r="AI38" s="23">
        <f t="shared" si="37"/>
        <v>1000000</v>
      </c>
      <c r="AJ38" s="23">
        <f t="shared" si="37"/>
        <v>1000000</v>
      </c>
      <c r="AK38" s="23">
        <f t="shared" si="37"/>
        <v>1000000</v>
      </c>
      <c r="AL38" s="65">
        <f t="shared" si="37"/>
        <v>1000000</v>
      </c>
    </row>
    <row r="39" spans="1:15885" x14ac:dyDescent="0.2">
      <c r="A39" s="11"/>
      <c r="B39" s="12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66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66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66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66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66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66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8">SUM(D42:D44)</f>
        <v>30008809.989999998</v>
      </c>
      <c r="E41" s="23">
        <f t="shared" si="38"/>
        <v>30008809.989999998</v>
      </c>
      <c r="F41" s="23">
        <f t="shared" si="38"/>
        <v>30508809.989999998</v>
      </c>
      <c r="G41" s="23">
        <f t="shared" si="38"/>
        <v>30008809.989999998</v>
      </c>
      <c r="H41" s="23">
        <f t="shared" si="38"/>
        <v>30008809.989999998</v>
      </c>
      <c r="I41" s="23">
        <f t="shared" si="38"/>
        <v>30008809.989999998</v>
      </c>
      <c r="J41" s="23">
        <f t="shared" si="38"/>
        <v>30508809.989999998</v>
      </c>
      <c r="K41" s="23">
        <f t="shared" si="38"/>
        <v>30008809.989999998</v>
      </c>
      <c r="L41" s="23">
        <f t="shared" si="38"/>
        <v>30008809.989999998</v>
      </c>
      <c r="M41" s="23">
        <f t="shared" si="38"/>
        <v>30008809.989999998</v>
      </c>
      <c r="N41" s="65">
        <f t="shared" si="38"/>
        <v>30508809.989999998</v>
      </c>
      <c r="O41" s="23">
        <f>SUM(O42:O44)</f>
        <v>30008809.989999998</v>
      </c>
      <c r="P41" s="23">
        <f t="shared" ref="P41:Z41" si="39">SUM(P42:P44)</f>
        <v>30008809.989999998</v>
      </c>
      <c r="Q41" s="23">
        <f t="shared" si="39"/>
        <v>30008809.989999998</v>
      </c>
      <c r="R41" s="23">
        <f t="shared" si="39"/>
        <v>30508809.989999998</v>
      </c>
      <c r="S41" s="23">
        <f t="shared" si="39"/>
        <v>30008809.989999998</v>
      </c>
      <c r="T41" s="23">
        <f t="shared" si="39"/>
        <v>30008809.989999998</v>
      </c>
      <c r="U41" s="23">
        <f t="shared" si="39"/>
        <v>30008809.989999998</v>
      </c>
      <c r="V41" s="23">
        <f t="shared" si="39"/>
        <v>30508809.989999998</v>
      </c>
      <c r="W41" s="23">
        <f t="shared" si="39"/>
        <v>30008809.989999998</v>
      </c>
      <c r="X41" s="23">
        <f t="shared" si="39"/>
        <v>30008809.989999998</v>
      </c>
      <c r="Y41" s="23">
        <f t="shared" si="39"/>
        <v>30008809.989999998</v>
      </c>
      <c r="Z41" s="65">
        <f t="shared" si="39"/>
        <v>30508809.989999998</v>
      </c>
      <c r="AA41" s="23">
        <f>SUM(AA42:AA44)</f>
        <v>30008809.989999998</v>
      </c>
      <c r="AB41" s="23">
        <f t="shared" ref="AB41:AL41" si="40">SUM(AB42:AB44)</f>
        <v>30008809.989999998</v>
      </c>
      <c r="AC41" s="23">
        <f t="shared" si="40"/>
        <v>30008809.989999998</v>
      </c>
      <c r="AD41" s="23">
        <f t="shared" si="40"/>
        <v>30508809.989999998</v>
      </c>
      <c r="AE41" s="23">
        <f t="shared" si="40"/>
        <v>30008809.989999998</v>
      </c>
      <c r="AF41" s="23">
        <f t="shared" si="40"/>
        <v>30008809.989999998</v>
      </c>
      <c r="AG41" s="23">
        <f t="shared" si="40"/>
        <v>30008809.989999998</v>
      </c>
      <c r="AH41" s="23">
        <f t="shared" si="40"/>
        <v>30508809.989999998</v>
      </c>
      <c r="AI41" s="23">
        <f t="shared" si="40"/>
        <v>30008809.989999998</v>
      </c>
      <c r="AJ41" s="23">
        <f t="shared" si="40"/>
        <v>30008809.989999998</v>
      </c>
      <c r="AK41" s="23">
        <f t="shared" si="40"/>
        <v>30008809.989999998</v>
      </c>
      <c r="AL41" s="65">
        <f t="shared" si="40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67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67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67">
        <v>500000</v>
      </c>
    </row>
    <row r="43" spans="1:15885" x14ac:dyDescent="0.2">
      <c r="A43" s="11"/>
      <c r="B43" s="12" t="s">
        <v>21</v>
      </c>
      <c r="C43" s="20">
        <f>'DETALLE-POS'!$E$19</f>
        <v>30008809.989999998</v>
      </c>
      <c r="D43" s="20">
        <f>'DETALLE-POS'!$E$19</f>
        <v>30008809.989999998</v>
      </c>
      <c r="E43" s="20">
        <f>'DETALLE-POS'!$E$19</f>
        <v>30008809.989999998</v>
      </c>
      <c r="F43" s="20">
        <f>'DETALLE-POS'!$E$19</f>
        <v>30008809.989999998</v>
      </c>
      <c r="G43" s="20">
        <f>'DETALLE-POS'!$E$19</f>
        <v>30008809.989999998</v>
      </c>
      <c r="H43" s="20">
        <f>'DETALLE-POS'!$E$19</f>
        <v>30008809.989999998</v>
      </c>
      <c r="I43" s="20">
        <f>'DETALLE-POS'!$E$19</f>
        <v>30008809.989999998</v>
      </c>
      <c r="J43" s="20">
        <f>'DETALLE-POS'!$E$19</f>
        <v>30008809.989999998</v>
      </c>
      <c r="K43" s="20">
        <f>'DETALLE-POS'!$E$19</f>
        <v>30008809.989999998</v>
      </c>
      <c r="L43" s="20">
        <f>'DETALLE-POS'!$E$19</f>
        <v>30008809.989999998</v>
      </c>
      <c r="M43" s="20">
        <f>'DETALLE-POS'!$E$19</f>
        <v>30008809.989999998</v>
      </c>
      <c r="N43" s="20">
        <f>'DETALLE-POS'!$E$19</f>
        <v>30008809.989999998</v>
      </c>
      <c r="O43" s="20">
        <f>'DETALLE-POS'!$E$19</f>
        <v>30008809.989999998</v>
      </c>
      <c r="P43" s="20">
        <f>'DETALLE-POS'!$E$19</f>
        <v>30008809.989999998</v>
      </c>
      <c r="Q43" s="20">
        <f>'DETALLE-POS'!$E$19</f>
        <v>30008809.989999998</v>
      </c>
      <c r="R43" s="20">
        <f>'DETALLE-POS'!$E$19</f>
        <v>30008809.989999998</v>
      </c>
      <c r="S43" s="20">
        <f>'DETALLE-POS'!$E$19</f>
        <v>30008809.989999998</v>
      </c>
      <c r="T43" s="20">
        <f>'DETALLE-POS'!$E$19</f>
        <v>30008809.989999998</v>
      </c>
      <c r="U43" s="20">
        <f>'DETALLE-POS'!$E$19</f>
        <v>30008809.989999998</v>
      </c>
      <c r="V43" s="20">
        <f>'DETALLE-POS'!$E$19</f>
        <v>30008809.989999998</v>
      </c>
      <c r="W43" s="20">
        <f>'DETALLE-POS'!$E$19</f>
        <v>30008809.989999998</v>
      </c>
      <c r="X43" s="20">
        <f>'DETALLE-POS'!$E$19</f>
        <v>30008809.989999998</v>
      </c>
      <c r="Y43" s="20">
        <f>'DETALLE-POS'!$E$19</f>
        <v>30008809.989999998</v>
      </c>
      <c r="Z43" s="20">
        <f>'DETALLE-POS'!$E$19</f>
        <v>30008809.989999998</v>
      </c>
      <c r="AA43" s="20">
        <f>'DETALLE-POS'!$E$19</f>
        <v>30008809.989999998</v>
      </c>
      <c r="AB43" s="20">
        <f>'DETALLE-POS'!$E$19</f>
        <v>30008809.989999998</v>
      </c>
      <c r="AC43" s="20">
        <f>'DETALLE-POS'!$E$19</f>
        <v>30008809.989999998</v>
      </c>
      <c r="AD43" s="20">
        <f>'DETALLE-POS'!$E$19</f>
        <v>30008809.989999998</v>
      </c>
      <c r="AE43" s="20">
        <f>'DETALLE-POS'!$E$19</f>
        <v>30008809.989999998</v>
      </c>
      <c r="AF43" s="20">
        <f>'DETALLE-POS'!$E$19</f>
        <v>30008809.989999998</v>
      </c>
      <c r="AG43" s="20">
        <f>'DETALLE-POS'!$E$19</f>
        <v>30008809.989999998</v>
      </c>
      <c r="AH43" s="20">
        <f>'DETALLE-POS'!$E$19</f>
        <v>30008809.989999998</v>
      </c>
      <c r="AI43" s="20">
        <f>'DETALLE-POS'!$E$19</f>
        <v>30008809.989999998</v>
      </c>
      <c r="AJ43" s="20">
        <f>'DETALLE-POS'!$E$19</f>
        <v>30008809.989999998</v>
      </c>
      <c r="AK43" s="20">
        <f>'DETALLE-POS'!$E$19</f>
        <v>30008809.989999998</v>
      </c>
      <c r="AL43" s="20">
        <f>'DETALLE-POS'!$E$19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67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67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67"/>
    </row>
    <row r="45" spans="1:15885" ht="16" thickBot="1" x14ac:dyDescent="0.25">
      <c r="A45" s="11"/>
      <c r="B45" s="35" t="s">
        <v>77</v>
      </c>
      <c r="C45" s="36">
        <f>SUM(C41,C38,C35,C28,C23,C14,C32)</f>
        <v>230229388.98574001</v>
      </c>
      <c r="D45" s="36">
        <f t="shared" ref="D45:N45" si="41">SUM(D41,D38,D35,D28,D23,D14,D32)</f>
        <v>73023375.785740003</v>
      </c>
      <c r="E45" s="36">
        <f t="shared" si="41"/>
        <v>74023375.785740003</v>
      </c>
      <c r="F45" s="36">
        <f t="shared" si="41"/>
        <v>77779500.532898992</v>
      </c>
      <c r="G45" s="36">
        <f t="shared" si="41"/>
        <v>74023375.785740003</v>
      </c>
      <c r="H45" s="36">
        <f t="shared" si="41"/>
        <v>81273375.785740003</v>
      </c>
      <c r="I45" s="36">
        <f t="shared" si="41"/>
        <v>74683375.785740003</v>
      </c>
      <c r="J45" s="36">
        <f t="shared" si="41"/>
        <v>73523375.785740003</v>
      </c>
      <c r="K45" s="36">
        <f t="shared" si="41"/>
        <v>74023375.785740003</v>
      </c>
      <c r="L45" s="36">
        <f t="shared" si="41"/>
        <v>73683375.785740003</v>
      </c>
      <c r="M45" s="36">
        <f t="shared" si="41"/>
        <v>74023375.785740003</v>
      </c>
      <c r="N45" s="36">
        <f t="shared" si="41"/>
        <v>98273375.785740003</v>
      </c>
      <c r="O45" s="36">
        <f>SUM(O41,O38,O35,O28,O23,O14,O32)</f>
        <v>76683375.785740003</v>
      </c>
      <c r="P45" s="36">
        <f t="shared" ref="P45:Z45" si="42">SUM(P41,P38,P35,P28,P23,P14,P32)</f>
        <v>73023375.785740003</v>
      </c>
      <c r="Q45" s="36">
        <f t="shared" si="42"/>
        <v>74023375.785740003</v>
      </c>
      <c r="R45" s="36">
        <f t="shared" si="42"/>
        <v>76204500.532898992</v>
      </c>
      <c r="S45" s="36">
        <f t="shared" si="42"/>
        <v>74023375.785740003</v>
      </c>
      <c r="T45" s="36">
        <f t="shared" si="42"/>
        <v>81273375.785740003</v>
      </c>
      <c r="U45" s="36">
        <f t="shared" si="42"/>
        <v>74683375.785740003</v>
      </c>
      <c r="V45" s="36">
        <f t="shared" si="42"/>
        <v>73523375.785740003</v>
      </c>
      <c r="W45" s="36">
        <f t="shared" si="42"/>
        <v>74023375.785740003</v>
      </c>
      <c r="X45" s="36">
        <f t="shared" si="42"/>
        <v>73683375.785740003</v>
      </c>
      <c r="Y45" s="36">
        <f t="shared" si="42"/>
        <v>74023375.785740003</v>
      </c>
      <c r="Z45" s="36">
        <f t="shared" si="42"/>
        <v>98273375.785740003</v>
      </c>
      <c r="AA45" s="36">
        <f>SUM(AA41,AA38,AA35,AA28,AA23,AA14,AA32)</f>
        <v>76683375.785740003</v>
      </c>
      <c r="AB45" s="36">
        <f t="shared" ref="AB45:AL45" si="43">SUM(AB41,AB38,AB35,AB28,AB23,AB14,AB32)</f>
        <v>73023375.785740003</v>
      </c>
      <c r="AC45" s="36">
        <f t="shared" si="43"/>
        <v>74023375.785740003</v>
      </c>
      <c r="AD45" s="36">
        <f t="shared" si="43"/>
        <v>76204500.532898992</v>
      </c>
      <c r="AE45" s="36">
        <f t="shared" si="43"/>
        <v>74023375.785740003</v>
      </c>
      <c r="AF45" s="36">
        <f t="shared" si="43"/>
        <v>81273375.785740003</v>
      </c>
      <c r="AG45" s="36">
        <f t="shared" si="43"/>
        <v>74683375.785740003</v>
      </c>
      <c r="AH45" s="36">
        <f t="shared" si="43"/>
        <v>73523375.785740003</v>
      </c>
      <c r="AI45" s="36">
        <f t="shared" si="43"/>
        <v>74023375.785740003</v>
      </c>
      <c r="AJ45" s="36">
        <f t="shared" si="43"/>
        <v>73683375.785740003</v>
      </c>
      <c r="AK45" s="36">
        <f t="shared" si="43"/>
        <v>74023375.785740003</v>
      </c>
      <c r="AL45" s="36">
        <f t="shared" si="43"/>
        <v>98273375.785740003</v>
      </c>
    </row>
    <row r="46" spans="1:15885" ht="22" customHeight="1" thickBot="1" x14ac:dyDescent="0.25">
      <c r="A46" s="11"/>
      <c r="B46" s="33" t="s">
        <v>76</v>
      </c>
      <c r="C46" s="34">
        <f>C11-C45</f>
        <v>91014646.59325999</v>
      </c>
      <c r="D46" s="34">
        <f t="shared" ref="D46:N46" si="44">D11-D45</f>
        <v>23220659.793260008</v>
      </c>
      <c r="E46" s="34">
        <f t="shared" si="44"/>
        <v>22220659.793260008</v>
      </c>
      <c r="F46" s="34">
        <f t="shared" si="44"/>
        <v>18464535.046101019</v>
      </c>
      <c r="G46" s="34">
        <f t="shared" si="44"/>
        <v>22220659.793260008</v>
      </c>
      <c r="H46" s="34">
        <f t="shared" si="44"/>
        <v>14970659.793260008</v>
      </c>
      <c r="I46" s="34">
        <f t="shared" si="44"/>
        <v>21560659.793260008</v>
      </c>
      <c r="J46" s="34">
        <f t="shared" si="44"/>
        <v>22720659.793260008</v>
      </c>
      <c r="K46" s="34">
        <f t="shared" si="44"/>
        <v>22220659.793260008</v>
      </c>
      <c r="L46" s="34">
        <f t="shared" si="44"/>
        <v>22560659.793260008</v>
      </c>
      <c r="M46" s="34">
        <f t="shared" si="44"/>
        <v>22220659.793260008</v>
      </c>
      <c r="N46" s="34">
        <f t="shared" si="44"/>
        <v>-2029340.2067399919</v>
      </c>
      <c r="O46" s="34">
        <f>O11-O45</f>
        <v>19560659.793260008</v>
      </c>
      <c r="P46" s="34">
        <f t="shared" ref="P46:Z46" si="45">P11-P45</f>
        <v>23220659.793260008</v>
      </c>
      <c r="Q46" s="34">
        <f t="shared" si="45"/>
        <v>22220659.793260008</v>
      </c>
      <c r="R46" s="34">
        <f t="shared" si="45"/>
        <v>20039535.046101019</v>
      </c>
      <c r="S46" s="34">
        <f t="shared" si="45"/>
        <v>22220659.793260008</v>
      </c>
      <c r="T46" s="34">
        <f t="shared" si="45"/>
        <v>14970659.793260008</v>
      </c>
      <c r="U46" s="34">
        <f t="shared" si="45"/>
        <v>21560659.793260008</v>
      </c>
      <c r="V46" s="34">
        <f t="shared" si="45"/>
        <v>22720659.793260008</v>
      </c>
      <c r="W46" s="34">
        <f t="shared" si="45"/>
        <v>22220659.793260008</v>
      </c>
      <c r="X46" s="34">
        <f t="shared" si="45"/>
        <v>22560659.793260008</v>
      </c>
      <c r="Y46" s="34">
        <f t="shared" si="45"/>
        <v>22220659.793260008</v>
      </c>
      <c r="Z46" s="34">
        <f t="shared" si="45"/>
        <v>-2029340.2067399919</v>
      </c>
      <c r="AA46" s="34">
        <f>AA11-AA45</f>
        <v>19560659.793260008</v>
      </c>
      <c r="AB46" s="34">
        <f t="shared" ref="AB46:AL46" si="46">AB11-AB45</f>
        <v>23220659.793260008</v>
      </c>
      <c r="AC46" s="34">
        <f t="shared" si="46"/>
        <v>22220659.793260008</v>
      </c>
      <c r="AD46" s="34">
        <f t="shared" si="46"/>
        <v>20039535.046101019</v>
      </c>
      <c r="AE46" s="34">
        <f t="shared" si="46"/>
        <v>22220659.793260008</v>
      </c>
      <c r="AF46" s="34">
        <f t="shared" si="46"/>
        <v>14970659.793260008</v>
      </c>
      <c r="AG46" s="34">
        <f t="shared" si="46"/>
        <v>21560659.793260008</v>
      </c>
      <c r="AH46" s="34">
        <f t="shared" si="46"/>
        <v>22720659.793260008</v>
      </c>
      <c r="AI46" s="34">
        <f t="shared" si="46"/>
        <v>22220659.793260008</v>
      </c>
      <c r="AJ46" s="34">
        <f t="shared" si="46"/>
        <v>22560659.793260008</v>
      </c>
      <c r="AK46" s="34">
        <f t="shared" si="46"/>
        <v>22220659.793260008</v>
      </c>
      <c r="AL46" s="34">
        <f t="shared" si="46"/>
        <v>-2029340.2067399919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7">SUM(D48:D49)</f>
        <v>6802103</v>
      </c>
      <c r="E47" s="32">
        <f t="shared" si="47"/>
        <v>6802103</v>
      </c>
      <c r="F47" s="32">
        <f t="shared" si="47"/>
        <v>6802103</v>
      </c>
      <c r="G47" s="32">
        <f t="shared" si="47"/>
        <v>6802103</v>
      </c>
      <c r="H47" s="32">
        <f t="shared" si="47"/>
        <v>6802103</v>
      </c>
      <c r="I47" s="32">
        <f t="shared" si="47"/>
        <v>6802103</v>
      </c>
      <c r="J47" s="32">
        <f t="shared" si="47"/>
        <v>6802103</v>
      </c>
      <c r="K47" s="32">
        <f t="shared" si="47"/>
        <v>6802103</v>
      </c>
      <c r="L47" s="32">
        <f t="shared" si="47"/>
        <v>6802103</v>
      </c>
      <c r="M47" s="32">
        <f t="shared" si="47"/>
        <v>6802103</v>
      </c>
      <c r="N47" s="68">
        <f t="shared" si="47"/>
        <v>6802103</v>
      </c>
      <c r="O47" s="32">
        <f>SUM(O48:O49)</f>
        <v>6802103</v>
      </c>
      <c r="P47" s="32">
        <f t="shared" ref="P47:Z47" si="48">SUM(P48:P49)</f>
        <v>6802103</v>
      </c>
      <c r="Q47" s="32">
        <f t="shared" si="48"/>
        <v>6802103</v>
      </c>
      <c r="R47" s="32">
        <f t="shared" si="48"/>
        <v>6802103</v>
      </c>
      <c r="S47" s="32">
        <f t="shared" si="48"/>
        <v>6802103</v>
      </c>
      <c r="T47" s="32">
        <f t="shared" si="48"/>
        <v>6802103</v>
      </c>
      <c r="U47" s="32">
        <f t="shared" si="48"/>
        <v>6802103</v>
      </c>
      <c r="V47" s="32">
        <f t="shared" si="48"/>
        <v>6802103</v>
      </c>
      <c r="W47" s="32">
        <f t="shared" si="48"/>
        <v>6802103</v>
      </c>
      <c r="X47" s="32">
        <f t="shared" si="48"/>
        <v>6802103</v>
      </c>
      <c r="Y47" s="32">
        <f t="shared" si="48"/>
        <v>6802103</v>
      </c>
      <c r="Z47" s="68">
        <f t="shared" si="48"/>
        <v>6802103</v>
      </c>
      <c r="AA47" s="32">
        <f>SUM(AA48:AA49)</f>
        <v>6802103</v>
      </c>
      <c r="AB47" s="32">
        <f t="shared" ref="AB47:AL47" si="49">SUM(AB48:AB49)</f>
        <v>6802103</v>
      </c>
      <c r="AC47" s="32">
        <f t="shared" si="49"/>
        <v>6802103</v>
      </c>
      <c r="AD47" s="32">
        <f t="shared" si="49"/>
        <v>6802103</v>
      </c>
      <c r="AE47" s="32">
        <f t="shared" si="49"/>
        <v>6802103</v>
      </c>
      <c r="AF47" s="32">
        <f t="shared" si="49"/>
        <v>6802103</v>
      </c>
      <c r="AG47" s="32">
        <f t="shared" si="49"/>
        <v>6802103</v>
      </c>
      <c r="AH47" s="32">
        <f t="shared" si="49"/>
        <v>6802103</v>
      </c>
      <c r="AI47" s="32">
        <f t="shared" si="49"/>
        <v>6802103</v>
      </c>
      <c r="AJ47" s="32">
        <f t="shared" si="49"/>
        <v>6802103</v>
      </c>
      <c r="AK47" s="32">
        <f t="shared" si="49"/>
        <v>6802103</v>
      </c>
      <c r="AL47" s="68">
        <f t="shared" si="49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69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69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69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0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0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0"/>
    </row>
    <row r="50" spans="1:38" ht="22" customHeight="1" thickBot="1" x14ac:dyDescent="0.25">
      <c r="A50" s="11"/>
      <c r="B50" s="33" t="s">
        <v>78</v>
      </c>
      <c r="C50" s="34">
        <f>C46-C47</f>
        <v>84212543.59325999</v>
      </c>
      <c r="D50" s="34">
        <f t="shared" ref="D50:N50" si="50">D46-D47</f>
        <v>16418556.793260008</v>
      </c>
      <c r="E50" s="34">
        <f t="shared" si="50"/>
        <v>15418556.793260008</v>
      </c>
      <c r="F50" s="34">
        <f t="shared" si="50"/>
        <v>11662432.046101019</v>
      </c>
      <c r="G50" s="34">
        <f t="shared" si="50"/>
        <v>15418556.793260008</v>
      </c>
      <c r="H50" s="34">
        <f t="shared" si="50"/>
        <v>8168556.7932600081</v>
      </c>
      <c r="I50" s="34">
        <f t="shared" si="50"/>
        <v>14758556.793260008</v>
      </c>
      <c r="J50" s="34">
        <f t="shared" si="50"/>
        <v>15918556.793260008</v>
      </c>
      <c r="K50" s="34">
        <f t="shared" si="50"/>
        <v>15418556.793260008</v>
      </c>
      <c r="L50" s="34">
        <f t="shared" si="50"/>
        <v>15758556.793260008</v>
      </c>
      <c r="M50" s="34">
        <f t="shared" si="50"/>
        <v>15418556.793260008</v>
      </c>
      <c r="N50" s="34">
        <f t="shared" si="50"/>
        <v>-8831443.2067399919</v>
      </c>
      <c r="O50" s="34">
        <f>O46-O47</f>
        <v>12758556.793260008</v>
      </c>
      <c r="P50" s="34">
        <f t="shared" ref="P50:Z50" si="51">P46-P47</f>
        <v>16418556.793260008</v>
      </c>
      <c r="Q50" s="34">
        <f t="shared" si="51"/>
        <v>15418556.793260008</v>
      </c>
      <c r="R50" s="34">
        <f t="shared" si="51"/>
        <v>13237432.046101019</v>
      </c>
      <c r="S50" s="34">
        <f t="shared" si="51"/>
        <v>15418556.793260008</v>
      </c>
      <c r="T50" s="34">
        <f t="shared" si="51"/>
        <v>8168556.7932600081</v>
      </c>
      <c r="U50" s="34">
        <f t="shared" si="51"/>
        <v>14758556.793260008</v>
      </c>
      <c r="V50" s="34">
        <f t="shared" si="51"/>
        <v>15918556.793260008</v>
      </c>
      <c r="W50" s="34">
        <f t="shared" si="51"/>
        <v>15418556.793260008</v>
      </c>
      <c r="X50" s="34">
        <f t="shared" si="51"/>
        <v>15758556.793260008</v>
      </c>
      <c r="Y50" s="34">
        <f t="shared" si="51"/>
        <v>15418556.793260008</v>
      </c>
      <c r="Z50" s="34">
        <f t="shared" si="51"/>
        <v>-8831443.2067399919</v>
      </c>
      <c r="AA50" s="34">
        <f>AA46-AA47</f>
        <v>12758556.793260008</v>
      </c>
      <c r="AB50" s="34">
        <f t="shared" ref="AB50:AL50" si="52">AB46-AB47</f>
        <v>16418556.793260008</v>
      </c>
      <c r="AC50" s="34">
        <f t="shared" si="52"/>
        <v>15418556.793260008</v>
      </c>
      <c r="AD50" s="34">
        <f t="shared" si="52"/>
        <v>13237432.046101019</v>
      </c>
      <c r="AE50" s="34">
        <f t="shared" si="52"/>
        <v>15418556.793260008</v>
      </c>
      <c r="AF50" s="34">
        <f t="shared" si="52"/>
        <v>8168556.7932600081</v>
      </c>
      <c r="AG50" s="34">
        <f t="shared" si="52"/>
        <v>14758556.793260008</v>
      </c>
      <c r="AH50" s="34">
        <f t="shared" si="52"/>
        <v>15918556.793260008</v>
      </c>
      <c r="AI50" s="34">
        <f t="shared" si="52"/>
        <v>15418556.793260008</v>
      </c>
      <c r="AJ50" s="34">
        <f t="shared" si="52"/>
        <v>15758556.793260008</v>
      </c>
      <c r="AK50" s="34">
        <f t="shared" si="52"/>
        <v>15418556.793260008</v>
      </c>
      <c r="AL50" s="34">
        <f t="shared" si="52"/>
        <v>-8831443.2067399919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154064665.60986492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-70935334.39013508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76556857.81205453</v>
      </c>
      <c r="D65" s="20">
        <f t="shared" ref="D65:N65" si="53">D50/POWER(1+$C$54,D64)</f>
        <v>13569055.201041328</v>
      </c>
      <c r="E65" s="20">
        <f t="shared" si="53"/>
        <v>11584189.927317809</v>
      </c>
      <c r="F65" s="20">
        <f t="shared" si="53"/>
        <v>7965598.0097677857</v>
      </c>
      <c r="G65" s="20">
        <f t="shared" si="53"/>
        <v>9573710.6837337259</v>
      </c>
      <c r="H65" s="20">
        <f t="shared" si="53"/>
        <v>4610937.3559589563</v>
      </c>
      <c r="I65" s="20">
        <f t="shared" si="53"/>
        <v>7573473.2318303147</v>
      </c>
      <c r="J65" s="20">
        <f t="shared" si="53"/>
        <v>7426124.2263435777</v>
      </c>
      <c r="K65" s="20">
        <f t="shared" si="53"/>
        <v>6538973.2147624642</v>
      </c>
      <c r="L65" s="20">
        <f t="shared" si="53"/>
        <v>6075605.8227355527</v>
      </c>
      <c r="M65" s="20">
        <f t="shared" si="53"/>
        <v>5404110.09484501</v>
      </c>
      <c r="N65" s="20">
        <f t="shared" si="53"/>
        <v>-2813969.9705261369</v>
      </c>
      <c r="O65" s="20">
        <f t="shared" ref="O65:Z65" si="54">O50/POWER(1+$C$54,O64)</f>
        <v>3695699.4398549646</v>
      </c>
      <c r="P65" s="20">
        <f t="shared" si="54"/>
        <v>4323519.1542647639</v>
      </c>
      <c r="Q65" s="20">
        <f t="shared" si="54"/>
        <v>3691079.9090533494</v>
      </c>
      <c r="R65" s="20">
        <f t="shared" si="54"/>
        <v>2880850.8962737825</v>
      </c>
      <c r="S65" s="20">
        <f t="shared" si="54"/>
        <v>3050479.2636804539</v>
      </c>
      <c r="T65" s="20">
        <f t="shared" si="54"/>
        <v>1469186.7401404318</v>
      </c>
      <c r="U65" s="20">
        <f t="shared" si="54"/>
        <v>2413141.9687655899</v>
      </c>
      <c r="V65" s="20">
        <f t="shared" si="54"/>
        <v>2366192.0346585428</v>
      </c>
      <c r="W65" s="20">
        <f t="shared" si="54"/>
        <v>2083518.3824058827</v>
      </c>
      <c r="X65" s="20">
        <f t="shared" si="54"/>
        <v>1935875.2513840327</v>
      </c>
      <c r="Y65" s="20">
        <f t="shared" si="54"/>
        <v>1721916.0185172581</v>
      </c>
      <c r="Z65" s="20">
        <f t="shared" si="54"/>
        <v>-896617.55272113113</v>
      </c>
      <c r="AA65" s="20">
        <f t="shared" ref="AA65:AL65" si="55">AA50/POWER(1+$C$54,AA64)</f>
        <v>1177563.7345326939</v>
      </c>
      <c r="AB65" s="20">
        <f t="shared" si="55"/>
        <v>1377606.4435097713</v>
      </c>
      <c r="AC65" s="20">
        <f t="shared" si="55"/>
        <v>1176091.8096559371</v>
      </c>
      <c r="AD65" s="20">
        <f t="shared" si="55"/>
        <v>917927.87678132881</v>
      </c>
      <c r="AE65" s="20">
        <f t="shared" si="55"/>
        <v>971976.70219498943</v>
      </c>
      <c r="AF65" s="20">
        <f t="shared" si="55"/>
        <v>468128.17238015885</v>
      </c>
      <c r="AG65" s="20">
        <f t="shared" si="55"/>
        <v>768901.39875895972</v>
      </c>
      <c r="AH65" s="20">
        <f t="shared" si="55"/>
        <v>753941.70286298392</v>
      </c>
      <c r="AI65" s="20">
        <f t="shared" si="55"/>
        <v>663873.16590054578</v>
      </c>
      <c r="AJ65" s="20">
        <f t="shared" si="55"/>
        <v>616829.51433373638</v>
      </c>
      <c r="AK65" s="20">
        <f t="shared" si="55"/>
        <v>548655.50900871539</v>
      </c>
      <c r="AL65" s="20">
        <f t="shared" si="55"/>
        <v>-285689.9839969927</v>
      </c>
    </row>
    <row r="66" spans="2:38" x14ac:dyDescent="0.2">
      <c r="B66" s="29" t="s">
        <v>87</v>
      </c>
      <c r="C66" s="20">
        <f>C65</f>
        <v>76556857.81205453</v>
      </c>
      <c r="D66" s="20">
        <f>C66+D65</f>
        <v>90125913.013095856</v>
      </c>
      <c r="E66" s="20">
        <f t="shared" ref="E66:N66" si="56">D66+E65</f>
        <v>101710102.94041367</v>
      </c>
      <c r="F66" s="20">
        <f t="shared" si="56"/>
        <v>109675700.95018145</v>
      </c>
      <c r="G66" s="20">
        <f t="shared" si="56"/>
        <v>119249411.63391519</v>
      </c>
      <c r="H66" s="20">
        <f t="shared" si="56"/>
        <v>123860348.98987414</v>
      </c>
      <c r="I66" s="20">
        <f t="shared" si="56"/>
        <v>131433822.22170445</v>
      </c>
      <c r="J66" s="20">
        <f t="shared" si="56"/>
        <v>138859946.44804803</v>
      </c>
      <c r="K66" s="20">
        <f t="shared" si="56"/>
        <v>145398919.6628105</v>
      </c>
      <c r="L66" s="20">
        <f t="shared" si="56"/>
        <v>151474525.48554605</v>
      </c>
      <c r="M66" s="20">
        <f t="shared" si="56"/>
        <v>156878635.58039105</v>
      </c>
      <c r="N66" s="20">
        <f t="shared" si="56"/>
        <v>154064665.60986492</v>
      </c>
      <c r="O66" s="20">
        <f t="shared" ref="O66" si="57">N66+O65</f>
        <v>157760365.04971987</v>
      </c>
      <c r="P66" s="20">
        <f t="shared" ref="P66" si="58">O66+P65</f>
        <v>162083884.20398465</v>
      </c>
      <c r="Q66" s="20">
        <f t="shared" ref="Q66" si="59">P66+Q65</f>
        <v>165774964.113038</v>
      </c>
      <c r="R66" s="20">
        <f t="shared" ref="R66" si="60">Q66+R65</f>
        <v>168655815.0093118</v>
      </c>
      <c r="S66" s="20">
        <f t="shared" ref="S66" si="61">R66+S65</f>
        <v>171706294.27299225</v>
      </c>
      <c r="T66" s="20">
        <f t="shared" ref="T66" si="62">S66+T65</f>
        <v>173175481.01313269</v>
      </c>
      <c r="U66" s="20">
        <f t="shared" ref="U66" si="63">T66+U65</f>
        <v>175588622.98189828</v>
      </c>
      <c r="V66" s="20">
        <f t="shared" ref="V66" si="64">U66+V65</f>
        <v>177954815.01655683</v>
      </c>
      <c r="W66" s="20">
        <f t="shared" ref="W66" si="65">V66+W65</f>
        <v>180038333.39896271</v>
      </c>
      <c r="X66" s="20">
        <f t="shared" ref="X66" si="66">W66+X65</f>
        <v>181974208.65034673</v>
      </c>
      <c r="Y66" s="20">
        <f t="shared" ref="Y66" si="67">X66+Y65</f>
        <v>183696124.66886398</v>
      </c>
      <c r="Z66" s="20">
        <f t="shared" ref="Z66" si="68">Y66+Z65</f>
        <v>182799507.11614284</v>
      </c>
      <c r="AA66" s="20">
        <f t="shared" ref="AA66" si="69">Z66+AA65</f>
        <v>183977070.85067552</v>
      </c>
      <c r="AB66" s="20">
        <f t="shared" ref="AB66" si="70">AA66+AB65</f>
        <v>185354677.29418528</v>
      </c>
      <c r="AC66" s="20">
        <f t="shared" ref="AC66" si="71">AB66+AC65</f>
        <v>186530769.10384122</v>
      </c>
      <c r="AD66" s="20">
        <f t="shared" ref="AD66" si="72">AC66+AD65</f>
        <v>187448696.98062253</v>
      </c>
      <c r="AE66" s="20">
        <f t="shared" ref="AE66" si="73">AD66+AE65</f>
        <v>188420673.68281752</v>
      </c>
      <c r="AF66" s="20">
        <f t="shared" ref="AF66" si="74">AE66+AF65</f>
        <v>188888801.85519767</v>
      </c>
      <c r="AG66" s="20">
        <f t="shared" ref="AG66" si="75">AF66+AG65</f>
        <v>189657703.25395662</v>
      </c>
      <c r="AH66" s="20">
        <f t="shared" ref="AH66" si="76">AG66+AH65</f>
        <v>190411644.95681959</v>
      </c>
      <c r="AI66" s="20">
        <f t="shared" ref="AI66" si="77">AH66+AI65</f>
        <v>191075518.12272015</v>
      </c>
      <c r="AJ66" s="20">
        <f t="shared" ref="AJ66" si="78">AI66+AJ65</f>
        <v>191692347.63705388</v>
      </c>
      <c r="AK66" s="20">
        <f t="shared" ref="AK66" si="79">AJ66+AK65</f>
        <v>192241003.14606258</v>
      </c>
      <c r="AL66" s="20">
        <f t="shared" ref="AL66" si="80">AK66+AL65</f>
        <v>191955313.1620656</v>
      </c>
    </row>
    <row r="68" spans="2:38" x14ac:dyDescent="0.2">
      <c r="B68" s="46" t="s">
        <v>85</v>
      </c>
      <c r="C68" s="72" t="s">
        <v>179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743110408.15199995</v>
      </c>
    </row>
    <row r="74" spans="2:38" x14ac:dyDescent="0.2">
      <c r="B74" s="38" t="s">
        <v>90</v>
      </c>
      <c r="C74" s="56">
        <f>SUM(C45:N45)</f>
        <v>1078562647.376039</v>
      </c>
    </row>
    <row r="75" spans="2:38" x14ac:dyDescent="0.2">
      <c r="B75" s="38" t="s">
        <v>91</v>
      </c>
      <c r="C75" s="56">
        <f>C73-C74</f>
        <v>-335452239.22403908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-417077475.22403908</v>
      </c>
    </row>
  </sheetData>
  <mergeCells count="1">
    <mergeCell ref="B1:C1"/>
  </mergeCells>
  <phoneticPr fontId="22" type="noConversion"/>
  <hyperlinks>
    <hyperlink ref="B10" r:id="rId1" xr:uid="{26FA50F8-102B-B045-B6DA-1E9067233DF5}"/>
    <hyperlink ref="B27" r:id="rId2" xr:uid="{B92F2010-A67D-304E-92E3-948BF1D3B892}"/>
    <hyperlink ref="B31" r:id="rId3" xr:uid="{98200C83-E792-A44C-830E-D1829EFF7359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FF18-FCFF-B849-9ED8-3FB62CDBF34D}">
  <dimension ref="B3:Q54"/>
  <sheetViews>
    <sheetView topLeftCell="E1" zoomScale="93" workbookViewId="0">
      <selection activeCell="K28" sqref="K28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8" t="s">
        <v>43</v>
      </c>
      <c r="C3" s="79"/>
      <c r="D3" s="79"/>
      <c r="E3" s="79"/>
      <c r="H3" s="78" t="s">
        <v>60</v>
      </c>
      <c r="I3" s="79"/>
      <c r="J3" s="79"/>
      <c r="K3" s="79"/>
      <c r="N3" s="78" t="s">
        <v>125</v>
      </c>
      <c r="O3" s="79"/>
      <c r="P3" s="79"/>
      <c r="Q3" s="79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158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57" t="s">
        <v>159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57" t="s">
        <v>160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57" t="s">
        <v>161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57" t="s">
        <v>162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57" t="s">
        <v>163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57" t="s">
        <v>164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57" t="s">
        <v>165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57" t="s">
        <v>166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57" t="s">
        <v>167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57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57" t="s">
        <v>111</v>
      </c>
      <c r="I16" s="19">
        <v>30000</v>
      </c>
      <c r="J16" s="19">
        <v>2</v>
      </c>
      <c r="K16" s="19">
        <f t="shared" si="0"/>
        <v>60000</v>
      </c>
      <c r="N16" s="80" t="s">
        <v>57</v>
      </c>
      <c r="O16" s="80"/>
      <c r="P16" s="80"/>
      <c r="Q16" s="60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57" t="s">
        <v>117</v>
      </c>
      <c r="I17" s="19">
        <v>1200000</v>
      </c>
      <c r="J17" s="19">
        <v>2</v>
      </c>
      <c r="K17" s="19">
        <f t="shared" si="0"/>
        <v>2400000</v>
      </c>
      <c r="N17" s="81" t="s">
        <v>124</v>
      </c>
      <c r="O17" s="81"/>
      <c r="P17" s="81"/>
      <c r="Q17" s="59">
        <f>Q16/400</f>
        <v>114677.53212222223</v>
      </c>
    </row>
    <row r="18" spans="2:17" ht="16" thickTop="1" x14ac:dyDescent="0.2">
      <c r="B18" s="12"/>
      <c r="C18" s="19"/>
      <c r="D18" s="19"/>
      <c r="E18" s="19">
        <f t="shared" si="1"/>
        <v>0</v>
      </c>
      <c r="H18" s="57" t="s">
        <v>170</v>
      </c>
      <c r="I18" s="19">
        <v>4000000</v>
      </c>
      <c r="J18" s="19">
        <v>1</v>
      </c>
      <c r="K18" s="19">
        <f t="shared" si="0"/>
        <v>4000000</v>
      </c>
    </row>
    <row r="19" spans="2:17" ht="16" thickBot="1" x14ac:dyDescent="0.25">
      <c r="B19" s="81" t="s">
        <v>57</v>
      </c>
      <c r="C19" s="81"/>
      <c r="D19" s="81"/>
      <c r="E19" s="21">
        <f>SUM(E5:E18)</f>
        <v>30008809.989999998</v>
      </c>
      <c r="H19" s="57" t="s">
        <v>171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57" t="s">
        <v>172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57" t="s">
        <v>173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57" t="s">
        <v>174</v>
      </c>
      <c r="I22" s="19">
        <v>2660137</v>
      </c>
      <c r="J22" s="19">
        <v>1</v>
      </c>
      <c r="K22" s="19">
        <f t="shared" si="0"/>
        <v>2660137</v>
      </c>
      <c r="N22" s="78" t="s">
        <v>130</v>
      </c>
      <c r="O22" s="79"/>
      <c r="P22" s="79"/>
      <c r="Q22" s="79"/>
    </row>
    <row r="23" spans="2:17" x14ac:dyDescent="0.2">
      <c r="H23" s="57" t="s">
        <v>175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8" t="s">
        <v>5</v>
      </c>
      <c r="C24" s="79"/>
      <c r="D24" s="79"/>
      <c r="E24" s="79"/>
      <c r="H24" s="57" t="s">
        <v>176</v>
      </c>
      <c r="I24" s="19">
        <v>0</v>
      </c>
      <c r="J24" s="19">
        <v>1</v>
      </c>
      <c r="K24" s="19">
        <f t="shared" si="0"/>
        <v>0</v>
      </c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7" t="s">
        <v>177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57" t="s">
        <v>178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57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81" t="s">
        <v>57</v>
      </c>
      <c r="I28" s="81"/>
      <c r="J28" s="81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81" t="s">
        <v>57</v>
      </c>
      <c r="C32" s="81"/>
      <c r="D32" s="81"/>
      <c r="E32" s="21">
        <f>SUM(E26:E31)</f>
        <v>16500000</v>
      </c>
      <c r="H32" s="78" t="s">
        <v>61</v>
      </c>
      <c r="I32" s="79"/>
      <c r="J32" s="79"/>
      <c r="K32" s="79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57" t="s">
        <v>110</v>
      </c>
      <c r="I34" s="19">
        <v>60000</v>
      </c>
      <c r="J34" s="19">
        <v>1</v>
      </c>
      <c r="K34" s="19">
        <f>I34*J34</f>
        <v>60000</v>
      </c>
      <c r="N34" s="80" t="s">
        <v>57</v>
      </c>
      <c r="O34" s="80"/>
      <c r="P34" s="80"/>
      <c r="Q34" s="60">
        <f>SUM(Q24:Q33)</f>
        <v>14935182.464444444</v>
      </c>
    </row>
    <row r="35" spans="2:17" ht="16" thickBot="1" x14ac:dyDescent="0.25">
      <c r="H35" s="57" t="s">
        <v>169</v>
      </c>
      <c r="I35" s="19">
        <v>300000</v>
      </c>
      <c r="J35" s="19">
        <v>2</v>
      </c>
      <c r="K35" s="19">
        <f t="shared" ref="K35:K37" si="5">I35*J35</f>
        <v>600000</v>
      </c>
      <c r="N35" s="81" t="s">
        <v>124</v>
      </c>
      <c r="O35" s="81"/>
      <c r="P35" s="81"/>
      <c r="Q35" s="59">
        <f>Q34/200</f>
        <v>74675.912322222212</v>
      </c>
    </row>
    <row r="36" spans="2:17" ht="16" thickTop="1" x14ac:dyDescent="0.2">
      <c r="H36" s="12"/>
      <c r="I36" s="19"/>
      <c r="J36" s="19"/>
      <c r="K36" s="19">
        <f t="shared" si="5"/>
        <v>0</v>
      </c>
    </row>
    <row r="37" spans="2:17" x14ac:dyDescent="0.2">
      <c r="B37" s="78" t="s">
        <v>99</v>
      </c>
      <c r="C37" s="79"/>
      <c r="D37" s="79"/>
      <c r="E37" s="79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81" t="s">
        <v>57</v>
      </c>
      <c r="I38" s="81"/>
      <c r="J38" s="81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8" t="s">
        <v>132</v>
      </c>
      <c r="O40" s="79"/>
      <c r="P40" s="79"/>
      <c r="Q40" s="79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168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81" t="s">
        <v>57</v>
      </c>
      <c r="C49" s="81"/>
      <c r="D49" s="81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80" t="s">
        <v>57</v>
      </c>
      <c r="O52" s="80"/>
      <c r="P52" s="80"/>
      <c r="Q52" s="60">
        <f>SUM(Q42:Q51)</f>
        <v>10485682.893333334</v>
      </c>
    </row>
    <row r="53" spans="2:17" ht="16" thickBot="1" x14ac:dyDescent="0.25">
      <c r="N53" s="81" t="s">
        <v>124</v>
      </c>
      <c r="O53" s="81"/>
      <c r="P53" s="81"/>
      <c r="Q53" s="59">
        <f>Q52/150</f>
        <v>69904.552622222225</v>
      </c>
    </row>
    <row r="54" spans="2:17" ht="16" thickTop="1" x14ac:dyDescent="0.2"/>
  </sheetData>
  <mergeCells count="19">
    <mergeCell ref="B3:E3"/>
    <mergeCell ref="H3:K3"/>
    <mergeCell ref="N3:Q3"/>
    <mergeCell ref="N16:P16"/>
    <mergeCell ref="H28:J28"/>
    <mergeCell ref="N17:P17"/>
    <mergeCell ref="B19:D19"/>
    <mergeCell ref="N22:Q22"/>
    <mergeCell ref="B24:E24"/>
    <mergeCell ref="H32:K32"/>
    <mergeCell ref="B32:D32"/>
    <mergeCell ref="N53:P53"/>
    <mergeCell ref="N34:P34"/>
    <mergeCell ref="N35:P35"/>
    <mergeCell ref="B37:E37"/>
    <mergeCell ref="N40:Q40"/>
    <mergeCell ref="B49:D49"/>
    <mergeCell ref="N52:P52"/>
    <mergeCell ref="H38:J38"/>
  </mergeCells>
  <hyperlinks>
    <hyperlink ref="B5" r:id="rId1" xr:uid="{3CE9779F-51A5-8F4E-80D1-CA015ACFE605}"/>
    <hyperlink ref="B11" r:id="rId2" xr:uid="{19600BBE-D72B-6446-A736-FA586A3C2437}"/>
    <hyperlink ref="B14" r:id="rId3" xr:uid="{3EC63524-E6C0-204B-BF6C-01D290F9F22F}"/>
    <hyperlink ref="B15" r:id="rId4" xr:uid="{D7FA2E13-ED28-7D4E-B7FE-84262C21A31C}"/>
    <hyperlink ref="B40" r:id="rId5" location="position=7&amp;search_layout=stack&amp;type=item&amp;tracking_id=7257b5ed-d525-4169-8b83-2902131c2061" xr:uid="{DCF13774-9972-7C45-A2D2-9A30DCD0715B}"/>
    <hyperlink ref="B41" r:id="rId6" xr:uid="{711AC546-2840-354D-9F04-24193CCC13E9}"/>
    <hyperlink ref="B44" r:id="rId7" location="reco_item_pos=1&amp;reco_backend=best-seller&amp;reco_backend_type=low_level&amp;reco_client=highlights-rankings&amp;reco_id=ac0323aa-cfe1-411d-8090-6847da658b5d" xr:uid="{F3D4C034-9C87-4C47-80C0-C51EDA0E2382}"/>
    <hyperlink ref="B46" r:id="rId8" xr:uid="{036915A1-A1EE-C846-9F77-DF4CBAFB3442}"/>
    <hyperlink ref="H5" r:id="rId9" xr:uid="{B3338682-E6C3-2D44-9F41-C8330F3DC0A2}"/>
    <hyperlink ref="H11" r:id="rId10" xr:uid="{8CD933A5-B663-8441-9AD6-A86DEB860435}"/>
    <hyperlink ref="H12" r:id="rId11" xr:uid="{428869D6-8340-3A4D-9EDA-0503B61D2614}"/>
    <hyperlink ref="H35" r:id="rId12" xr:uid="{BC532FF8-0FAF-534C-AA8F-D679185E7E0F}"/>
    <hyperlink ref="H18" r:id="rId13" xr:uid="{AB23D177-C4DE-B94E-B0C6-27FDCD7C1063}"/>
    <hyperlink ref="H20" r:id="rId14" xr:uid="{B85D4BB8-A886-8B42-8D3D-9C1CEF6F51EB}"/>
    <hyperlink ref="H21" r:id="rId15" xr:uid="{6A05BDBE-B538-C840-9454-1C87050BF5E1}"/>
    <hyperlink ref="H22" r:id="rId16" xr:uid="{4977153E-C2D1-BD44-AF85-89A3DBBD28B6}"/>
    <hyperlink ref="H23" r:id="rId17" xr:uid="{238F89E5-11E3-644F-8ED5-7401F90D473B}"/>
    <hyperlink ref="H24" r:id="rId18" xr:uid="{4424E74D-61CA-8049-B43D-DE7FBF26F035}"/>
    <hyperlink ref="H25" r:id="rId19" xr:uid="{64207285-F7B5-0A41-970F-A8976ADF7958}"/>
    <hyperlink ref="H26" r:id="rId20" xr:uid="{5F555314-93BB-4E45-866D-122372FB10BC}"/>
  </hyperlinks>
  <pageMargins left="0.7" right="0.7" top="0.75" bottom="0.75" header="0.3" footer="0.3"/>
  <pageSetup orientation="portrait"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D154-A5CC-314A-A4AF-593E5EB2FB58}">
  <dimension ref="A1:WLY78"/>
  <sheetViews>
    <sheetView zoomScale="68" workbookViewId="0">
      <selection activeCell="C11" sqref="C11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3.6640625" style="2" bestFit="1" customWidth="1"/>
    <col min="8" max="8" width="13.6640625" style="14" bestFit="1" customWidth="1"/>
    <col min="9" max="38" width="13.6640625" style="2" bestFit="1" customWidth="1"/>
    <col min="39" max="15885" width="10.83203125" style="2"/>
  </cols>
  <sheetData>
    <row r="1" spans="1:15885" ht="37" x14ac:dyDescent="0.2">
      <c r="A1" s="1"/>
      <c r="B1" s="77" t="s">
        <v>23</v>
      </c>
      <c r="C1" s="77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146</v>
      </c>
      <c r="AB4" s="17" t="s">
        <v>147</v>
      </c>
      <c r="AC4" s="61" t="s">
        <v>148</v>
      </c>
      <c r="AD4" s="17" t="s">
        <v>149</v>
      </c>
      <c r="AE4" s="17" t="s">
        <v>150</v>
      </c>
      <c r="AF4" s="61" t="s">
        <v>151</v>
      </c>
      <c r="AG4" s="17" t="s">
        <v>152</v>
      </c>
      <c r="AH4" s="17" t="s">
        <v>153</v>
      </c>
      <c r="AI4" s="61" t="s">
        <v>154</v>
      </c>
      <c r="AJ4" s="17" t="s">
        <v>155</v>
      </c>
      <c r="AK4" s="17" t="s">
        <v>156</v>
      </c>
      <c r="AL4" s="61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AL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63">
        <f t="shared" si="0"/>
        <v>61925867.346000001</v>
      </c>
      <c r="O6" s="63">
        <f t="shared" si="0"/>
        <v>61925867.346000001</v>
      </c>
      <c r="P6" s="63">
        <f t="shared" si="0"/>
        <v>61925867.346000001</v>
      </c>
      <c r="Q6" s="63">
        <f t="shared" si="0"/>
        <v>61925867.346000001</v>
      </c>
      <c r="R6" s="63">
        <f t="shared" si="0"/>
        <v>61925867.346000001</v>
      </c>
      <c r="S6" s="63">
        <f t="shared" si="0"/>
        <v>61925867.346000001</v>
      </c>
      <c r="T6" s="63">
        <f t="shared" si="0"/>
        <v>61925867.346000001</v>
      </c>
      <c r="U6" s="63">
        <f t="shared" si="0"/>
        <v>61925867.346000001</v>
      </c>
      <c r="V6" s="63">
        <f t="shared" si="0"/>
        <v>61925867.346000001</v>
      </c>
      <c r="W6" s="63">
        <f t="shared" si="0"/>
        <v>61925867.346000001</v>
      </c>
      <c r="X6" s="63">
        <f t="shared" si="0"/>
        <v>61925867.346000001</v>
      </c>
      <c r="Y6" s="63">
        <f t="shared" si="0"/>
        <v>61925867.346000001</v>
      </c>
      <c r="Z6" s="63">
        <f t="shared" si="0"/>
        <v>61925867.346000001</v>
      </c>
      <c r="AA6" s="63">
        <f t="shared" si="0"/>
        <v>61925867.346000001</v>
      </c>
      <c r="AB6" s="63">
        <f t="shared" si="0"/>
        <v>61925867.346000001</v>
      </c>
      <c r="AC6" s="63">
        <f t="shared" si="0"/>
        <v>61925867.346000001</v>
      </c>
      <c r="AD6" s="63">
        <f t="shared" si="0"/>
        <v>61925867.346000001</v>
      </c>
      <c r="AE6" s="63">
        <f t="shared" si="0"/>
        <v>61925867.346000001</v>
      </c>
      <c r="AF6" s="63">
        <f t="shared" si="0"/>
        <v>61925867.346000001</v>
      </c>
      <c r="AG6" s="63">
        <f t="shared" si="0"/>
        <v>61925867.346000001</v>
      </c>
      <c r="AH6" s="63">
        <f t="shared" si="0"/>
        <v>61925867.346000001</v>
      </c>
      <c r="AI6" s="63">
        <f t="shared" si="0"/>
        <v>61925867.346000001</v>
      </c>
      <c r="AJ6" s="63">
        <f t="shared" si="0"/>
        <v>61925867.346000001</v>
      </c>
      <c r="AK6" s="63">
        <f t="shared" si="0"/>
        <v>61925867.346000001</v>
      </c>
      <c r="AL6" s="63">
        <f t="shared" si="0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63">
        <f t="shared" si="0"/>
        <v>20162496.327</v>
      </c>
      <c r="O7" s="63">
        <f t="shared" si="0"/>
        <v>20162496.327</v>
      </c>
      <c r="P7" s="63">
        <f t="shared" si="0"/>
        <v>20162496.327</v>
      </c>
      <c r="Q7" s="63">
        <f t="shared" si="0"/>
        <v>20162496.327</v>
      </c>
      <c r="R7" s="63">
        <f t="shared" si="0"/>
        <v>20162496.327</v>
      </c>
      <c r="S7" s="63">
        <f t="shared" si="0"/>
        <v>20162496.327</v>
      </c>
      <c r="T7" s="63">
        <f t="shared" si="0"/>
        <v>20162496.327</v>
      </c>
      <c r="U7" s="63">
        <f t="shared" si="0"/>
        <v>20162496.327</v>
      </c>
      <c r="V7" s="63">
        <f t="shared" si="0"/>
        <v>20162496.327</v>
      </c>
      <c r="W7" s="63">
        <f t="shared" si="0"/>
        <v>20162496.327</v>
      </c>
      <c r="X7" s="63">
        <f t="shared" si="0"/>
        <v>20162496.327</v>
      </c>
      <c r="Y7" s="63">
        <f t="shared" si="0"/>
        <v>20162496.327</v>
      </c>
      <c r="Z7" s="63">
        <f t="shared" si="0"/>
        <v>20162496.327</v>
      </c>
      <c r="AA7" s="63">
        <f t="shared" si="0"/>
        <v>20162496.327</v>
      </c>
      <c r="AB7" s="63">
        <f t="shared" si="0"/>
        <v>20162496.327</v>
      </c>
      <c r="AC7" s="63">
        <f t="shared" si="0"/>
        <v>20162496.327</v>
      </c>
      <c r="AD7" s="63">
        <f t="shared" si="0"/>
        <v>20162496.327</v>
      </c>
      <c r="AE7" s="63">
        <f t="shared" si="0"/>
        <v>20162496.327</v>
      </c>
      <c r="AF7" s="63">
        <f t="shared" si="0"/>
        <v>20162496.327</v>
      </c>
      <c r="AG7" s="63">
        <f t="shared" si="0"/>
        <v>20162496.327</v>
      </c>
      <c r="AH7" s="63">
        <f t="shared" si="0"/>
        <v>20162496.327</v>
      </c>
      <c r="AI7" s="63">
        <f t="shared" si="0"/>
        <v>20162496.327</v>
      </c>
      <c r="AJ7" s="63">
        <f t="shared" si="0"/>
        <v>20162496.327</v>
      </c>
      <c r="AK7" s="63">
        <f t="shared" si="0"/>
        <v>20162496.327</v>
      </c>
      <c r="AL7" s="63">
        <f t="shared" si="0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63">
        <f t="shared" si="0"/>
        <v>14155671.906000003</v>
      </c>
      <c r="O8" s="63">
        <f t="shared" si="0"/>
        <v>14155671.906000003</v>
      </c>
      <c r="P8" s="63">
        <f t="shared" si="0"/>
        <v>14155671.906000003</v>
      </c>
      <c r="Q8" s="63">
        <f t="shared" si="0"/>
        <v>14155671.906000003</v>
      </c>
      <c r="R8" s="63">
        <f t="shared" si="0"/>
        <v>14155671.906000003</v>
      </c>
      <c r="S8" s="63">
        <f t="shared" si="0"/>
        <v>14155671.906000003</v>
      </c>
      <c r="T8" s="63">
        <f t="shared" si="0"/>
        <v>14155671.906000003</v>
      </c>
      <c r="U8" s="63">
        <f t="shared" si="0"/>
        <v>14155671.906000003</v>
      </c>
      <c r="V8" s="63">
        <f t="shared" si="0"/>
        <v>14155671.906000003</v>
      </c>
      <c r="W8" s="63">
        <f t="shared" si="0"/>
        <v>14155671.906000003</v>
      </c>
      <c r="X8" s="63">
        <f t="shared" si="0"/>
        <v>14155671.906000003</v>
      </c>
      <c r="Y8" s="63">
        <f t="shared" si="0"/>
        <v>14155671.906000003</v>
      </c>
      <c r="Z8" s="63">
        <f t="shared" si="0"/>
        <v>14155671.906000003</v>
      </c>
      <c r="AA8" s="63">
        <f t="shared" si="0"/>
        <v>14155671.906000003</v>
      </c>
      <c r="AB8" s="63">
        <f t="shared" si="0"/>
        <v>14155671.906000003</v>
      </c>
      <c r="AC8" s="63">
        <f t="shared" si="0"/>
        <v>14155671.906000003</v>
      </c>
      <c r="AD8" s="63">
        <f t="shared" si="0"/>
        <v>14155671.906000003</v>
      </c>
      <c r="AE8" s="63">
        <f t="shared" si="0"/>
        <v>14155671.906000003</v>
      </c>
      <c r="AF8" s="63">
        <f t="shared" si="0"/>
        <v>14155671.906000003</v>
      </c>
      <c r="AG8" s="63">
        <f t="shared" si="0"/>
        <v>14155671.906000003</v>
      </c>
      <c r="AH8" s="63">
        <f t="shared" si="0"/>
        <v>14155671.906000003</v>
      </c>
      <c r="AI8" s="63">
        <f t="shared" si="0"/>
        <v>14155671.906000003</v>
      </c>
      <c r="AJ8" s="63">
        <f t="shared" si="0"/>
        <v>14155671.906000003</v>
      </c>
      <c r="AK8" s="63">
        <f t="shared" si="0"/>
        <v>14155671.906000003</v>
      </c>
      <c r="AL8" s="63">
        <f t="shared" si="0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180</v>
      </c>
      <c r="C9" s="18">
        <f>100000*3*20</f>
        <v>6000000</v>
      </c>
      <c r="D9" s="18">
        <f>C9</f>
        <v>6000000</v>
      </c>
      <c r="E9" s="18">
        <f t="shared" ref="E9:AL9" si="1">D9</f>
        <v>6000000</v>
      </c>
      <c r="F9" s="18">
        <f t="shared" si="1"/>
        <v>6000000</v>
      </c>
      <c r="G9" s="18">
        <f t="shared" si="1"/>
        <v>6000000</v>
      </c>
      <c r="H9" s="18">
        <f t="shared" si="1"/>
        <v>6000000</v>
      </c>
      <c r="I9" s="18">
        <f t="shared" si="1"/>
        <v>6000000</v>
      </c>
      <c r="J9" s="18">
        <f t="shared" si="1"/>
        <v>6000000</v>
      </c>
      <c r="K9" s="18">
        <f t="shared" si="1"/>
        <v>6000000</v>
      </c>
      <c r="L9" s="18">
        <f t="shared" si="1"/>
        <v>6000000</v>
      </c>
      <c r="M9" s="18">
        <f t="shared" si="1"/>
        <v>6000000</v>
      </c>
      <c r="N9" s="18">
        <f t="shared" si="1"/>
        <v>6000000</v>
      </c>
      <c r="O9" s="18">
        <f t="shared" si="1"/>
        <v>6000000</v>
      </c>
      <c r="P9" s="18">
        <f t="shared" si="1"/>
        <v>6000000</v>
      </c>
      <c r="Q9" s="18">
        <f t="shared" si="1"/>
        <v>6000000</v>
      </c>
      <c r="R9" s="18">
        <f t="shared" si="1"/>
        <v>6000000</v>
      </c>
      <c r="S9" s="18">
        <f t="shared" si="1"/>
        <v>6000000</v>
      </c>
      <c r="T9" s="18">
        <f t="shared" si="1"/>
        <v>6000000</v>
      </c>
      <c r="U9" s="18">
        <f t="shared" si="1"/>
        <v>6000000</v>
      </c>
      <c r="V9" s="18">
        <f t="shared" si="1"/>
        <v>6000000</v>
      </c>
      <c r="W9" s="18">
        <f t="shared" si="1"/>
        <v>6000000</v>
      </c>
      <c r="X9" s="18">
        <f t="shared" si="1"/>
        <v>6000000</v>
      </c>
      <c r="Y9" s="18">
        <f t="shared" si="1"/>
        <v>6000000</v>
      </c>
      <c r="Z9" s="18">
        <f t="shared" si="1"/>
        <v>6000000</v>
      </c>
      <c r="AA9" s="18">
        <f t="shared" si="1"/>
        <v>6000000</v>
      </c>
      <c r="AB9" s="18">
        <f t="shared" si="1"/>
        <v>6000000</v>
      </c>
      <c r="AC9" s="18">
        <f t="shared" si="1"/>
        <v>6000000</v>
      </c>
      <c r="AD9" s="18">
        <f t="shared" si="1"/>
        <v>6000000</v>
      </c>
      <c r="AE9" s="18">
        <f t="shared" si="1"/>
        <v>6000000</v>
      </c>
      <c r="AF9" s="18">
        <f t="shared" si="1"/>
        <v>6000000</v>
      </c>
      <c r="AG9" s="18">
        <f t="shared" si="1"/>
        <v>6000000</v>
      </c>
      <c r="AH9" s="18">
        <f t="shared" si="1"/>
        <v>6000000</v>
      </c>
      <c r="AI9" s="18">
        <f t="shared" si="1"/>
        <v>6000000</v>
      </c>
      <c r="AJ9" s="18">
        <f t="shared" si="1"/>
        <v>6000000</v>
      </c>
      <c r="AK9" s="18">
        <f t="shared" si="1"/>
        <v>6000000</v>
      </c>
      <c r="AL9" s="18">
        <f t="shared" si="1"/>
        <v>6000000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9" t="s">
        <v>39</v>
      </c>
      <c r="C10" s="18">
        <f>5*5000000</f>
        <v>25000000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</row>
    <row r="11" spans="1:15885" x14ac:dyDescent="0.2">
      <c r="A11" s="8"/>
      <c r="B11" s="26" t="s">
        <v>58</v>
      </c>
      <c r="C11" s="18">
        <v>200000000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63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63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63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</row>
    <row r="12" spans="1:15885" ht="18" thickBot="1" x14ac:dyDescent="0.25">
      <c r="A12" s="11"/>
      <c r="B12" s="49" t="s">
        <v>65</v>
      </c>
      <c r="C12" s="50">
        <f>SUM(C6:C11)</f>
        <v>327244035.579</v>
      </c>
      <c r="D12" s="50">
        <f t="shared" ref="D12:N12" si="2">SUM(D6:D11)</f>
        <v>102244035.57900001</v>
      </c>
      <c r="E12" s="50">
        <f t="shared" si="2"/>
        <v>102244035.57900001</v>
      </c>
      <c r="F12" s="50">
        <f t="shared" si="2"/>
        <v>102244035.57900001</v>
      </c>
      <c r="G12" s="50">
        <f t="shared" si="2"/>
        <v>102244035.57900001</v>
      </c>
      <c r="H12" s="50">
        <f t="shared" si="2"/>
        <v>102244035.57900001</v>
      </c>
      <c r="I12" s="50">
        <f t="shared" si="2"/>
        <v>102244035.57900001</v>
      </c>
      <c r="J12" s="50">
        <f t="shared" si="2"/>
        <v>102244035.57900001</v>
      </c>
      <c r="K12" s="50">
        <f t="shared" si="2"/>
        <v>102244035.57900001</v>
      </c>
      <c r="L12" s="50">
        <f t="shared" si="2"/>
        <v>102244035.57900001</v>
      </c>
      <c r="M12" s="50">
        <f t="shared" si="2"/>
        <v>102244035.57900001</v>
      </c>
      <c r="N12" s="50">
        <f t="shared" si="2"/>
        <v>102244035.57900001</v>
      </c>
      <c r="O12" s="50">
        <f>SUM(O6:O11)</f>
        <v>102244035.57900001</v>
      </c>
      <c r="P12" s="50">
        <f t="shared" ref="P12:Z12" si="3">SUM(P6:P11)</f>
        <v>102244035.57900001</v>
      </c>
      <c r="Q12" s="50">
        <f t="shared" si="3"/>
        <v>102244035.57900001</v>
      </c>
      <c r="R12" s="50">
        <f t="shared" si="3"/>
        <v>102244035.57900001</v>
      </c>
      <c r="S12" s="50">
        <f t="shared" si="3"/>
        <v>102244035.57900001</v>
      </c>
      <c r="T12" s="50">
        <f t="shared" si="3"/>
        <v>102244035.57900001</v>
      </c>
      <c r="U12" s="50">
        <f t="shared" si="3"/>
        <v>102244035.57900001</v>
      </c>
      <c r="V12" s="50">
        <f t="shared" si="3"/>
        <v>102244035.57900001</v>
      </c>
      <c r="W12" s="50">
        <f t="shared" si="3"/>
        <v>102244035.57900001</v>
      </c>
      <c r="X12" s="50">
        <f t="shared" si="3"/>
        <v>102244035.57900001</v>
      </c>
      <c r="Y12" s="50">
        <f t="shared" si="3"/>
        <v>102244035.57900001</v>
      </c>
      <c r="Z12" s="50">
        <f t="shared" si="3"/>
        <v>102244035.57900001</v>
      </c>
      <c r="AA12" s="50">
        <f>SUM(AA6:AA11)</f>
        <v>102244035.57900001</v>
      </c>
      <c r="AB12" s="50">
        <f t="shared" ref="AB12:AL12" si="4">SUM(AB6:AB11)</f>
        <v>102244035.57900001</v>
      </c>
      <c r="AC12" s="50">
        <f t="shared" si="4"/>
        <v>102244035.57900001</v>
      </c>
      <c r="AD12" s="50">
        <f t="shared" si="4"/>
        <v>102244035.57900001</v>
      </c>
      <c r="AE12" s="50">
        <f t="shared" si="4"/>
        <v>102244035.57900001</v>
      </c>
      <c r="AF12" s="50">
        <f t="shared" si="4"/>
        <v>102244035.57900001</v>
      </c>
      <c r="AG12" s="50">
        <f t="shared" si="4"/>
        <v>102244035.57900001</v>
      </c>
      <c r="AH12" s="50">
        <f t="shared" si="4"/>
        <v>102244035.57900001</v>
      </c>
      <c r="AI12" s="50">
        <f t="shared" si="4"/>
        <v>102244035.57900001</v>
      </c>
      <c r="AJ12" s="50">
        <f t="shared" si="4"/>
        <v>102244035.57900001</v>
      </c>
      <c r="AK12" s="50">
        <f t="shared" si="4"/>
        <v>102244035.57900001</v>
      </c>
      <c r="AL12" s="50">
        <f t="shared" si="4"/>
        <v>102244035.57900001</v>
      </c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ht="17" x14ac:dyDescent="0.2">
      <c r="A13" s="51"/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</row>
    <row r="14" spans="1:15885" x14ac:dyDescent="0.2">
      <c r="A14" s="11"/>
      <c r="B14" s="47" t="s">
        <v>3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64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64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64"/>
    </row>
    <row r="15" spans="1:15885" ht="17" x14ac:dyDescent="0.2">
      <c r="A15" s="11"/>
      <c r="B15" s="22" t="s">
        <v>4</v>
      </c>
      <c r="C15" s="23">
        <f>SUM(C16:C22)</f>
        <v>21145000</v>
      </c>
      <c r="D15" s="23">
        <f t="shared" ref="D15:N15" si="5">SUM(D16:D22)</f>
        <v>19145000</v>
      </c>
      <c r="E15" s="23">
        <f t="shared" si="5"/>
        <v>19145000</v>
      </c>
      <c r="F15" s="23">
        <f t="shared" si="5"/>
        <v>19145000</v>
      </c>
      <c r="G15" s="23">
        <f t="shared" si="5"/>
        <v>19145000</v>
      </c>
      <c r="H15" s="23">
        <f t="shared" si="5"/>
        <v>27395000</v>
      </c>
      <c r="I15" s="23">
        <f t="shared" si="5"/>
        <v>19145000</v>
      </c>
      <c r="J15" s="23">
        <f t="shared" si="5"/>
        <v>19145000</v>
      </c>
      <c r="K15" s="23">
        <f t="shared" si="5"/>
        <v>19145000</v>
      </c>
      <c r="L15" s="23">
        <f t="shared" si="5"/>
        <v>19145000</v>
      </c>
      <c r="M15" s="23">
        <f t="shared" si="5"/>
        <v>19145000</v>
      </c>
      <c r="N15" s="65">
        <f t="shared" si="5"/>
        <v>43895000</v>
      </c>
      <c r="O15" s="23">
        <f>SUM(O16:O22)</f>
        <v>21145000</v>
      </c>
      <c r="P15" s="23">
        <f t="shared" ref="P15:Z15" si="6">SUM(P16:P22)</f>
        <v>19145000</v>
      </c>
      <c r="Q15" s="23">
        <f t="shared" si="6"/>
        <v>19145000</v>
      </c>
      <c r="R15" s="23">
        <f t="shared" si="6"/>
        <v>19145000</v>
      </c>
      <c r="S15" s="23">
        <f t="shared" si="6"/>
        <v>19145000</v>
      </c>
      <c r="T15" s="23">
        <f t="shared" si="6"/>
        <v>27395000</v>
      </c>
      <c r="U15" s="23">
        <f t="shared" si="6"/>
        <v>19145000</v>
      </c>
      <c r="V15" s="23">
        <f t="shared" si="6"/>
        <v>19145000</v>
      </c>
      <c r="W15" s="23">
        <f t="shared" si="6"/>
        <v>19145000</v>
      </c>
      <c r="X15" s="23">
        <f t="shared" si="6"/>
        <v>19145000</v>
      </c>
      <c r="Y15" s="23">
        <f t="shared" si="6"/>
        <v>19145000</v>
      </c>
      <c r="Z15" s="65">
        <f t="shared" si="6"/>
        <v>43895000</v>
      </c>
      <c r="AA15" s="23">
        <f>SUM(AA16:AA22)</f>
        <v>21145000</v>
      </c>
      <c r="AB15" s="23">
        <f t="shared" ref="AB15:AL15" si="7">SUM(AB16:AB22)</f>
        <v>19145000</v>
      </c>
      <c r="AC15" s="23">
        <f t="shared" si="7"/>
        <v>19145000</v>
      </c>
      <c r="AD15" s="23">
        <f t="shared" si="7"/>
        <v>19145000</v>
      </c>
      <c r="AE15" s="23">
        <f t="shared" si="7"/>
        <v>19145000</v>
      </c>
      <c r="AF15" s="23">
        <f t="shared" si="7"/>
        <v>27395000</v>
      </c>
      <c r="AG15" s="23">
        <f t="shared" si="7"/>
        <v>19145000</v>
      </c>
      <c r="AH15" s="23">
        <f t="shared" si="7"/>
        <v>19145000</v>
      </c>
      <c r="AI15" s="23">
        <f t="shared" si="7"/>
        <v>19145000</v>
      </c>
      <c r="AJ15" s="23">
        <f t="shared" si="7"/>
        <v>19145000</v>
      </c>
      <c r="AK15" s="23">
        <f t="shared" si="7"/>
        <v>19145000</v>
      </c>
      <c r="AL15" s="65">
        <f t="shared" si="7"/>
        <v>43895000</v>
      </c>
    </row>
    <row r="16" spans="1:15885" x14ac:dyDescent="0.2">
      <c r="A16" s="11"/>
      <c r="B16" s="12" t="s">
        <v>5</v>
      </c>
      <c r="C16" s="19">
        <f>'DETALLE-POS'!$E$32</f>
        <v>16500000</v>
      </c>
      <c r="D16" s="19">
        <f>C16</f>
        <v>16500000</v>
      </c>
      <c r="E16" s="19">
        <f t="shared" ref="E16:N16" si="8">D16</f>
        <v>16500000</v>
      </c>
      <c r="F16" s="19">
        <f t="shared" si="8"/>
        <v>16500000</v>
      </c>
      <c r="G16" s="19">
        <f t="shared" si="8"/>
        <v>16500000</v>
      </c>
      <c r="H16" s="19">
        <f t="shared" si="8"/>
        <v>16500000</v>
      </c>
      <c r="I16" s="19">
        <f t="shared" si="8"/>
        <v>16500000</v>
      </c>
      <c r="J16" s="19">
        <f t="shared" si="8"/>
        <v>16500000</v>
      </c>
      <c r="K16" s="19">
        <f t="shared" si="8"/>
        <v>16500000</v>
      </c>
      <c r="L16" s="19">
        <f t="shared" si="8"/>
        <v>16500000</v>
      </c>
      <c r="M16" s="19">
        <f t="shared" si="8"/>
        <v>16500000</v>
      </c>
      <c r="N16" s="19">
        <f t="shared" si="8"/>
        <v>16500000</v>
      </c>
      <c r="O16" s="19">
        <f>'DETALLE-POS'!$E$32</f>
        <v>16500000</v>
      </c>
      <c r="P16" s="19">
        <f>O16</f>
        <v>16500000</v>
      </c>
      <c r="Q16" s="19">
        <f t="shared" ref="Q16:Z16" si="9">P16</f>
        <v>16500000</v>
      </c>
      <c r="R16" s="19">
        <f t="shared" si="9"/>
        <v>16500000</v>
      </c>
      <c r="S16" s="19">
        <f t="shared" si="9"/>
        <v>16500000</v>
      </c>
      <c r="T16" s="19">
        <f t="shared" si="9"/>
        <v>16500000</v>
      </c>
      <c r="U16" s="19">
        <f t="shared" si="9"/>
        <v>16500000</v>
      </c>
      <c r="V16" s="19">
        <f t="shared" si="9"/>
        <v>16500000</v>
      </c>
      <c r="W16" s="19">
        <f t="shared" si="9"/>
        <v>16500000</v>
      </c>
      <c r="X16" s="19">
        <f t="shared" si="9"/>
        <v>16500000</v>
      </c>
      <c r="Y16" s="19">
        <f t="shared" si="9"/>
        <v>16500000</v>
      </c>
      <c r="Z16" s="19">
        <f t="shared" si="9"/>
        <v>16500000</v>
      </c>
      <c r="AA16" s="19">
        <f>'DETALLE-POS'!$E$32</f>
        <v>16500000</v>
      </c>
      <c r="AB16" s="19">
        <f>AA16</f>
        <v>16500000</v>
      </c>
      <c r="AC16" s="19">
        <f t="shared" ref="AC16:AL16" si="10">AB16</f>
        <v>16500000</v>
      </c>
      <c r="AD16" s="19">
        <f t="shared" si="10"/>
        <v>16500000</v>
      </c>
      <c r="AE16" s="19">
        <f t="shared" si="10"/>
        <v>16500000</v>
      </c>
      <c r="AF16" s="19">
        <f t="shared" si="10"/>
        <v>16500000</v>
      </c>
      <c r="AG16" s="19">
        <f t="shared" si="10"/>
        <v>16500000</v>
      </c>
      <c r="AH16" s="19">
        <f t="shared" si="10"/>
        <v>16500000</v>
      </c>
      <c r="AI16" s="19">
        <f t="shared" si="10"/>
        <v>16500000</v>
      </c>
      <c r="AJ16" s="19">
        <f t="shared" si="10"/>
        <v>16500000</v>
      </c>
      <c r="AK16" s="19">
        <f t="shared" si="10"/>
        <v>16500000</v>
      </c>
      <c r="AL16" s="19">
        <f t="shared" si="10"/>
        <v>16500000</v>
      </c>
    </row>
    <row r="17" spans="1:38" x14ac:dyDescent="0.2">
      <c r="A17" s="11"/>
      <c r="B17" s="12" t="s">
        <v>6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>
        <f>N16</f>
        <v>16500000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>
        <f>Z16</f>
        <v>16500000</v>
      </c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>
        <f>AL16</f>
        <v>16500000</v>
      </c>
    </row>
    <row r="18" spans="1:38" s="2" customFormat="1" ht="14" x14ac:dyDescent="0.2">
      <c r="A18" s="11"/>
      <c r="B18" s="12" t="s">
        <v>7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66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66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66"/>
    </row>
    <row r="19" spans="1:38" s="2" customFormat="1" ht="14" x14ac:dyDescent="0.2">
      <c r="A19" s="11"/>
      <c r="B19" s="12" t="s">
        <v>8</v>
      </c>
      <c r="C19" s="19"/>
      <c r="D19" s="19"/>
      <c r="E19" s="19"/>
      <c r="F19" s="19"/>
      <c r="G19" s="19"/>
      <c r="H19" s="19">
        <f>H16/2</f>
        <v>8250000</v>
      </c>
      <c r="I19" s="19"/>
      <c r="J19" s="19"/>
      <c r="K19" s="19"/>
      <c r="L19" s="19"/>
      <c r="M19" s="19"/>
      <c r="N19" s="66">
        <f>N16/2</f>
        <v>8250000</v>
      </c>
      <c r="O19" s="19"/>
      <c r="P19" s="19"/>
      <c r="Q19" s="19"/>
      <c r="R19" s="19"/>
      <c r="S19" s="19"/>
      <c r="T19" s="19">
        <f>T16/2</f>
        <v>8250000</v>
      </c>
      <c r="U19" s="19"/>
      <c r="V19" s="19"/>
      <c r="W19" s="19"/>
      <c r="X19" s="19"/>
      <c r="Y19" s="19"/>
      <c r="Z19" s="66">
        <f>Z16/2</f>
        <v>8250000</v>
      </c>
      <c r="AA19" s="19"/>
      <c r="AB19" s="19"/>
      <c r="AC19" s="19"/>
      <c r="AD19" s="19"/>
      <c r="AE19" s="19"/>
      <c r="AF19" s="19">
        <f>AF16/2</f>
        <v>8250000</v>
      </c>
      <c r="AG19" s="19"/>
      <c r="AH19" s="19"/>
      <c r="AI19" s="19"/>
      <c r="AJ19" s="19"/>
      <c r="AK19" s="19"/>
      <c r="AL19" s="66">
        <f>AL16/2</f>
        <v>8250000</v>
      </c>
    </row>
    <row r="20" spans="1:38" s="2" customFormat="1" ht="14" x14ac:dyDescent="0.2">
      <c r="A20" s="11"/>
      <c r="B20" s="12" t="s">
        <v>63</v>
      </c>
      <c r="C20" s="19">
        <f>C16*9%</f>
        <v>1485000</v>
      </c>
      <c r="D20" s="19">
        <f t="shared" ref="D20:N20" si="11">D16*9%</f>
        <v>1485000</v>
      </c>
      <c r="E20" s="19">
        <f t="shared" si="11"/>
        <v>1485000</v>
      </c>
      <c r="F20" s="19">
        <f t="shared" si="11"/>
        <v>1485000</v>
      </c>
      <c r="G20" s="19">
        <f t="shared" si="11"/>
        <v>1485000</v>
      </c>
      <c r="H20" s="19">
        <f t="shared" si="11"/>
        <v>1485000</v>
      </c>
      <c r="I20" s="19">
        <f t="shared" si="11"/>
        <v>1485000</v>
      </c>
      <c r="J20" s="19">
        <f t="shared" si="11"/>
        <v>1485000</v>
      </c>
      <c r="K20" s="19">
        <f t="shared" si="11"/>
        <v>1485000</v>
      </c>
      <c r="L20" s="19">
        <f t="shared" si="11"/>
        <v>1485000</v>
      </c>
      <c r="M20" s="19">
        <f t="shared" si="11"/>
        <v>1485000</v>
      </c>
      <c r="N20" s="66">
        <f t="shared" si="11"/>
        <v>1485000</v>
      </c>
      <c r="O20" s="19">
        <f>O16*9%</f>
        <v>1485000</v>
      </c>
      <c r="P20" s="19">
        <f t="shared" ref="P20:Z20" si="12">P16*9%</f>
        <v>1485000</v>
      </c>
      <c r="Q20" s="19">
        <f t="shared" si="12"/>
        <v>1485000</v>
      </c>
      <c r="R20" s="19">
        <f t="shared" si="12"/>
        <v>1485000</v>
      </c>
      <c r="S20" s="19">
        <f t="shared" si="12"/>
        <v>1485000</v>
      </c>
      <c r="T20" s="19">
        <f t="shared" si="12"/>
        <v>1485000</v>
      </c>
      <c r="U20" s="19">
        <f t="shared" si="12"/>
        <v>1485000</v>
      </c>
      <c r="V20" s="19">
        <f t="shared" si="12"/>
        <v>1485000</v>
      </c>
      <c r="W20" s="19">
        <f t="shared" si="12"/>
        <v>1485000</v>
      </c>
      <c r="X20" s="19">
        <f t="shared" si="12"/>
        <v>1485000</v>
      </c>
      <c r="Y20" s="19">
        <f t="shared" si="12"/>
        <v>1485000</v>
      </c>
      <c r="Z20" s="66">
        <f t="shared" si="12"/>
        <v>1485000</v>
      </c>
      <c r="AA20" s="19">
        <f>AA16*9%</f>
        <v>1485000</v>
      </c>
      <c r="AB20" s="19">
        <f t="shared" ref="AB20:AL20" si="13">AB16*9%</f>
        <v>1485000</v>
      </c>
      <c r="AC20" s="19">
        <f t="shared" si="13"/>
        <v>1485000</v>
      </c>
      <c r="AD20" s="19">
        <f t="shared" si="13"/>
        <v>1485000</v>
      </c>
      <c r="AE20" s="19">
        <f t="shared" si="13"/>
        <v>1485000</v>
      </c>
      <c r="AF20" s="19">
        <f t="shared" si="13"/>
        <v>1485000</v>
      </c>
      <c r="AG20" s="19">
        <f t="shared" si="13"/>
        <v>1485000</v>
      </c>
      <c r="AH20" s="19">
        <f t="shared" si="13"/>
        <v>1485000</v>
      </c>
      <c r="AI20" s="19">
        <f t="shared" si="13"/>
        <v>1485000</v>
      </c>
      <c r="AJ20" s="19">
        <f t="shared" si="13"/>
        <v>1485000</v>
      </c>
      <c r="AK20" s="19">
        <f t="shared" si="13"/>
        <v>1485000</v>
      </c>
      <c r="AL20" s="66">
        <f t="shared" si="13"/>
        <v>1485000</v>
      </c>
    </row>
    <row r="21" spans="1:38" s="2" customFormat="1" ht="14" x14ac:dyDescent="0.2">
      <c r="A21" s="11"/>
      <c r="B21" s="12" t="s">
        <v>9</v>
      </c>
      <c r="C21" s="19">
        <v>1160000</v>
      </c>
      <c r="D21" s="19">
        <v>1160000</v>
      </c>
      <c r="E21" s="19">
        <v>1160000</v>
      </c>
      <c r="F21" s="19">
        <v>1160000</v>
      </c>
      <c r="G21" s="19">
        <v>1160000</v>
      </c>
      <c r="H21" s="19">
        <v>1160000</v>
      </c>
      <c r="I21" s="19">
        <v>1160000</v>
      </c>
      <c r="J21" s="19">
        <v>1160000</v>
      </c>
      <c r="K21" s="19">
        <v>1160000</v>
      </c>
      <c r="L21" s="19">
        <v>1160000</v>
      </c>
      <c r="M21" s="19">
        <v>1160000</v>
      </c>
      <c r="N21" s="66">
        <v>1160000</v>
      </c>
      <c r="O21" s="19">
        <v>1160000</v>
      </c>
      <c r="P21" s="19">
        <v>1160000</v>
      </c>
      <c r="Q21" s="19">
        <v>1160000</v>
      </c>
      <c r="R21" s="19">
        <v>1160000</v>
      </c>
      <c r="S21" s="19">
        <v>1160000</v>
      </c>
      <c r="T21" s="19">
        <v>1160000</v>
      </c>
      <c r="U21" s="19">
        <v>1160000</v>
      </c>
      <c r="V21" s="19">
        <v>1160000</v>
      </c>
      <c r="W21" s="19">
        <v>1160000</v>
      </c>
      <c r="X21" s="19">
        <v>1160000</v>
      </c>
      <c r="Y21" s="19">
        <v>1160000</v>
      </c>
      <c r="Z21" s="66">
        <v>1160000</v>
      </c>
      <c r="AA21" s="19">
        <v>1160000</v>
      </c>
      <c r="AB21" s="19">
        <v>1160000</v>
      </c>
      <c r="AC21" s="19">
        <v>1160000</v>
      </c>
      <c r="AD21" s="19">
        <v>1160000</v>
      </c>
      <c r="AE21" s="19">
        <v>1160000</v>
      </c>
      <c r="AF21" s="19">
        <v>1160000</v>
      </c>
      <c r="AG21" s="19">
        <v>1160000</v>
      </c>
      <c r="AH21" s="19">
        <v>1160000</v>
      </c>
      <c r="AI21" s="19">
        <v>1160000</v>
      </c>
      <c r="AJ21" s="19">
        <v>1160000</v>
      </c>
      <c r="AK21" s="19">
        <v>1160000</v>
      </c>
      <c r="AL21" s="66">
        <v>1160000</v>
      </c>
    </row>
    <row r="22" spans="1:38" s="2" customFormat="1" ht="14" x14ac:dyDescent="0.2">
      <c r="A22" s="11"/>
      <c r="B22" s="12" t="s">
        <v>10</v>
      </c>
      <c r="C22" s="19">
        <v>2000000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v>2000000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v>2000000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s="2" customFormat="1" ht="14" x14ac:dyDescent="0.2">
      <c r="A23" s="11"/>
      <c r="B23" s="12" t="s">
        <v>99</v>
      </c>
      <c r="C23" s="19">
        <f>'DETALLE-POS'!E49</f>
        <v>6094000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66"/>
      <c r="O23" s="19">
        <f>'DETALLE-POS'!Q49</f>
        <v>0</v>
      </c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66"/>
      <c r="AA23" s="19">
        <f>'DETALLE-POS'!AC49</f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66"/>
    </row>
    <row r="24" spans="1:38" s="2" customFormat="1" ht="17" x14ac:dyDescent="0.2">
      <c r="A24" s="11"/>
      <c r="B24" s="22" t="s">
        <v>62</v>
      </c>
      <c r="C24" s="23">
        <f>SUM(C25:C28)</f>
        <v>10689195</v>
      </c>
      <c r="D24" s="23">
        <f t="shared" ref="D24:N24" si="14">SUM(D25:D28)</f>
        <v>9689195</v>
      </c>
      <c r="E24" s="23">
        <f t="shared" si="14"/>
        <v>10689195</v>
      </c>
      <c r="F24" s="23">
        <f t="shared" si="14"/>
        <v>9689195</v>
      </c>
      <c r="G24" s="23">
        <f t="shared" si="14"/>
        <v>10689195</v>
      </c>
      <c r="H24" s="23">
        <f t="shared" si="14"/>
        <v>9689195</v>
      </c>
      <c r="I24" s="23">
        <f t="shared" si="14"/>
        <v>10689195</v>
      </c>
      <c r="J24" s="23">
        <f t="shared" si="14"/>
        <v>9689195</v>
      </c>
      <c r="K24" s="23">
        <f t="shared" si="14"/>
        <v>10689195</v>
      </c>
      <c r="L24" s="23">
        <f t="shared" si="14"/>
        <v>9689195</v>
      </c>
      <c r="M24" s="23">
        <f t="shared" si="14"/>
        <v>10689195</v>
      </c>
      <c r="N24" s="65">
        <f t="shared" si="14"/>
        <v>9689195</v>
      </c>
      <c r="O24" s="23">
        <f>SUM(O25:O28)</f>
        <v>10689195</v>
      </c>
      <c r="P24" s="23">
        <f t="shared" ref="P24:Z24" si="15">SUM(P25:P28)</f>
        <v>9689195</v>
      </c>
      <c r="Q24" s="23">
        <f t="shared" si="15"/>
        <v>10689195</v>
      </c>
      <c r="R24" s="23">
        <f t="shared" si="15"/>
        <v>9689195</v>
      </c>
      <c r="S24" s="23">
        <f t="shared" si="15"/>
        <v>10689195</v>
      </c>
      <c r="T24" s="23">
        <f t="shared" si="15"/>
        <v>9689195</v>
      </c>
      <c r="U24" s="23">
        <f t="shared" si="15"/>
        <v>10689195</v>
      </c>
      <c r="V24" s="23">
        <f t="shared" si="15"/>
        <v>9689195</v>
      </c>
      <c r="W24" s="23">
        <f t="shared" si="15"/>
        <v>10689195</v>
      </c>
      <c r="X24" s="23">
        <f t="shared" si="15"/>
        <v>9689195</v>
      </c>
      <c r="Y24" s="23">
        <f t="shared" si="15"/>
        <v>10689195</v>
      </c>
      <c r="Z24" s="65">
        <f t="shared" si="15"/>
        <v>9689195</v>
      </c>
      <c r="AA24" s="23">
        <f>SUM(AA25:AA28)</f>
        <v>10689195</v>
      </c>
      <c r="AB24" s="23">
        <f t="shared" ref="AB24:AL24" si="16">SUM(AB25:AB28)</f>
        <v>9689195</v>
      </c>
      <c r="AC24" s="23">
        <f t="shared" si="16"/>
        <v>10689195</v>
      </c>
      <c r="AD24" s="23">
        <f t="shared" si="16"/>
        <v>9689195</v>
      </c>
      <c r="AE24" s="23">
        <f t="shared" si="16"/>
        <v>10689195</v>
      </c>
      <c r="AF24" s="23">
        <f t="shared" si="16"/>
        <v>9689195</v>
      </c>
      <c r="AG24" s="23">
        <f t="shared" si="16"/>
        <v>10689195</v>
      </c>
      <c r="AH24" s="23">
        <f t="shared" si="16"/>
        <v>9689195</v>
      </c>
      <c r="AI24" s="23">
        <f t="shared" si="16"/>
        <v>10689195</v>
      </c>
      <c r="AJ24" s="23">
        <f t="shared" si="16"/>
        <v>9689195</v>
      </c>
      <c r="AK24" s="23">
        <f t="shared" si="16"/>
        <v>10689195</v>
      </c>
      <c r="AL24" s="65">
        <f t="shared" si="16"/>
        <v>9689195</v>
      </c>
    </row>
    <row r="25" spans="1:38" s="2" customFormat="1" ht="14" x14ac:dyDescent="0.2">
      <c r="A25" s="11"/>
      <c r="B25" s="12" t="s">
        <v>11</v>
      </c>
      <c r="C25" s="19">
        <v>2000000</v>
      </c>
      <c r="D25" s="19">
        <v>2000000</v>
      </c>
      <c r="E25" s="19">
        <v>2000000</v>
      </c>
      <c r="F25" s="19">
        <v>2000000</v>
      </c>
      <c r="G25" s="19">
        <v>2000000</v>
      </c>
      <c r="H25" s="19">
        <v>2000000</v>
      </c>
      <c r="I25" s="19">
        <v>2000000</v>
      </c>
      <c r="J25" s="19">
        <v>2000000</v>
      </c>
      <c r="K25" s="19">
        <v>2000000</v>
      </c>
      <c r="L25" s="19">
        <v>2000000</v>
      </c>
      <c r="M25" s="19">
        <v>2000000</v>
      </c>
      <c r="N25" s="66">
        <v>2000000</v>
      </c>
      <c r="O25" s="19">
        <v>2000000</v>
      </c>
      <c r="P25" s="19">
        <v>2000000</v>
      </c>
      <c r="Q25" s="19">
        <v>2000000</v>
      </c>
      <c r="R25" s="19">
        <v>2000000</v>
      </c>
      <c r="S25" s="19">
        <v>2000000</v>
      </c>
      <c r="T25" s="19">
        <v>2000000</v>
      </c>
      <c r="U25" s="19">
        <v>2000000</v>
      </c>
      <c r="V25" s="19">
        <v>2000000</v>
      </c>
      <c r="W25" s="19">
        <v>2000000</v>
      </c>
      <c r="X25" s="19">
        <v>2000000</v>
      </c>
      <c r="Y25" s="19">
        <v>2000000</v>
      </c>
      <c r="Z25" s="66">
        <v>2000000</v>
      </c>
      <c r="AA25" s="19">
        <v>2000000</v>
      </c>
      <c r="AB25" s="19">
        <v>2000000</v>
      </c>
      <c r="AC25" s="19">
        <v>2000000</v>
      </c>
      <c r="AD25" s="19">
        <v>2000000</v>
      </c>
      <c r="AE25" s="19">
        <v>2000000</v>
      </c>
      <c r="AF25" s="19">
        <v>2000000</v>
      </c>
      <c r="AG25" s="19">
        <v>2000000</v>
      </c>
      <c r="AH25" s="19">
        <v>2000000</v>
      </c>
      <c r="AI25" s="19">
        <v>2000000</v>
      </c>
      <c r="AJ25" s="19">
        <v>2000000</v>
      </c>
      <c r="AK25" s="19">
        <v>2000000</v>
      </c>
      <c r="AL25" s="66">
        <v>2000000</v>
      </c>
    </row>
    <row r="26" spans="1:38" s="2" customFormat="1" ht="14" x14ac:dyDescent="0.2">
      <c r="A26" s="11"/>
      <c r="B26" s="12" t="s">
        <v>12</v>
      </c>
      <c r="C26" s="19">
        <v>1000000</v>
      </c>
      <c r="D26" s="19">
        <v>0</v>
      </c>
      <c r="E26" s="19">
        <v>1000000</v>
      </c>
      <c r="F26" s="19">
        <v>0</v>
      </c>
      <c r="G26" s="19">
        <v>1000000</v>
      </c>
      <c r="H26" s="19">
        <v>0</v>
      </c>
      <c r="I26" s="19">
        <v>1000000</v>
      </c>
      <c r="J26" s="19">
        <v>0</v>
      </c>
      <c r="K26" s="19">
        <v>1000000</v>
      </c>
      <c r="L26" s="19">
        <v>0</v>
      </c>
      <c r="M26" s="19">
        <v>1000000</v>
      </c>
      <c r="N26" s="66">
        <v>0</v>
      </c>
      <c r="O26" s="19">
        <v>1000000</v>
      </c>
      <c r="P26" s="19">
        <v>0</v>
      </c>
      <c r="Q26" s="19">
        <v>1000000</v>
      </c>
      <c r="R26" s="19">
        <v>0</v>
      </c>
      <c r="S26" s="19">
        <v>1000000</v>
      </c>
      <c r="T26" s="19">
        <v>0</v>
      </c>
      <c r="U26" s="19">
        <v>1000000</v>
      </c>
      <c r="V26" s="19">
        <v>0</v>
      </c>
      <c r="W26" s="19">
        <v>1000000</v>
      </c>
      <c r="X26" s="19">
        <v>0</v>
      </c>
      <c r="Y26" s="19">
        <v>1000000</v>
      </c>
      <c r="Z26" s="66">
        <v>0</v>
      </c>
      <c r="AA26" s="19">
        <v>1000000</v>
      </c>
      <c r="AB26" s="19">
        <v>0</v>
      </c>
      <c r="AC26" s="19">
        <v>1000000</v>
      </c>
      <c r="AD26" s="19">
        <v>0</v>
      </c>
      <c r="AE26" s="19">
        <v>1000000</v>
      </c>
      <c r="AF26" s="19">
        <v>0</v>
      </c>
      <c r="AG26" s="19">
        <v>1000000</v>
      </c>
      <c r="AH26" s="19">
        <v>0</v>
      </c>
      <c r="AI26" s="19">
        <v>1000000</v>
      </c>
      <c r="AJ26" s="19">
        <v>0</v>
      </c>
      <c r="AK26" s="19">
        <v>1000000</v>
      </c>
      <c r="AL26" s="66">
        <v>0</v>
      </c>
    </row>
    <row r="27" spans="1:38" s="2" customFormat="1" ht="14" x14ac:dyDescent="0.2">
      <c r="A27" s="11"/>
      <c r="B27" s="12" t="s">
        <v>37</v>
      </c>
      <c r="C27" s="19">
        <v>189195</v>
      </c>
      <c r="D27" s="19">
        <v>189195</v>
      </c>
      <c r="E27" s="19">
        <v>189195</v>
      </c>
      <c r="F27" s="19">
        <v>189195</v>
      </c>
      <c r="G27" s="19">
        <v>189195</v>
      </c>
      <c r="H27" s="19">
        <v>189195</v>
      </c>
      <c r="I27" s="19">
        <v>189195</v>
      </c>
      <c r="J27" s="19">
        <v>189195</v>
      </c>
      <c r="K27" s="19">
        <v>189195</v>
      </c>
      <c r="L27" s="19">
        <v>189195</v>
      </c>
      <c r="M27" s="19">
        <v>189195</v>
      </c>
      <c r="N27" s="66">
        <v>189195</v>
      </c>
      <c r="O27" s="19">
        <v>189195</v>
      </c>
      <c r="P27" s="19">
        <v>189195</v>
      </c>
      <c r="Q27" s="19">
        <v>189195</v>
      </c>
      <c r="R27" s="19">
        <v>189195</v>
      </c>
      <c r="S27" s="19">
        <v>189195</v>
      </c>
      <c r="T27" s="19">
        <v>189195</v>
      </c>
      <c r="U27" s="19">
        <v>189195</v>
      </c>
      <c r="V27" s="19">
        <v>189195</v>
      </c>
      <c r="W27" s="19">
        <v>189195</v>
      </c>
      <c r="X27" s="19">
        <v>189195</v>
      </c>
      <c r="Y27" s="19">
        <v>189195</v>
      </c>
      <c r="Z27" s="66">
        <v>189195</v>
      </c>
      <c r="AA27" s="19">
        <v>189195</v>
      </c>
      <c r="AB27" s="19">
        <v>189195</v>
      </c>
      <c r="AC27" s="19">
        <v>189195</v>
      </c>
      <c r="AD27" s="19">
        <v>189195</v>
      </c>
      <c r="AE27" s="19">
        <v>189195</v>
      </c>
      <c r="AF27" s="19">
        <v>189195</v>
      </c>
      <c r="AG27" s="19">
        <v>189195</v>
      </c>
      <c r="AH27" s="19">
        <v>189195</v>
      </c>
      <c r="AI27" s="19">
        <v>189195</v>
      </c>
      <c r="AJ27" s="19">
        <v>189195</v>
      </c>
      <c r="AK27" s="19">
        <v>189195</v>
      </c>
      <c r="AL27" s="66">
        <v>189195</v>
      </c>
    </row>
    <row r="28" spans="1:38" s="2" customFormat="1" x14ac:dyDescent="0.2">
      <c r="A28" s="11"/>
      <c r="B28" s="25" t="s">
        <v>66</v>
      </c>
      <c r="C28" s="19">
        <v>7500000</v>
      </c>
      <c r="D28" s="19">
        <v>7500000</v>
      </c>
      <c r="E28" s="19">
        <v>7500000</v>
      </c>
      <c r="F28" s="19">
        <v>7500000</v>
      </c>
      <c r="G28" s="19">
        <v>7500000</v>
      </c>
      <c r="H28" s="19">
        <v>7500000</v>
      </c>
      <c r="I28" s="19">
        <v>7500000</v>
      </c>
      <c r="J28" s="19">
        <v>7500000</v>
      </c>
      <c r="K28" s="19">
        <v>7500000</v>
      </c>
      <c r="L28" s="19">
        <v>7500000</v>
      </c>
      <c r="M28" s="19">
        <v>7500000</v>
      </c>
      <c r="N28" s="66">
        <v>7500000</v>
      </c>
      <c r="O28" s="19">
        <v>7500000</v>
      </c>
      <c r="P28" s="19">
        <v>7500000</v>
      </c>
      <c r="Q28" s="19">
        <v>7500000</v>
      </c>
      <c r="R28" s="19">
        <v>7500000</v>
      </c>
      <c r="S28" s="19">
        <v>7500000</v>
      </c>
      <c r="T28" s="19">
        <v>7500000</v>
      </c>
      <c r="U28" s="19">
        <v>7500000</v>
      </c>
      <c r="V28" s="19">
        <v>7500000</v>
      </c>
      <c r="W28" s="19">
        <v>7500000</v>
      </c>
      <c r="X28" s="19">
        <v>7500000</v>
      </c>
      <c r="Y28" s="19">
        <v>7500000</v>
      </c>
      <c r="Z28" s="66">
        <v>7500000</v>
      </c>
      <c r="AA28" s="19">
        <v>7500000</v>
      </c>
      <c r="AB28" s="19">
        <v>7500000</v>
      </c>
      <c r="AC28" s="19">
        <v>7500000</v>
      </c>
      <c r="AD28" s="19">
        <v>7500000</v>
      </c>
      <c r="AE28" s="19">
        <v>7500000</v>
      </c>
      <c r="AF28" s="19">
        <v>7500000</v>
      </c>
      <c r="AG28" s="19">
        <v>7500000</v>
      </c>
      <c r="AH28" s="19">
        <v>7500000</v>
      </c>
      <c r="AI28" s="19">
        <v>7500000</v>
      </c>
      <c r="AJ28" s="19">
        <v>7500000</v>
      </c>
      <c r="AK28" s="19">
        <v>7500000</v>
      </c>
      <c r="AL28" s="66">
        <v>7500000</v>
      </c>
    </row>
    <row r="29" spans="1:38" s="2" customFormat="1" ht="17" x14ac:dyDescent="0.2">
      <c r="A29" s="11"/>
      <c r="B29" s="22" t="s">
        <v>13</v>
      </c>
      <c r="C29" s="23">
        <f>SUM(C30:C32)</f>
        <v>11765914.795740001</v>
      </c>
      <c r="D29" s="23">
        <f t="shared" ref="D29:N29" si="17">SUM(D30:D32)</f>
        <v>11765914.795740001</v>
      </c>
      <c r="E29" s="23">
        <f t="shared" si="17"/>
        <v>11765914.795740001</v>
      </c>
      <c r="F29" s="23">
        <f t="shared" si="17"/>
        <v>15488039.542899001</v>
      </c>
      <c r="G29" s="23">
        <f t="shared" si="17"/>
        <v>11765914.795740001</v>
      </c>
      <c r="H29" s="23">
        <f t="shared" si="17"/>
        <v>11765914.795740001</v>
      </c>
      <c r="I29" s="23">
        <f t="shared" si="17"/>
        <v>11765914.795740001</v>
      </c>
      <c r="J29" s="23">
        <f t="shared" si="17"/>
        <v>11765914.795740001</v>
      </c>
      <c r="K29" s="23">
        <f t="shared" si="17"/>
        <v>11765914.795740001</v>
      </c>
      <c r="L29" s="23">
        <f t="shared" si="17"/>
        <v>11765914.795740001</v>
      </c>
      <c r="M29" s="23">
        <f t="shared" si="17"/>
        <v>11765914.795740001</v>
      </c>
      <c r="N29" s="65">
        <f t="shared" si="17"/>
        <v>11765914.795740001</v>
      </c>
      <c r="O29" s="23">
        <f>SUM(O30:O32)</f>
        <v>11765914.795740001</v>
      </c>
      <c r="P29" s="23">
        <f t="shared" ref="P29:Z29" si="18">SUM(P30:P32)</f>
        <v>11765914.795740001</v>
      </c>
      <c r="Q29" s="23">
        <f t="shared" si="18"/>
        <v>11765914.795740001</v>
      </c>
      <c r="R29" s="23">
        <f t="shared" si="18"/>
        <v>13913039.542899001</v>
      </c>
      <c r="S29" s="23">
        <f t="shared" si="18"/>
        <v>11765914.795740001</v>
      </c>
      <c r="T29" s="23">
        <f t="shared" si="18"/>
        <v>11765914.795740001</v>
      </c>
      <c r="U29" s="23">
        <f t="shared" si="18"/>
        <v>11765914.795740001</v>
      </c>
      <c r="V29" s="23">
        <f t="shared" si="18"/>
        <v>11765914.795740001</v>
      </c>
      <c r="W29" s="23">
        <f t="shared" si="18"/>
        <v>11765914.795740001</v>
      </c>
      <c r="X29" s="23">
        <f t="shared" si="18"/>
        <v>11765914.795740001</v>
      </c>
      <c r="Y29" s="23">
        <f t="shared" si="18"/>
        <v>11765914.795740001</v>
      </c>
      <c r="Z29" s="65">
        <f t="shared" si="18"/>
        <v>11765914.795740001</v>
      </c>
      <c r="AA29" s="23">
        <f>SUM(AA30:AA32)</f>
        <v>11765914.795740001</v>
      </c>
      <c r="AB29" s="23">
        <f t="shared" ref="AB29:AL29" si="19">SUM(AB30:AB32)</f>
        <v>11765914.795740001</v>
      </c>
      <c r="AC29" s="23">
        <f t="shared" si="19"/>
        <v>11765914.795740001</v>
      </c>
      <c r="AD29" s="23">
        <f t="shared" si="19"/>
        <v>13913039.542899001</v>
      </c>
      <c r="AE29" s="23">
        <f t="shared" si="19"/>
        <v>11765914.795740001</v>
      </c>
      <c r="AF29" s="23">
        <f t="shared" si="19"/>
        <v>11765914.795740001</v>
      </c>
      <c r="AG29" s="23">
        <f t="shared" si="19"/>
        <v>11765914.795740001</v>
      </c>
      <c r="AH29" s="23">
        <f t="shared" si="19"/>
        <v>11765914.795740001</v>
      </c>
      <c r="AI29" s="23">
        <f t="shared" si="19"/>
        <v>11765914.795740001</v>
      </c>
      <c r="AJ29" s="23">
        <f t="shared" si="19"/>
        <v>11765914.795740001</v>
      </c>
      <c r="AK29" s="23">
        <f t="shared" si="19"/>
        <v>11765914.795740001</v>
      </c>
      <c r="AL29" s="65">
        <f t="shared" si="19"/>
        <v>11765914.795740001</v>
      </c>
    </row>
    <row r="30" spans="1:38" s="2" customFormat="1" ht="14" x14ac:dyDescent="0.2">
      <c r="A30" s="11"/>
      <c r="B30" s="12" t="s">
        <v>14</v>
      </c>
      <c r="C30" s="19">
        <f>C6*0.19</f>
        <v>11765914.795740001</v>
      </c>
      <c r="D30" s="19">
        <f t="shared" ref="D30:N30" si="20">D6*0.19</f>
        <v>11765914.795740001</v>
      </c>
      <c r="E30" s="19">
        <f t="shared" si="20"/>
        <v>11765914.795740001</v>
      </c>
      <c r="F30" s="19">
        <f t="shared" si="20"/>
        <v>11765914.795740001</v>
      </c>
      <c r="G30" s="19">
        <f t="shared" si="20"/>
        <v>11765914.795740001</v>
      </c>
      <c r="H30" s="19">
        <f t="shared" si="20"/>
        <v>11765914.795740001</v>
      </c>
      <c r="I30" s="19">
        <f t="shared" si="20"/>
        <v>11765914.795740001</v>
      </c>
      <c r="J30" s="19">
        <f t="shared" si="20"/>
        <v>11765914.795740001</v>
      </c>
      <c r="K30" s="19">
        <f t="shared" si="20"/>
        <v>11765914.795740001</v>
      </c>
      <c r="L30" s="19">
        <f t="shared" si="20"/>
        <v>11765914.795740001</v>
      </c>
      <c r="M30" s="19">
        <f t="shared" si="20"/>
        <v>11765914.795740001</v>
      </c>
      <c r="N30" s="66">
        <f t="shared" si="20"/>
        <v>11765914.795740001</v>
      </c>
      <c r="O30" s="19">
        <f>O6*0.19</f>
        <v>11765914.795740001</v>
      </c>
      <c r="P30" s="19">
        <f t="shared" ref="P30:Z30" si="21">P6*0.19</f>
        <v>11765914.795740001</v>
      </c>
      <c r="Q30" s="19">
        <f t="shared" si="21"/>
        <v>11765914.795740001</v>
      </c>
      <c r="R30" s="19">
        <f t="shared" si="21"/>
        <v>11765914.795740001</v>
      </c>
      <c r="S30" s="19">
        <f t="shared" si="21"/>
        <v>11765914.795740001</v>
      </c>
      <c r="T30" s="19">
        <f t="shared" si="21"/>
        <v>11765914.795740001</v>
      </c>
      <c r="U30" s="19">
        <f t="shared" si="21"/>
        <v>11765914.795740001</v>
      </c>
      <c r="V30" s="19">
        <f t="shared" si="21"/>
        <v>11765914.795740001</v>
      </c>
      <c r="W30" s="19">
        <f t="shared" si="21"/>
        <v>11765914.795740001</v>
      </c>
      <c r="X30" s="19">
        <f t="shared" si="21"/>
        <v>11765914.795740001</v>
      </c>
      <c r="Y30" s="19">
        <f t="shared" si="21"/>
        <v>11765914.795740001</v>
      </c>
      <c r="Z30" s="66">
        <f t="shared" si="21"/>
        <v>11765914.795740001</v>
      </c>
      <c r="AA30" s="19">
        <f>AA6*0.19</f>
        <v>11765914.795740001</v>
      </c>
      <c r="AB30" s="19">
        <f t="shared" ref="AB30:AL30" si="22">AB6*0.19</f>
        <v>11765914.795740001</v>
      </c>
      <c r="AC30" s="19">
        <f t="shared" si="22"/>
        <v>11765914.795740001</v>
      </c>
      <c r="AD30" s="19">
        <f t="shared" si="22"/>
        <v>11765914.795740001</v>
      </c>
      <c r="AE30" s="19">
        <f t="shared" si="22"/>
        <v>11765914.795740001</v>
      </c>
      <c r="AF30" s="19">
        <f t="shared" si="22"/>
        <v>11765914.795740001</v>
      </c>
      <c r="AG30" s="19">
        <f t="shared" si="22"/>
        <v>11765914.795740001</v>
      </c>
      <c r="AH30" s="19">
        <f t="shared" si="22"/>
        <v>11765914.795740001</v>
      </c>
      <c r="AI30" s="19">
        <f t="shared" si="22"/>
        <v>11765914.795740001</v>
      </c>
      <c r="AJ30" s="19">
        <f t="shared" si="22"/>
        <v>11765914.795740001</v>
      </c>
      <c r="AK30" s="19">
        <f t="shared" si="22"/>
        <v>11765914.795740001</v>
      </c>
      <c r="AL30" s="66">
        <f t="shared" si="22"/>
        <v>11765914.795740001</v>
      </c>
    </row>
    <row r="31" spans="1:38" s="2" customFormat="1" ht="14" x14ac:dyDescent="0.2">
      <c r="A31" s="11"/>
      <c r="B31" s="12" t="s">
        <v>15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66"/>
    </row>
    <row r="32" spans="1:38" s="2" customFormat="1" x14ac:dyDescent="0.2">
      <c r="A32" s="11"/>
      <c r="B32" s="25" t="s">
        <v>16</v>
      </c>
      <c r="C32" s="19"/>
      <c r="D32" s="19"/>
      <c r="E32" s="19"/>
      <c r="F32" s="19">
        <f>7*SUM(C12:E12)/1000</f>
        <v>3722124.747159</v>
      </c>
      <c r="G32" s="19"/>
      <c r="H32" s="19"/>
      <c r="I32" s="19"/>
      <c r="J32" s="19"/>
      <c r="K32" s="19"/>
      <c r="L32" s="19"/>
      <c r="M32" s="19"/>
      <c r="N32" s="66"/>
      <c r="O32" s="19"/>
      <c r="P32" s="19"/>
      <c r="Q32" s="19"/>
      <c r="R32" s="19">
        <f>7*SUM(O12:Q12)/1000</f>
        <v>2147124.7471590005</v>
      </c>
      <c r="S32" s="19"/>
      <c r="T32" s="19"/>
      <c r="U32" s="19"/>
      <c r="V32" s="19"/>
      <c r="W32" s="19"/>
      <c r="X32" s="19"/>
      <c r="Y32" s="19"/>
      <c r="Z32" s="66"/>
      <c r="AA32" s="19"/>
      <c r="AB32" s="19"/>
      <c r="AC32" s="19"/>
      <c r="AD32" s="19">
        <f>7*SUM(AA12:AC12)/1000</f>
        <v>2147124.7471590005</v>
      </c>
      <c r="AE32" s="19"/>
      <c r="AF32" s="19"/>
      <c r="AG32" s="19"/>
      <c r="AH32" s="19"/>
      <c r="AI32" s="19"/>
      <c r="AJ32" s="19"/>
      <c r="AK32" s="19"/>
      <c r="AL32" s="66"/>
    </row>
    <row r="33" spans="1:15885" s="2" customFormat="1" ht="17" x14ac:dyDescent="0.2">
      <c r="A33" s="11"/>
      <c r="B33" s="22" t="s">
        <v>59</v>
      </c>
      <c r="C33" s="23">
        <f>SUM(C34:C35)</f>
        <v>154206013.19999999</v>
      </c>
      <c r="D33" s="23">
        <f t="shared" ref="D33:N33" si="23">SUM(D34:D35)</f>
        <v>0</v>
      </c>
      <c r="E33" s="23">
        <f t="shared" si="23"/>
        <v>0</v>
      </c>
      <c r="F33" s="23">
        <f t="shared" si="23"/>
        <v>660000</v>
      </c>
      <c r="G33" s="23">
        <f t="shared" si="23"/>
        <v>0</v>
      </c>
      <c r="H33" s="23">
        <f t="shared" si="23"/>
        <v>0</v>
      </c>
      <c r="I33" s="23">
        <f t="shared" si="23"/>
        <v>660000</v>
      </c>
      <c r="J33" s="23">
        <f t="shared" si="23"/>
        <v>0</v>
      </c>
      <c r="K33" s="23">
        <f t="shared" si="23"/>
        <v>0</v>
      </c>
      <c r="L33" s="23">
        <f t="shared" si="23"/>
        <v>660000</v>
      </c>
      <c r="M33" s="23">
        <f t="shared" si="23"/>
        <v>0</v>
      </c>
      <c r="N33" s="65">
        <f t="shared" si="23"/>
        <v>0</v>
      </c>
      <c r="O33" s="23">
        <f>SUM(O34:O35)</f>
        <v>660000</v>
      </c>
      <c r="P33" s="23">
        <f t="shared" ref="P33:Z33" si="24">SUM(P34:P35)</f>
        <v>0</v>
      </c>
      <c r="Q33" s="23">
        <f t="shared" si="24"/>
        <v>0</v>
      </c>
      <c r="R33" s="23">
        <f t="shared" si="24"/>
        <v>660000</v>
      </c>
      <c r="S33" s="23">
        <f t="shared" si="24"/>
        <v>0</v>
      </c>
      <c r="T33" s="23">
        <f t="shared" si="24"/>
        <v>0</v>
      </c>
      <c r="U33" s="23">
        <f t="shared" si="24"/>
        <v>660000</v>
      </c>
      <c r="V33" s="23">
        <f t="shared" si="24"/>
        <v>0</v>
      </c>
      <c r="W33" s="23">
        <f t="shared" si="24"/>
        <v>0</v>
      </c>
      <c r="X33" s="23">
        <f t="shared" si="24"/>
        <v>660000</v>
      </c>
      <c r="Y33" s="23">
        <f t="shared" si="24"/>
        <v>0</v>
      </c>
      <c r="Z33" s="65">
        <f t="shared" si="24"/>
        <v>0</v>
      </c>
      <c r="AA33" s="23">
        <f>SUM(AA34:AA35)</f>
        <v>660000</v>
      </c>
      <c r="AB33" s="23">
        <f t="shared" ref="AB33:AL33" si="25">SUM(AB34:AB35)</f>
        <v>0</v>
      </c>
      <c r="AC33" s="23">
        <f t="shared" si="25"/>
        <v>0</v>
      </c>
      <c r="AD33" s="23">
        <f t="shared" si="25"/>
        <v>660000</v>
      </c>
      <c r="AE33" s="23">
        <f t="shared" si="25"/>
        <v>0</v>
      </c>
      <c r="AF33" s="23">
        <f t="shared" si="25"/>
        <v>0</v>
      </c>
      <c r="AG33" s="23">
        <f t="shared" si="25"/>
        <v>660000</v>
      </c>
      <c r="AH33" s="23">
        <f t="shared" si="25"/>
        <v>0</v>
      </c>
      <c r="AI33" s="23">
        <f t="shared" si="25"/>
        <v>0</v>
      </c>
      <c r="AJ33" s="23">
        <f t="shared" si="25"/>
        <v>660000</v>
      </c>
      <c r="AK33" s="23">
        <f t="shared" si="25"/>
        <v>0</v>
      </c>
      <c r="AL33" s="65">
        <f t="shared" si="25"/>
        <v>0</v>
      </c>
    </row>
    <row r="34" spans="1:15885" x14ac:dyDescent="0.2">
      <c r="A34" s="11"/>
      <c r="B34" s="12" t="s">
        <v>60</v>
      </c>
      <c r="C34" s="19">
        <f>'DETALLE-POS'!K28</f>
        <v>153546013.19999999</v>
      </c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66"/>
      <c r="O34" s="19">
        <f>'DETALLE-POS'!W28</f>
        <v>0</v>
      </c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66"/>
      <c r="AA34" s="19">
        <f>'DETALLE-POS'!AI28</f>
        <v>0</v>
      </c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66"/>
    </row>
    <row r="35" spans="1:15885" x14ac:dyDescent="0.2">
      <c r="A35" s="11"/>
      <c r="B35" s="12" t="s">
        <v>61</v>
      </c>
      <c r="C35" s="19">
        <f>'DETALLE-POS'!$K$38</f>
        <v>660000</v>
      </c>
      <c r="D35" s="19"/>
      <c r="E35" s="19"/>
      <c r="F35" s="19">
        <f>'DETALLE-POS'!$K$38</f>
        <v>660000</v>
      </c>
      <c r="G35" s="19"/>
      <c r="H35" s="19"/>
      <c r="I35" s="19">
        <f>'DETALLE-POS'!$K$38</f>
        <v>660000</v>
      </c>
      <c r="J35" s="19"/>
      <c r="K35" s="19"/>
      <c r="L35" s="19">
        <f>'DETALLE-POS'!$K$38</f>
        <v>660000</v>
      </c>
      <c r="M35" s="19"/>
      <c r="N35" s="66"/>
      <c r="O35" s="19">
        <f>'DETALLE-POS'!$K$38</f>
        <v>660000</v>
      </c>
      <c r="P35" s="19"/>
      <c r="Q35" s="19"/>
      <c r="R35" s="19">
        <f>'DETALLE-POS'!$K$38</f>
        <v>660000</v>
      </c>
      <c r="S35" s="19"/>
      <c r="T35" s="19"/>
      <c r="U35" s="19">
        <f>'DETALLE-POS'!$K$38</f>
        <v>660000</v>
      </c>
      <c r="V35" s="19"/>
      <c r="W35" s="19"/>
      <c r="X35" s="19">
        <f>'DETALLE-POS'!$K$38</f>
        <v>660000</v>
      </c>
      <c r="Y35" s="19"/>
      <c r="Z35" s="66"/>
      <c r="AA35" s="19">
        <f>'DETALLE-POS'!$K$38</f>
        <v>660000</v>
      </c>
      <c r="AB35" s="19"/>
      <c r="AC35" s="19"/>
      <c r="AD35" s="19">
        <f>'DETALLE-POS'!$K$38</f>
        <v>660000</v>
      </c>
      <c r="AE35" s="19"/>
      <c r="AF35" s="19"/>
      <c r="AG35" s="19">
        <f>'DETALLE-POS'!$K$38</f>
        <v>660000</v>
      </c>
      <c r="AH35" s="19"/>
      <c r="AI35" s="19"/>
      <c r="AJ35" s="19">
        <f>'DETALLE-POS'!$K$38</f>
        <v>660000</v>
      </c>
      <c r="AK35" s="19"/>
      <c r="AL35" s="66"/>
    </row>
    <row r="36" spans="1:15885" ht="17" x14ac:dyDescent="0.2">
      <c r="A36" s="11"/>
      <c r="B36" s="22" t="s">
        <v>93</v>
      </c>
      <c r="C36" s="23">
        <f>SUM(C37:C38)</f>
        <v>1414456</v>
      </c>
      <c r="D36" s="23">
        <f t="shared" ref="D36:N36" si="26">SUM(D37:D38)</f>
        <v>1414456</v>
      </c>
      <c r="E36" s="23">
        <f t="shared" si="26"/>
        <v>1414456</v>
      </c>
      <c r="F36" s="23">
        <f t="shared" si="26"/>
        <v>1414456</v>
      </c>
      <c r="G36" s="23">
        <f t="shared" si="26"/>
        <v>1414456</v>
      </c>
      <c r="H36" s="23">
        <f t="shared" si="26"/>
        <v>1414456</v>
      </c>
      <c r="I36" s="23">
        <f t="shared" si="26"/>
        <v>1414456</v>
      </c>
      <c r="J36" s="23">
        <f t="shared" si="26"/>
        <v>1414456</v>
      </c>
      <c r="K36" s="23">
        <f t="shared" si="26"/>
        <v>1414456</v>
      </c>
      <c r="L36" s="23">
        <f t="shared" si="26"/>
        <v>1414456</v>
      </c>
      <c r="M36" s="23">
        <f t="shared" si="26"/>
        <v>1414456</v>
      </c>
      <c r="N36" s="65">
        <f t="shared" si="26"/>
        <v>1414456</v>
      </c>
      <c r="O36" s="23">
        <f>SUM(O37:O38)</f>
        <v>1414456</v>
      </c>
      <c r="P36" s="23">
        <f t="shared" ref="P36:Z36" si="27">SUM(P37:P38)</f>
        <v>1414456</v>
      </c>
      <c r="Q36" s="23">
        <f t="shared" si="27"/>
        <v>1414456</v>
      </c>
      <c r="R36" s="23">
        <f t="shared" si="27"/>
        <v>1414456</v>
      </c>
      <c r="S36" s="23">
        <f t="shared" si="27"/>
        <v>1414456</v>
      </c>
      <c r="T36" s="23">
        <f t="shared" si="27"/>
        <v>1414456</v>
      </c>
      <c r="U36" s="23">
        <f t="shared" si="27"/>
        <v>1414456</v>
      </c>
      <c r="V36" s="23">
        <f t="shared" si="27"/>
        <v>1414456</v>
      </c>
      <c r="W36" s="23">
        <f t="shared" si="27"/>
        <v>1414456</v>
      </c>
      <c r="X36" s="23">
        <f t="shared" si="27"/>
        <v>1414456</v>
      </c>
      <c r="Y36" s="23">
        <f t="shared" si="27"/>
        <v>1414456</v>
      </c>
      <c r="Z36" s="65">
        <f t="shared" si="27"/>
        <v>1414456</v>
      </c>
      <c r="AA36" s="23">
        <f>SUM(AA37:AA38)</f>
        <v>1414456</v>
      </c>
      <c r="AB36" s="23">
        <f t="shared" ref="AB36:AL36" si="28">SUM(AB37:AB38)</f>
        <v>1414456</v>
      </c>
      <c r="AC36" s="23">
        <f t="shared" si="28"/>
        <v>1414456</v>
      </c>
      <c r="AD36" s="23">
        <f t="shared" si="28"/>
        <v>1414456</v>
      </c>
      <c r="AE36" s="23">
        <f t="shared" si="28"/>
        <v>1414456</v>
      </c>
      <c r="AF36" s="23">
        <f t="shared" si="28"/>
        <v>1414456</v>
      </c>
      <c r="AG36" s="23">
        <f t="shared" si="28"/>
        <v>1414456</v>
      </c>
      <c r="AH36" s="23">
        <f t="shared" si="28"/>
        <v>1414456</v>
      </c>
      <c r="AI36" s="23">
        <f t="shared" si="28"/>
        <v>1414456</v>
      </c>
      <c r="AJ36" s="23">
        <f t="shared" si="28"/>
        <v>1414456</v>
      </c>
      <c r="AK36" s="23">
        <f t="shared" si="28"/>
        <v>1414456</v>
      </c>
      <c r="AL36" s="65">
        <f t="shared" si="28"/>
        <v>1414456</v>
      </c>
    </row>
    <row r="37" spans="1:15885" x14ac:dyDescent="0.2">
      <c r="A37" s="11"/>
      <c r="B37" s="12" t="s">
        <v>17</v>
      </c>
      <c r="C37" s="19">
        <v>650000</v>
      </c>
      <c r="D37" s="19">
        <v>650000</v>
      </c>
      <c r="E37" s="19">
        <v>650000</v>
      </c>
      <c r="F37" s="19">
        <v>650000</v>
      </c>
      <c r="G37" s="19">
        <v>650000</v>
      </c>
      <c r="H37" s="19">
        <v>650000</v>
      </c>
      <c r="I37" s="19">
        <v>650000</v>
      </c>
      <c r="J37" s="19">
        <v>650000</v>
      </c>
      <c r="K37" s="19">
        <v>650000</v>
      </c>
      <c r="L37" s="19">
        <v>650000</v>
      </c>
      <c r="M37" s="19">
        <v>650000</v>
      </c>
      <c r="N37" s="66">
        <v>650000</v>
      </c>
      <c r="O37" s="19">
        <v>650000</v>
      </c>
      <c r="P37" s="19">
        <v>650000</v>
      </c>
      <c r="Q37" s="19">
        <v>650000</v>
      </c>
      <c r="R37" s="19">
        <v>650000</v>
      </c>
      <c r="S37" s="19">
        <v>650000</v>
      </c>
      <c r="T37" s="19">
        <v>650000</v>
      </c>
      <c r="U37" s="19">
        <v>650000</v>
      </c>
      <c r="V37" s="19">
        <v>650000</v>
      </c>
      <c r="W37" s="19">
        <v>650000</v>
      </c>
      <c r="X37" s="19">
        <v>650000</v>
      </c>
      <c r="Y37" s="19">
        <v>650000</v>
      </c>
      <c r="Z37" s="66">
        <v>650000</v>
      </c>
      <c r="AA37" s="19">
        <v>650000</v>
      </c>
      <c r="AB37" s="19">
        <v>650000</v>
      </c>
      <c r="AC37" s="19">
        <v>650000</v>
      </c>
      <c r="AD37" s="19">
        <v>650000</v>
      </c>
      <c r="AE37" s="19">
        <v>650000</v>
      </c>
      <c r="AF37" s="19">
        <v>650000</v>
      </c>
      <c r="AG37" s="19">
        <v>650000</v>
      </c>
      <c r="AH37" s="19">
        <v>650000</v>
      </c>
      <c r="AI37" s="19">
        <v>650000</v>
      </c>
      <c r="AJ37" s="19">
        <v>650000</v>
      </c>
      <c r="AK37" s="19">
        <v>650000</v>
      </c>
      <c r="AL37" s="66">
        <v>650000</v>
      </c>
    </row>
    <row r="38" spans="1:15885" x14ac:dyDescent="0.2">
      <c r="A38" s="11"/>
      <c r="B38" s="12" t="s">
        <v>94</v>
      </c>
      <c r="C38" s="19">
        <f>(173.74)*4400</f>
        <v>764456</v>
      </c>
      <c r="D38" s="19">
        <f t="shared" ref="D38:AL38" si="29">(173.74)*4400</f>
        <v>764456</v>
      </c>
      <c r="E38" s="19">
        <f t="shared" si="29"/>
        <v>764456</v>
      </c>
      <c r="F38" s="19">
        <f t="shared" si="29"/>
        <v>764456</v>
      </c>
      <c r="G38" s="19">
        <f t="shared" si="29"/>
        <v>764456</v>
      </c>
      <c r="H38" s="19">
        <f t="shared" si="29"/>
        <v>764456</v>
      </c>
      <c r="I38" s="19">
        <f t="shared" si="29"/>
        <v>764456</v>
      </c>
      <c r="J38" s="19">
        <f t="shared" si="29"/>
        <v>764456</v>
      </c>
      <c r="K38" s="19">
        <f t="shared" si="29"/>
        <v>764456</v>
      </c>
      <c r="L38" s="19">
        <f t="shared" si="29"/>
        <v>764456</v>
      </c>
      <c r="M38" s="19">
        <f t="shared" si="29"/>
        <v>764456</v>
      </c>
      <c r="N38" s="66">
        <f t="shared" si="29"/>
        <v>764456</v>
      </c>
      <c r="O38" s="19">
        <f>(173.74)*4400</f>
        <v>764456</v>
      </c>
      <c r="P38" s="19">
        <f t="shared" si="29"/>
        <v>764456</v>
      </c>
      <c r="Q38" s="19">
        <f t="shared" si="29"/>
        <v>764456</v>
      </c>
      <c r="R38" s="19">
        <f t="shared" si="29"/>
        <v>764456</v>
      </c>
      <c r="S38" s="19">
        <f t="shared" si="29"/>
        <v>764456</v>
      </c>
      <c r="T38" s="19">
        <f t="shared" si="29"/>
        <v>764456</v>
      </c>
      <c r="U38" s="19">
        <f t="shared" si="29"/>
        <v>764456</v>
      </c>
      <c r="V38" s="19">
        <f t="shared" si="29"/>
        <v>764456</v>
      </c>
      <c r="W38" s="19">
        <f t="shared" si="29"/>
        <v>764456</v>
      </c>
      <c r="X38" s="19">
        <f t="shared" si="29"/>
        <v>764456</v>
      </c>
      <c r="Y38" s="19">
        <f t="shared" si="29"/>
        <v>764456</v>
      </c>
      <c r="Z38" s="66">
        <f t="shared" si="29"/>
        <v>764456</v>
      </c>
      <c r="AA38" s="19">
        <f>(173.74)*4400</f>
        <v>764456</v>
      </c>
      <c r="AB38" s="19">
        <f t="shared" si="29"/>
        <v>764456</v>
      </c>
      <c r="AC38" s="19">
        <f t="shared" si="29"/>
        <v>764456</v>
      </c>
      <c r="AD38" s="19">
        <f t="shared" si="29"/>
        <v>764456</v>
      </c>
      <c r="AE38" s="19">
        <f t="shared" si="29"/>
        <v>764456</v>
      </c>
      <c r="AF38" s="19">
        <f t="shared" si="29"/>
        <v>764456</v>
      </c>
      <c r="AG38" s="19">
        <f t="shared" si="29"/>
        <v>764456</v>
      </c>
      <c r="AH38" s="19">
        <f t="shared" si="29"/>
        <v>764456</v>
      </c>
      <c r="AI38" s="19">
        <f t="shared" si="29"/>
        <v>764456</v>
      </c>
      <c r="AJ38" s="19">
        <f t="shared" si="29"/>
        <v>764456</v>
      </c>
      <c r="AK38" s="19">
        <f t="shared" si="29"/>
        <v>764456</v>
      </c>
      <c r="AL38" s="66">
        <f t="shared" si="29"/>
        <v>764456</v>
      </c>
    </row>
    <row r="39" spans="1:15885" ht="17" x14ac:dyDescent="0.2">
      <c r="A39" s="11"/>
      <c r="B39" s="22" t="s">
        <v>18</v>
      </c>
      <c r="C39" s="23">
        <f>SUM(C40:C41)</f>
        <v>1000000</v>
      </c>
      <c r="D39" s="23">
        <f t="shared" ref="D39:N39" si="30">SUM(D40:D41)</f>
        <v>1000000</v>
      </c>
      <c r="E39" s="23">
        <f t="shared" si="30"/>
        <v>1000000</v>
      </c>
      <c r="F39" s="23">
        <f t="shared" si="30"/>
        <v>1000000</v>
      </c>
      <c r="G39" s="23">
        <f t="shared" si="30"/>
        <v>1000000</v>
      </c>
      <c r="H39" s="23">
        <f t="shared" si="30"/>
        <v>1000000</v>
      </c>
      <c r="I39" s="23">
        <f t="shared" si="30"/>
        <v>1000000</v>
      </c>
      <c r="J39" s="23">
        <f t="shared" si="30"/>
        <v>1000000</v>
      </c>
      <c r="K39" s="23">
        <f t="shared" si="30"/>
        <v>1000000</v>
      </c>
      <c r="L39" s="23">
        <f t="shared" si="30"/>
        <v>1000000</v>
      </c>
      <c r="M39" s="23">
        <f t="shared" si="30"/>
        <v>1000000</v>
      </c>
      <c r="N39" s="65">
        <f t="shared" si="30"/>
        <v>1000000</v>
      </c>
      <c r="O39" s="23">
        <f>SUM(O40:O41)</f>
        <v>1000000</v>
      </c>
      <c r="P39" s="23">
        <f t="shared" ref="P39:Z39" si="31">SUM(P40:P41)</f>
        <v>1000000</v>
      </c>
      <c r="Q39" s="23">
        <f t="shared" si="31"/>
        <v>1000000</v>
      </c>
      <c r="R39" s="23">
        <f t="shared" si="31"/>
        <v>1000000</v>
      </c>
      <c r="S39" s="23">
        <f t="shared" si="31"/>
        <v>1000000</v>
      </c>
      <c r="T39" s="23">
        <f t="shared" si="31"/>
        <v>1000000</v>
      </c>
      <c r="U39" s="23">
        <f t="shared" si="31"/>
        <v>1000000</v>
      </c>
      <c r="V39" s="23">
        <f t="shared" si="31"/>
        <v>1000000</v>
      </c>
      <c r="W39" s="23">
        <f t="shared" si="31"/>
        <v>1000000</v>
      </c>
      <c r="X39" s="23">
        <f t="shared" si="31"/>
        <v>1000000</v>
      </c>
      <c r="Y39" s="23">
        <f t="shared" si="31"/>
        <v>1000000</v>
      </c>
      <c r="Z39" s="65">
        <f t="shared" si="31"/>
        <v>1000000</v>
      </c>
      <c r="AA39" s="23">
        <f>SUM(AA40:AA41)</f>
        <v>1000000</v>
      </c>
      <c r="AB39" s="23">
        <f t="shared" ref="AB39:AL39" si="32">SUM(AB40:AB41)</f>
        <v>1000000</v>
      </c>
      <c r="AC39" s="23">
        <f t="shared" si="32"/>
        <v>1000000</v>
      </c>
      <c r="AD39" s="23">
        <f t="shared" si="32"/>
        <v>1000000</v>
      </c>
      <c r="AE39" s="23">
        <f t="shared" si="32"/>
        <v>1000000</v>
      </c>
      <c r="AF39" s="23">
        <f t="shared" si="32"/>
        <v>1000000</v>
      </c>
      <c r="AG39" s="23">
        <f t="shared" si="32"/>
        <v>1000000</v>
      </c>
      <c r="AH39" s="23">
        <f t="shared" si="32"/>
        <v>1000000</v>
      </c>
      <c r="AI39" s="23">
        <f t="shared" si="32"/>
        <v>1000000</v>
      </c>
      <c r="AJ39" s="23">
        <f t="shared" si="32"/>
        <v>1000000</v>
      </c>
      <c r="AK39" s="23">
        <f t="shared" si="32"/>
        <v>1000000</v>
      </c>
      <c r="AL39" s="65">
        <f t="shared" si="32"/>
        <v>1000000</v>
      </c>
    </row>
    <row r="40" spans="1:15885" x14ac:dyDescent="0.2">
      <c r="A40" s="11"/>
      <c r="B40" s="12" t="s">
        <v>19</v>
      </c>
      <c r="C40" s="19">
        <v>1000000</v>
      </c>
      <c r="D40" s="19">
        <v>1000000</v>
      </c>
      <c r="E40" s="19">
        <v>1000000</v>
      </c>
      <c r="F40" s="19">
        <v>1000000</v>
      </c>
      <c r="G40" s="19">
        <v>1000000</v>
      </c>
      <c r="H40" s="19">
        <v>1000000</v>
      </c>
      <c r="I40" s="19">
        <v>1000000</v>
      </c>
      <c r="J40" s="19">
        <v>1000000</v>
      </c>
      <c r="K40" s="19">
        <v>1000000</v>
      </c>
      <c r="L40" s="19">
        <v>1000000</v>
      </c>
      <c r="M40" s="19">
        <v>1000000</v>
      </c>
      <c r="N40" s="66">
        <v>1000000</v>
      </c>
      <c r="O40" s="19">
        <v>1000000</v>
      </c>
      <c r="P40" s="19">
        <v>1000000</v>
      </c>
      <c r="Q40" s="19">
        <v>1000000</v>
      </c>
      <c r="R40" s="19">
        <v>1000000</v>
      </c>
      <c r="S40" s="19">
        <v>1000000</v>
      </c>
      <c r="T40" s="19">
        <v>1000000</v>
      </c>
      <c r="U40" s="19">
        <v>1000000</v>
      </c>
      <c r="V40" s="19">
        <v>1000000</v>
      </c>
      <c r="W40" s="19">
        <v>1000000</v>
      </c>
      <c r="X40" s="19">
        <v>1000000</v>
      </c>
      <c r="Y40" s="19">
        <v>1000000</v>
      </c>
      <c r="Z40" s="66">
        <v>1000000</v>
      </c>
      <c r="AA40" s="19">
        <v>1000000</v>
      </c>
      <c r="AB40" s="19">
        <v>1000000</v>
      </c>
      <c r="AC40" s="19">
        <v>1000000</v>
      </c>
      <c r="AD40" s="19">
        <v>1000000</v>
      </c>
      <c r="AE40" s="19">
        <v>1000000</v>
      </c>
      <c r="AF40" s="19">
        <v>1000000</v>
      </c>
      <c r="AG40" s="19">
        <v>1000000</v>
      </c>
      <c r="AH40" s="19">
        <v>1000000</v>
      </c>
      <c r="AI40" s="19">
        <v>1000000</v>
      </c>
      <c r="AJ40" s="19">
        <v>1000000</v>
      </c>
      <c r="AK40" s="19">
        <v>1000000</v>
      </c>
      <c r="AL40" s="66">
        <v>1000000</v>
      </c>
    </row>
    <row r="41" spans="1:15885" x14ac:dyDescent="0.2">
      <c r="A41" s="11"/>
      <c r="B41" s="12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66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66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66"/>
    </row>
    <row r="42" spans="1:15885" ht="17" x14ac:dyDescent="0.2">
      <c r="A42" s="11"/>
      <c r="B42" s="22" t="s">
        <v>38</v>
      </c>
      <c r="C42" s="23">
        <f>SUM(C43:C45)</f>
        <v>30008809.989999998</v>
      </c>
      <c r="D42" s="23">
        <f t="shared" ref="D42:N42" si="33">SUM(D43:D45)</f>
        <v>30008809.989999998</v>
      </c>
      <c r="E42" s="23">
        <f t="shared" si="33"/>
        <v>30008809.989999998</v>
      </c>
      <c r="F42" s="23">
        <f t="shared" si="33"/>
        <v>30508809.989999998</v>
      </c>
      <c r="G42" s="23">
        <f t="shared" si="33"/>
        <v>30008809.989999998</v>
      </c>
      <c r="H42" s="23">
        <f t="shared" si="33"/>
        <v>30008809.989999998</v>
      </c>
      <c r="I42" s="23">
        <f t="shared" si="33"/>
        <v>30008809.989999998</v>
      </c>
      <c r="J42" s="23">
        <f t="shared" si="33"/>
        <v>30508809.989999998</v>
      </c>
      <c r="K42" s="23">
        <f t="shared" si="33"/>
        <v>30008809.989999998</v>
      </c>
      <c r="L42" s="23">
        <f t="shared" si="33"/>
        <v>30008809.989999998</v>
      </c>
      <c r="M42" s="23">
        <f t="shared" si="33"/>
        <v>30008809.989999998</v>
      </c>
      <c r="N42" s="65">
        <f t="shared" si="33"/>
        <v>30508809.989999998</v>
      </c>
      <c r="O42" s="23">
        <f>SUM(O43:O45)</f>
        <v>30008809.989999998</v>
      </c>
      <c r="P42" s="23">
        <f t="shared" ref="P42:Z42" si="34">SUM(P43:P45)</f>
        <v>30008809.989999998</v>
      </c>
      <c r="Q42" s="23">
        <f t="shared" si="34"/>
        <v>30008809.989999998</v>
      </c>
      <c r="R42" s="23">
        <f t="shared" si="34"/>
        <v>30508809.989999998</v>
      </c>
      <c r="S42" s="23">
        <f t="shared" si="34"/>
        <v>30008809.989999998</v>
      </c>
      <c r="T42" s="23">
        <f t="shared" si="34"/>
        <v>30008809.989999998</v>
      </c>
      <c r="U42" s="23">
        <f t="shared" si="34"/>
        <v>30008809.989999998</v>
      </c>
      <c r="V42" s="23">
        <f t="shared" si="34"/>
        <v>30508809.989999998</v>
      </c>
      <c r="W42" s="23">
        <f t="shared" si="34"/>
        <v>30008809.989999998</v>
      </c>
      <c r="X42" s="23">
        <f t="shared" si="34"/>
        <v>30008809.989999998</v>
      </c>
      <c r="Y42" s="23">
        <f t="shared" si="34"/>
        <v>30008809.989999998</v>
      </c>
      <c r="Z42" s="65">
        <f t="shared" si="34"/>
        <v>30508809.989999998</v>
      </c>
      <c r="AA42" s="23">
        <f>SUM(AA43:AA45)</f>
        <v>30008809.989999998</v>
      </c>
      <c r="AB42" s="23">
        <f t="shared" ref="AB42:AL42" si="35">SUM(AB43:AB45)</f>
        <v>30008809.989999998</v>
      </c>
      <c r="AC42" s="23">
        <f t="shared" si="35"/>
        <v>30008809.989999998</v>
      </c>
      <c r="AD42" s="23">
        <f t="shared" si="35"/>
        <v>30508809.989999998</v>
      </c>
      <c r="AE42" s="23">
        <f t="shared" si="35"/>
        <v>30008809.989999998</v>
      </c>
      <c r="AF42" s="23">
        <f t="shared" si="35"/>
        <v>30008809.989999998</v>
      </c>
      <c r="AG42" s="23">
        <f t="shared" si="35"/>
        <v>30008809.989999998</v>
      </c>
      <c r="AH42" s="23">
        <f t="shared" si="35"/>
        <v>30508809.989999998</v>
      </c>
      <c r="AI42" s="23">
        <f t="shared" si="35"/>
        <v>30008809.989999998</v>
      </c>
      <c r="AJ42" s="23">
        <f t="shared" si="35"/>
        <v>30008809.989999998</v>
      </c>
      <c r="AK42" s="23">
        <f t="shared" si="35"/>
        <v>30008809.989999998</v>
      </c>
      <c r="AL42" s="65">
        <f t="shared" si="35"/>
        <v>30508809.989999998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</row>
    <row r="43" spans="1:15885" x14ac:dyDescent="0.2">
      <c r="A43" s="11"/>
      <c r="B43" s="12" t="s">
        <v>20</v>
      </c>
      <c r="C43" s="20">
        <v>0</v>
      </c>
      <c r="D43" s="20">
        <v>0</v>
      </c>
      <c r="E43" s="20">
        <v>0</v>
      </c>
      <c r="F43" s="20">
        <v>500000</v>
      </c>
      <c r="G43" s="20">
        <v>0</v>
      </c>
      <c r="H43" s="20">
        <v>0</v>
      </c>
      <c r="I43" s="20">
        <v>0</v>
      </c>
      <c r="J43" s="20">
        <v>500000</v>
      </c>
      <c r="K43" s="20">
        <v>0</v>
      </c>
      <c r="L43" s="20">
        <v>0</v>
      </c>
      <c r="M43" s="20">
        <v>0</v>
      </c>
      <c r="N43" s="67">
        <v>500000</v>
      </c>
      <c r="O43" s="20">
        <v>0</v>
      </c>
      <c r="P43" s="20">
        <v>0</v>
      </c>
      <c r="Q43" s="20">
        <v>0</v>
      </c>
      <c r="R43" s="20">
        <v>500000</v>
      </c>
      <c r="S43" s="20">
        <v>0</v>
      </c>
      <c r="T43" s="20">
        <v>0</v>
      </c>
      <c r="U43" s="20">
        <v>0</v>
      </c>
      <c r="V43" s="20">
        <v>500000</v>
      </c>
      <c r="W43" s="20">
        <v>0</v>
      </c>
      <c r="X43" s="20">
        <v>0</v>
      </c>
      <c r="Y43" s="20">
        <v>0</v>
      </c>
      <c r="Z43" s="67">
        <v>500000</v>
      </c>
      <c r="AA43" s="20">
        <v>0</v>
      </c>
      <c r="AB43" s="20">
        <v>0</v>
      </c>
      <c r="AC43" s="20">
        <v>0</v>
      </c>
      <c r="AD43" s="20">
        <v>500000</v>
      </c>
      <c r="AE43" s="20">
        <v>0</v>
      </c>
      <c r="AF43" s="20">
        <v>0</v>
      </c>
      <c r="AG43" s="20">
        <v>0</v>
      </c>
      <c r="AH43" s="20">
        <v>500000</v>
      </c>
      <c r="AI43" s="20">
        <v>0</v>
      </c>
      <c r="AJ43" s="20">
        <v>0</v>
      </c>
      <c r="AK43" s="20">
        <v>0</v>
      </c>
      <c r="AL43" s="67">
        <v>500000</v>
      </c>
    </row>
    <row r="44" spans="1:15885" x14ac:dyDescent="0.2">
      <c r="A44" s="11"/>
      <c r="B44" s="12" t="s">
        <v>21</v>
      </c>
      <c r="C44" s="20">
        <f>'DETALLE-POS'!$E$19</f>
        <v>30008809.989999998</v>
      </c>
      <c r="D44" s="20">
        <f>'DETALLE-POS'!$E$19</f>
        <v>30008809.989999998</v>
      </c>
      <c r="E44" s="20">
        <f>'DETALLE-POS'!$E$19</f>
        <v>30008809.989999998</v>
      </c>
      <c r="F44" s="20">
        <f>'DETALLE-POS'!$E$19</f>
        <v>30008809.989999998</v>
      </c>
      <c r="G44" s="20">
        <f>'DETALLE-POS'!$E$19</f>
        <v>30008809.989999998</v>
      </c>
      <c r="H44" s="20">
        <f>'DETALLE-POS'!$E$19</f>
        <v>30008809.989999998</v>
      </c>
      <c r="I44" s="20">
        <f>'DETALLE-POS'!$E$19</f>
        <v>30008809.989999998</v>
      </c>
      <c r="J44" s="20">
        <f>'DETALLE-POS'!$E$19</f>
        <v>30008809.989999998</v>
      </c>
      <c r="K44" s="20">
        <f>'DETALLE-POS'!$E$19</f>
        <v>30008809.989999998</v>
      </c>
      <c r="L44" s="20">
        <f>'DETALLE-POS'!$E$19</f>
        <v>30008809.989999998</v>
      </c>
      <c r="M44" s="20">
        <f>'DETALLE-POS'!$E$19</f>
        <v>30008809.989999998</v>
      </c>
      <c r="N44" s="20">
        <f>'DETALLE-POS'!$E$19</f>
        <v>30008809.989999998</v>
      </c>
      <c r="O44" s="20">
        <f>'DETALLE-POS'!$E$19</f>
        <v>30008809.989999998</v>
      </c>
      <c r="P44" s="20">
        <f>'DETALLE-POS'!$E$19</f>
        <v>30008809.989999998</v>
      </c>
      <c r="Q44" s="20">
        <f>'DETALLE-POS'!$E$19</f>
        <v>30008809.989999998</v>
      </c>
      <c r="R44" s="20">
        <f>'DETALLE-POS'!$E$19</f>
        <v>30008809.989999998</v>
      </c>
      <c r="S44" s="20">
        <f>'DETALLE-POS'!$E$19</f>
        <v>30008809.989999998</v>
      </c>
      <c r="T44" s="20">
        <f>'DETALLE-POS'!$E$19</f>
        <v>30008809.989999998</v>
      </c>
      <c r="U44" s="20">
        <f>'DETALLE-POS'!$E$19</f>
        <v>30008809.989999998</v>
      </c>
      <c r="V44" s="20">
        <f>'DETALLE-POS'!$E$19</f>
        <v>30008809.989999998</v>
      </c>
      <c r="W44" s="20">
        <f>'DETALLE-POS'!$E$19</f>
        <v>30008809.989999998</v>
      </c>
      <c r="X44" s="20">
        <f>'DETALLE-POS'!$E$19</f>
        <v>30008809.989999998</v>
      </c>
      <c r="Y44" s="20">
        <f>'DETALLE-POS'!$E$19</f>
        <v>30008809.989999998</v>
      </c>
      <c r="Z44" s="20">
        <f>'DETALLE-POS'!$E$19</f>
        <v>30008809.989999998</v>
      </c>
      <c r="AA44" s="20">
        <f>'DETALLE-POS'!$E$19</f>
        <v>30008809.989999998</v>
      </c>
      <c r="AB44" s="20">
        <f>'DETALLE-POS'!$E$19</f>
        <v>30008809.989999998</v>
      </c>
      <c r="AC44" s="20">
        <f>'DETALLE-POS'!$E$19</f>
        <v>30008809.989999998</v>
      </c>
      <c r="AD44" s="20">
        <f>'DETALLE-POS'!$E$19</f>
        <v>30008809.989999998</v>
      </c>
      <c r="AE44" s="20">
        <f>'DETALLE-POS'!$E$19</f>
        <v>30008809.989999998</v>
      </c>
      <c r="AF44" s="20">
        <f>'DETALLE-POS'!$E$19</f>
        <v>30008809.989999998</v>
      </c>
      <c r="AG44" s="20">
        <f>'DETALLE-POS'!$E$19</f>
        <v>30008809.989999998</v>
      </c>
      <c r="AH44" s="20">
        <f>'DETALLE-POS'!$E$19</f>
        <v>30008809.989999998</v>
      </c>
      <c r="AI44" s="20">
        <f>'DETALLE-POS'!$E$19</f>
        <v>30008809.989999998</v>
      </c>
      <c r="AJ44" s="20">
        <f>'DETALLE-POS'!$E$19</f>
        <v>30008809.989999998</v>
      </c>
      <c r="AK44" s="20">
        <f>'DETALLE-POS'!$E$19</f>
        <v>30008809.989999998</v>
      </c>
      <c r="AL44" s="20">
        <f>'DETALLE-POS'!$E$19</f>
        <v>30008809.989999998</v>
      </c>
    </row>
    <row r="45" spans="1:15885" x14ac:dyDescent="0.2">
      <c r="A45" s="11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67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67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67"/>
    </row>
    <row r="46" spans="1:15885" ht="16" thickBot="1" x14ac:dyDescent="0.25">
      <c r="A46" s="11"/>
      <c r="B46" s="35" t="s">
        <v>77</v>
      </c>
      <c r="C46" s="36">
        <f>SUM(C42,C39,C36,C29,C24,C15,C33)</f>
        <v>230229388.98574001</v>
      </c>
      <c r="D46" s="36">
        <f t="shared" ref="D46:N46" si="36">SUM(D42,D39,D36,D29,D24,D15,D33)</f>
        <v>73023375.785740003</v>
      </c>
      <c r="E46" s="36">
        <f t="shared" si="36"/>
        <v>74023375.785740003</v>
      </c>
      <c r="F46" s="36">
        <f t="shared" si="36"/>
        <v>77905500.532898992</v>
      </c>
      <c r="G46" s="36">
        <f t="shared" si="36"/>
        <v>74023375.785740003</v>
      </c>
      <c r="H46" s="36">
        <f t="shared" si="36"/>
        <v>81273375.785740003</v>
      </c>
      <c r="I46" s="36">
        <f t="shared" si="36"/>
        <v>74683375.785740003</v>
      </c>
      <c r="J46" s="36">
        <f t="shared" si="36"/>
        <v>73523375.785740003</v>
      </c>
      <c r="K46" s="36">
        <f t="shared" si="36"/>
        <v>74023375.785740003</v>
      </c>
      <c r="L46" s="36">
        <f t="shared" si="36"/>
        <v>73683375.785740003</v>
      </c>
      <c r="M46" s="36">
        <f t="shared" si="36"/>
        <v>74023375.785740003</v>
      </c>
      <c r="N46" s="36">
        <f t="shared" si="36"/>
        <v>98273375.785740003</v>
      </c>
      <c r="O46" s="36">
        <f>SUM(O42,O39,O36,O29,O24,O15,O33)</f>
        <v>76683375.785740003</v>
      </c>
      <c r="P46" s="36">
        <f t="shared" ref="P46:Z46" si="37">SUM(P42,P39,P36,P29,P24,P15,P33)</f>
        <v>73023375.785740003</v>
      </c>
      <c r="Q46" s="36">
        <f t="shared" si="37"/>
        <v>74023375.785740003</v>
      </c>
      <c r="R46" s="36">
        <f t="shared" si="37"/>
        <v>76330500.532898992</v>
      </c>
      <c r="S46" s="36">
        <f t="shared" si="37"/>
        <v>74023375.785740003</v>
      </c>
      <c r="T46" s="36">
        <f t="shared" si="37"/>
        <v>81273375.785740003</v>
      </c>
      <c r="U46" s="36">
        <f t="shared" si="37"/>
        <v>74683375.785740003</v>
      </c>
      <c r="V46" s="36">
        <f t="shared" si="37"/>
        <v>73523375.785740003</v>
      </c>
      <c r="W46" s="36">
        <f t="shared" si="37"/>
        <v>74023375.785740003</v>
      </c>
      <c r="X46" s="36">
        <f t="shared" si="37"/>
        <v>73683375.785740003</v>
      </c>
      <c r="Y46" s="36">
        <f t="shared" si="37"/>
        <v>74023375.785740003</v>
      </c>
      <c r="Z46" s="36">
        <f t="shared" si="37"/>
        <v>98273375.785740003</v>
      </c>
      <c r="AA46" s="36">
        <f>SUM(AA42,AA39,AA36,AA29,AA24,AA15,AA33)</f>
        <v>76683375.785740003</v>
      </c>
      <c r="AB46" s="36">
        <f t="shared" ref="AB46:AL46" si="38">SUM(AB42,AB39,AB36,AB29,AB24,AB15,AB33)</f>
        <v>73023375.785740003</v>
      </c>
      <c r="AC46" s="36">
        <f t="shared" si="38"/>
        <v>74023375.785740003</v>
      </c>
      <c r="AD46" s="36">
        <f t="shared" si="38"/>
        <v>76330500.532898992</v>
      </c>
      <c r="AE46" s="36">
        <f t="shared" si="38"/>
        <v>74023375.785740003</v>
      </c>
      <c r="AF46" s="36">
        <f t="shared" si="38"/>
        <v>81273375.785740003</v>
      </c>
      <c r="AG46" s="36">
        <f t="shared" si="38"/>
        <v>74683375.785740003</v>
      </c>
      <c r="AH46" s="36">
        <f t="shared" si="38"/>
        <v>73523375.785740003</v>
      </c>
      <c r="AI46" s="36">
        <f t="shared" si="38"/>
        <v>74023375.785740003</v>
      </c>
      <c r="AJ46" s="36">
        <f t="shared" si="38"/>
        <v>73683375.785740003</v>
      </c>
      <c r="AK46" s="36">
        <f t="shared" si="38"/>
        <v>74023375.785740003</v>
      </c>
      <c r="AL46" s="36">
        <f t="shared" si="38"/>
        <v>98273375.785740003</v>
      </c>
    </row>
    <row r="47" spans="1:15885" ht="22" customHeight="1" thickBot="1" x14ac:dyDescent="0.25">
      <c r="A47" s="11"/>
      <c r="B47" s="33" t="s">
        <v>76</v>
      </c>
      <c r="C47" s="34">
        <f>C12-C46</f>
        <v>97014646.59325999</v>
      </c>
      <c r="D47" s="34">
        <f t="shared" ref="D47:N47" si="39">D12-D46</f>
        <v>29220659.793260008</v>
      </c>
      <c r="E47" s="34">
        <f t="shared" si="39"/>
        <v>28220659.793260008</v>
      </c>
      <c r="F47" s="34">
        <f t="shared" si="39"/>
        <v>24338535.046101019</v>
      </c>
      <c r="G47" s="34">
        <f t="shared" si="39"/>
        <v>28220659.793260008</v>
      </c>
      <c r="H47" s="34">
        <f t="shared" si="39"/>
        <v>20970659.793260008</v>
      </c>
      <c r="I47" s="34">
        <f t="shared" si="39"/>
        <v>27560659.793260008</v>
      </c>
      <c r="J47" s="34">
        <f t="shared" si="39"/>
        <v>28720659.793260008</v>
      </c>
      <c r="K47" s="34">
        <f t="shared" si="39"/>
        <v>28220659.793260008</v>
      </c>
      <c r="L47" s="34">
        <f t="shared" si="39"/>
        <v>28560659.793260008</v>
      </c>
      <c r="M47" s="34">
        <f t="shared" si="39"/>
        <v>28220659.793260008</v>
      </c>
      <c r="N47" s="34">
        <f t="shared" si="39"/>
        <v>3970659.7932600081</v>
      </c>
      <c r="O47" s="34">
        <f>O12-O46</f>
        <v>25560659.793260008</v>
      </c>
      <c r="P47" s="34">
        <f t="shared" ref="P47:Z47" si="40">P12-P46</f>
        <v>29220659.793260008</v>
      </c>
      <c r="Q47" s="34">
        <f t="shared" si="40"/>
        <v>28220659.793260008</v>
      </c>
      <c r="R47" s="34">
        <f t="shared" si="40"/>
        <v>25913535.046101019</v>
      </c>
      <c r="S47" s="34">
        <f t="shared" si="40"/>
        <v>28220659.793260008</v>
      </c>
      <c r="T47" s="34">
        <f t="shared" si="40"/>
        <v>20970659.793260008</v>
      </c>
      <c r="U47" s="34">
        <f t="shared" si="40"/>
        <v>27560659.793260008</v>
      </c>
      <c r="V47" s="34">
        <f t="shared" si="40"/>
        <v>28720659.793260008</v>
      </c>
      <c r="W47" s="34">
        <f t="shared" si="40"/>
        <v>28220659.793260008</v>
      </c>
      <c r="X47" s="34">
        <f t="shared" si="40"/>
        <v>28560659.793260008</v>
      </c>
      <c r="Y47" s="34">
        <f t="shared" si="40"/>
        <v>28220659.793260008</v>
      </c>
      <c r="Z47" s="34">
        <f t="shared" si="40"/>
        <v>3970659.7932600081</v>
      </c>
      <c r="AA47" s="34">
        <f>AA12-AA46</f>
        <v>25560659.793260008</v>
      </c>
      <c r="AB47" s="34">
        <f t="shared" ref="AB47:AL47" si="41">AB12-AB46</f>
        <v>29220659.793260008</v>
      </c>
      <c r="AC47" s="34">
        <f t="shared" si="41"/>
        <v>28220659.793260008</v>
      </c>
      <c r="AD47" s="34">
        <f t="shared" si="41"/>
        <v>25913535.046101019</v>
      </c>
      <c r="AE47" s="34">
        <f t="shared" si="41"/>
        <v>28220659.793260008</v>
      </c>
      <c r="AF47" s="34">
        <f t="shared" si="41"/>
        <v>20970659.793260008</v>
      </c>
      <c r="AG47" s="34">
        <f t="shared" si="41"/>
        <v>27560659.793260008</v>
      </c>
      <c r="AH47" s="34">
        <f t="shared" si="41"/>
        <v>28720659.793260008</v>
      </c>
      <c r="AI47" s="34">
        <f t="shared" si="41"/>
        <v>28220659.793260008</v>
      </c>
      <c r="AJ47" s="34">
        <f t="shared" si="41"/>
        <v>28560659.793260008</v>
      </c>
      <c r="AK47" s="34">
        <f t="shared" si="41"/>
        <v>28220659.793260008</v>
      </c>
      <c r="AL47" s="34">
        <f t="shared" si="41"/>
        <v>3970659.7932600081</v>
      </c>
    </row>
    <row r="48" spans="1:15885" ht="17" x14ac:dyDescent="0.2">
      <c r="A48" s="11"/>
      <c r="B48" s="31" t="s">
        <v>22</v>
      </c>
      <c r="C48" s="32">
        <f>SUM(C49:C50)</f>
        <v>6802103</v>
      </c>
      <c r="D48" s="32">
        <f t="shared" ref="D48:N48" si="42">SUM(D49:D50)</f>
        <v>6802103</v>
      </c>
      <c r="E48" s="32">
        <f t="shared" si="42"/>
        <v>6802103</v>
      </c>
      <c r="F48" s="32">
        <f t="shared" si="42"/>
        <v>6802103</v>
      </c>
      <c r="G48" s="32">
        <f t="shared" si="42"/>
        <v>6802103</v>
      </c>
      <c r="H48" s="32">
        <f t="shared" si="42"/>
        <v>6802103</v>
      </c>
      <c r="I48" s="32">
        <f t="shared" si="42"/>
        <v>6802103</v>
      </c>
      <c r="J48" s="32">
        <f t="shared" si="42"/>
        <v>6802103</v>
      </c>
      <c r="K48" s="32">
        <f t="shared" si="42"/>
        <v>6802103</v>
      </c>
      <c r="L48" s="32">
        <f t="shared" si="42"/>
        <v>6802103</v>
      </c>
      <c r="M48" s="32">
        <f t="shared" si="42"/>
        <v>6802103</v>
      </c>
      <c r="N48" s="68">
        <f t="shared" si="42"/>
        <v>6802103</v>
      </c>
      <c r="O48" s="32">
        <f>SUM(O49:O50)</f>
        <v>6802103</v>
      </c>
      <c r="P48" s="32">
        <f t="shared" ref="P48:Z48" si="43">SUM(P49:P50)</f>
        <v>6802103</v>
      </c>
      <c r="Q48" s="32">
        <f t="shared" si="43"/>
        <v>6802103</v>
      </c>
      <c r="R48" s="32">
        <f t="shared" si="43"/>
        <v>6802103</v>
      </c>
      <c r="S48" s="32">
        <f t="shared" si="43"/>
        <v>6802103</v>
      </c>
      <c r="T48" s="32">
        <f t="shared" si="43"/>
        <v>6802103</v>
      </c>
      <c r="U48" s="32">
        <f t="shared" si="43"/>
        <v>6802103</v>
      </c>
      <c r="V48" s="32">
        <f t="shared" si="43"/>
        <v>6802103</v>
      </c>
      <c r="W48" s="32">
        <f t="shared" si="43"/>
        <v>6802103</v>
      </c>
      <c r="X48" s="32">
        <f t="shared" si="43"/>
        <v>6802103</v>
      </c>
      <c r="Y48" s="32">
        <f t="shared" si="43"/>
        <v>6802103</v>
      </c>
      <c r="Z48" s="68">
        <f t="shared" si="43"/>
        <v>6802103</v>
      </c>
      <c r="AA48" s="32">
        <f>SUM(AA49:AA50)</f>
        <v>6802103</v>
      </c>
      <c r="AB48" s="32">
        <f t="shared" ref="AB48:AL48" si="44">SUM(AB49:AB50)</f>
        <v>6802103</v>
      </c>
      <c r="AC48" s="32">
        <f t="shared" si="44"/>
        <v>6802103</v>
      </c>
      <c r="AD48" s="32">
        <f t="shared" si="44"/>
        <v>6802103</v>
      </c>
      <c r="AE48" s="32">
        <f t="shared" si="44"/>
        <v>6802103</v>
      </c>
      <c r="AF48" s="32">
        <f t="shared" si="44"/>
        <v>6802103</v>
      </c>
      <c r="AG48" s="32">
        <f t="shared" si="44"/>
        <v>6802103</v>
      </c>
      <c r="AH48" s="32">
        <f t="shared" si="44"/>
        <v>6802103</v>
      </c>
      <c r="AI48" s="32">
        <f t="shared" si="44"/>
        <v>6802103</v>
      </c>
      <c r="AJ48" s="32">
        <f t="shared" si="44"/>
        <v>6802103</v>
      </c>
      <c r="AK48" s="32">
        <f t="shared" si="44"/>
        <v>6802103</v>
      </c>
      <c r="AL48" s="68">
        <f t="shared" si="44"/>
        <v>6802103</v>
      </c>
    </row>
    <row r="49" spans="1:15885" ht="17" x14ac:dyDescent="0.2">
      <c r="A49" s="11"/>
      <c r="B49" s="27" t="s">
        <v>64</v>
      </c>
      <c r="C49" s="28">
        <v>6802103</v>
      </c>
      <c r="D49" s="28">
        <v>6802103</v>
      </c>
      <c r="E49" s="28">
        <v>6802103</v>
      </c>
      <c r="F49" s="28">
        <v>6802103</v>
      </c>
      <c r="G49" s="28">
        <v>6802103</v>
      </c>
      <c r="H49" s="28">
        <v>6802103</v>
      </c>
      <c r="I49" s="28">
        <v>6802103</v>
      </c>
      <c r="J49" s="28">
        <v>6802103</v>
      </c>
      <c r="K49" s="28">
        <v>6802103</v>
      </c>
      <c r="L49" s="28">
        <v>6802103</v>
      </c>
      <c r="M49" s="28">
        <v>6802103</v>
      </c>
      <c r="N49" s="69">
        <v>6802103</v>
      </c>
      <c r="O49" s="28">
        <v>6802103</v>
      </c>
      <c r="P49" s="28">
        <v>6802103</v>
      </c>
      <c r="Q49" s="28">
        <v>6802103</v>
      </c>
      <c r="R49" s="28">
        <v>6802103</v>
      </c>
      <c r="S49" s="28">
        <v>6802103</v>
      </c>
      <c r="T49" s="28">
        <v>6802103</v>
      </c>
      <c r="U49" s="28">
        <v>6802103</v>
      </c>
      <c r="V49" s="28">
        <v>6802103</v>
      </c>
      <c r="W49" s="28">
        <v>6802103</v>
      </c>
      <c r="X49" s="28">
        <v>6802103</v>
      </c>
      <c r="Y49" s="28">
        <v>6802103</v>
      </c>
      <c r="Z49" s="69">
        <v>6802103</v>
      </c>
      <c r="AA49" s="28">
        <v>6802103</v>
      </c>
      <c r="AB49" s="28">
        <v>6802103</v>
      </c>
      <c r="AC49" s="28">
        <v>6802103</v>
      </c>
      <c r="AD49" s="28">
        <v>6802103</v>
      </c>
      <c r="AE49" s="28">
        <v>6802103</v>
      </c>
      <c r="AF49" s="28">
        <v>6802103</v>
      </c>
      <c r="AG49" s="28">
        <v>6802103</v>
      </c>
      <c r="AH49" s="28">
        <v>6802103</v>
      </c>
      <c r="AI49" s="28">
        <v>6802103</v>
      </c>
      <c r="AJ49" s="28">
        <v>6802103</v>
      </c>
      <c r="AK49" s="28">
        <v>6802103</v>
      </c>
      <c r="AL49" s="69">
        <v>6802103</v>
      </c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</row>
    <row r="50" spans="1:15885" s="2" customFormat="1" ht="14" x14ac:dyDescent="0.2">
      <c r="B50" s="29"/>
      <c r="C50" s="29"/>
      <c r="D50" s="29"/>
      <c r="E50" s="29"/>
      <c r="F50" s="29"/>
      <c r="G50" s="29"/>
      <c r="H50" s="30"/>
      <c r="I50" s="29"/>
      <c r="J50" s="29"/>
      <c r="K50" s="29"/>
      <c r="L50" s="29"/>
      <c r="M50" s="29"/>
      <c r="N50" s="70"/>
      <c r="O50" s="29"/>
      <c r="P50" s="29"/>
      <c r="Q50" s="29"/>
      <c r="R50" s="29"/>
      <c r="S50" s="29"/>
      <c r="T50" s="30"/>
      <c r="U50" s="29"/>
      <c r="V50" s="29"/>
      <c r="W50" s="29"/>
      <c r="X50" s="29"/>
      <c r="Y50" s="29"/>
      <c r="Z50" s="70"/>
      <c r="AA50" s="29"/>
      <c r="AB50" s="29"/>
      <c r="AC50" s="29"/>
      <c r="AD50" s="29"/>
      <c r="AE50" s="29"/>
      <c r="AF50" s="30"/>
      <c r="AG50" s="29"/>
      <c r="AH50" s="29"/>
      <c r="AI50" s="29"/>
      <c r="AJ50" s="29"/>
      <c r="AK50" s="29"/>
      <c r="AL50" s="70"/>
    </row>
    <row r="51" spans="1:15885" s="2" customFormat="1" ht="22" customHeight="1" thickBot="1" x14ac:dyDescent="0.25">
      <c r="A51" s="11"/>
      <c r="B51" s="33" t="s">
        <v>78</v>
      </c>
      <c r="C51" s="34">
        <f>C47-C48</f>
        <v>90212543.59325999</v>
      </c>
      <c r="D51" s="34">
        <f t="shared" ref="D51:N51" si="45">D47-D48</f>
        <v>22418556.793260008</v>
      </c>
      <c r="E51" s="34">
        <f t="shared" si="45"/>
        <v>21418556.793260008</v>
      </c>
      <c r="F51" s="34">
        <f t="shared" si="45"/>
        <v>17536432.046101019</v>
      </c>
      <c r="G51" s="34">
        <f t="shared" si="45"/>
        <v>21418556.793260008</v>
      </c>
      <c r="H51" s="34">
        <f t="shared" si="45"/>
        <v>14168556.793260008</v>
      </c>
      <c r="I51" s="34">
        <f t="shared" si="45"/>
        <v>20758556.793260008</v>
      </c>
      <c r="J51" s="34">
        <f t="shared" si="45"/>
        <v>21918556.793260008</v>
      </c>
      <c r="K51" s="34">
        <f t="shared" si="45"/>
        <v>21418556.793260008</v>
      </c>
      <c r="L51" s="34">
        <f t="shared" si="45"/>
        <v>21758556.793260008</v>
      </c>
      <c r="M51" s="34">
        <f t="shared" si="45"/>
        <v>21418556.793260008</v>
      </c>
      <c r="N51" s="34">
        <f t="shared" si="45"/>
        <v>-2831443.2067399919</v>
      </c>
      <c r="O51" s="34">
        <f>O47-O48</f>
        <v>18758556.793260008</v>
      </c>
      <c r="P51" s="34">
        <f t="shared" ref="P51:Z51" si="46">P47-P48</f>
        <v>22418556.793260008</v>
      </c>
      <c r="Q51" s="34">
        <f t="shared" si="46"/>
        <v>21418556.793260008</v>
      </c>
      <c r="R51" s="34">
        <f t="shared" si="46"/>
        <v>19111432.046101019</v>
      </c>
      <c r="S51" s="34">
        <f t="shared" si="46"/>
        <v>21418556.793260008</v>
      </c>
      <c r="T51" s="34">
        <f t="shared" si="46"/>
        <v>14168556.793260008</v>
      </c>
      <c r="U51" s="34">
        <f t="shared" si="46"/>
        <v>20758556.793260008</v>
      </c>
      <c r="V51" s="34">
        <f t="shared" si="46"/>
        <v>21918556.793260008</v>
      </c>
      <c r="W51" s="34">
        <f t="shared" si="46"/>
        <v>21418556.793260008</v>
      </c>
      <c r="X51" s="34">
        <f t="shared" si="46"/>
        <v>21758556.793260008</v>
      </c>
      <c r="Y51" s="34">
        <f t="shared" si="46"/>
        <v>21418556.793260008</v>
      </c>
      <c r="Z51" s="34">
        <f t="shared" si="46"/>
        <v>-2831443.2067399919</v>
      </c>
      <c r="AA51" s="34">
        <f>AA47-AA48</f>
        <v>18758556.793260008</v>
      </c>
      <c r="AB51" s="34">
        <f t="shared" ref="AB51:AL51" si="47">AB47-AB48</f>
        <v>22418556.793260008</v>
      </c>
      <c r="AC51" s="34">
        <f t="shared" si="47"/>
        <v>21418556.793260008</v>
      </c>
      <c r="AD51" s="34">
        <f t="shared" si="47"/>
        <v>19111432.046101019</v>
      </c>
      <c r="AE51" s="34">
        <f t="shared" si="47"/>
        <v>21418556.793260008</v>
      </c>
      <c r="AF51" s="34">
        <f t="shared" si="47"/>
        <v>14168556.793260008</v>
      </c>
      <c r="AG51" s="34">
        <f t="shared" si="47"/>
        <v>20758556.793260008</v>
      </c>
      <c r="AH51" s="34">
        <f t="shared" si="47"/>
        <v>21918556.793260008</v>
      </c>
      <c r="AI51" s="34">
        <f t="shared" si="47"/>
        <v>21418556.793260008</v>
      </c>
      <c r="AJ51" s="34">
        <f t="shared" si="47"/>
        <v>21758556.793260008</v>
      </c>
      <c r="AK51" s="34">
        <f t="shared" si="47"/>
        <v>21418556.793260008</v>
      </c>
      <c r="AL51" s="34">
        <f t="shared" si="47"/>
        <v>-2831443.2067399919</v>
      </c>
    </row>
    <row r="52" spans="1:15885" s="2" customFormat="1" ht="14" x14ac:dyDescent="0.2">
      <c r="B52" s="3"/>
      <c r="H52" s="14"/>
    </row>
    <row r="53" spans="1:15885" s="2" customFormat="1" ht="14" x14ac:dyDescent="0.2">
      <c r="B53" s="3"/>
      <c r="H53" s="14"/>
    </row>
    <row r="55" spans="1:15885" s="2" customFormat="1" x14ac:dyDescent="0.2">
      <c r="B55" s="46" t="s">
        <v>79</v>
      </c>
      <c r="C55" s="54">
        <v>0.1</v>
      </c>
      <c r="H55" s="14"/>
    </row>
    <row r="57" spans="1:15885" s="2" customFormat="1" x14ac:dyDescent="0.2">
      <c r="B57" s="46" t="s">
        <v>80</v>
      </c>
      <c r="C57" s="46"/>
      <c r="D57" s="37"/>
      <c r="E57" s="37"/>
      <c r="H57" s="14"/>
    </row>
    <row r="58" spans="1:15885" s="2" customFormat="1" ht="14" x14ac:dyDescent="0.2">
      <c r="B58" s="38" t="s">
        <v>81</v>
      </c>
      <c r="C58" s="39">
        <f>NPV(C55,C51:N51)</f>
        <v>194860756.85186747</v>
      </c>
      <c r="H58" s="14"/>
    </row>
    <row r="59" spans="1:15885" s="2" customFormat="1" ht="14" x14ac:dyDescent="0.2">
      <c r="B59" s="38" t="s">
        <v>82</v>
      </c>
      <c r="C59" s="40">
        <f>SUM(C10:C11)</f>
        <v>225000000</v>
      </c>
      <c r="H59" s="14"/>
    </row>
    <row r="60" spans="1:15885" s="2" customFormat="1" ht="14" x14ac:dyDescent="0.2">
      <c r="B60" s="38" t="s">
        <v>83</v>
      </c>
      <c r="C60" s="39">
        <f>C58-C59</f>
        <v>-30139243.148132533</v>
      </c>
      <c r="H60" s="14"/>
    </row>
    <row r="61" spans="1:15885" s="2" customFormat="1" ht="14" x14ac:dyDescent="0.2">
      <c r="B61" s="38" t="s">
        <v>84</v>
      </c>
      <c r="C61" s="41" t="e">
        <f>IRR(C51:N51)</f>
        <v>#NUM!</v>
      </c>
      <c r="H61" s="14"/>
    </row>
    <row r="65" spans="2:38" s="2" customFormat="1" ht="17" x14ac:dyDescent="0.2">
      <c r="B65" s="55" t="s">
        <v>88</v>
      </c>
      <c r="C65" s="55">
        <v>1</v>
      </c>
      <c r="D65" s="55">
        <v>2</v>
      </c>
      <c r="E65" s="55">
        <v>3</v>
      </c>
      <c r="F65" s="55">
        <v>4</v>
      </c>
      <c r="G65" s="55">
        <v>5</v>
      </c>
      <c r="H65" s="55">
        <v>6</v>
      </c>
      <c r="I65" s="55">
        <v>7</v>
      </c>
      <c r="J65" s="55">
        <v>8</v>
      </c>
      <c r="K65" s="55">
        <v>9</v>
      </c>
      <c r="L65" s="55">
        <v>10</v>
      </c>
      <c r="M65" s="55">
        <v>11</v>
      </c>
      <c r="N65" s="55">
        <v>12</v>
      </c>
      <c r="O65" s="55">
        <v>13</v>
      </c>
      <c r="P65" s="55">
        <v>14</v>
      </c>
      <c r="Q65" s="55">
        <v>15</v>
      </c>
      <c r="R65" s="55">
        <v>16</v>
      </c>
      <c r="S65" s="55">
        <v>17</v>
      </c>
      <c r="T65" s="55">
        <v>18</v>
      </c>
      <c r="U65" s="55">
        <v>19</v>
      </c>
      <c r="V65" s="55">
        <v>20</v>
      </c>
      <c r="W65" s="55">
        <v>21</v>
      </c>
      <c r="X65" s="55">
        <v>22</v>
      </c>
      <c r="Y65" s="55">
        <v>23</v>
      </c>
      <c r="Z65" s="55">
        <v>24</v>
      </c>
      <c r="AA65" s="55">
        <v>25</v>
      </c>
      <c r="AB65" s="55">
        <v>26</v>
      </c>
      <c r="AC65" s="55">
        <v>27</v>
      </c>
      <c r="AD65" s="55">
        <v>28</v>
      </c>
      <c r="AE65" s="55">
        <v>29</v>
      </c>
      <c r="AF65" s="55">
        <v>30</v>
      </c>
      <c r="AG65" s="55">
        <v>31</v>
      </c>
      <c r="AH65" s="55">
        <v>32</v>
      </c>
      <c r="AI65" s="55">
        <v>33</v>
      </c>
      <c r="AJ65" s="55">
        <v>34</v>
      </c>
      <c r="AK65" s="55">
        <v>35</v>
      </c>
      <c r="AL65" s="55">
        <v>36</v>
      </c>
    </row>
    <row r="66" spans="2:38" s="2" customFormat="1" ht="14" x14ac:dyDescent="0.2">
      <c r="B66" s="29" t="s">
        <v>86</v>
      </c>
      <c r="C66" s="20">
        <f>C51/POWER(1+$C$55,C65)</f>
        <v>82011403.266599983</v>
      </c>
      <c r="D66" s="20">
        <f t="shared" ref="D66:AL66" si="48">D51/POWER(1+$C$55,D65)</f>
        <v>18527732.886991739</v>
      </c>
      <c r="E66" s="20">
        <f t="shared" si="48"/>
        <v>16092078.732727274</v>
      </c>
      <c r="F66" s="20">
        <f t="shared" si="48"/>
        <v>11977619.046582211</v>
      </c>
      <c r="G66" s="20">
        <f t="shared" si="48"/>
        <v>13299238.622088656</v>
      </c>
      <c r="H66" s="20">
        <f t="shared" si="48"/>
        <v>7997780.9362816187</v>
      </c>
      <c r="I66" s="20">
        <f t="shared" si="48"/>
        <v>10652421.941214554</v>
      </c>
      <c r="J66" s="20">
        <f t="shared" si="48"/>
        <v>10225168.507601976</v>
      </c>
      <c r="K66" s="20">
        <f t="shared" si="48"/>
        <v>9083558.9249973726</v>
      </c>
      <c r="L66" s="20">
        <f t="shared" si="48"/>
        <v>8388865.5593127422</v>
      </c>
      <c r="M66" s="20">
        <f t="shared" si="48"/>
        <v>7507073.4917333629</v>
      </c>
      <c r="N66" s="20">
        <f t="shared" si="48"/>
        <v>-902185.06426399772</v>
      </c>
      <c r="O66" s="20">
        <f t="shared" si="48"/>
        <v>5433685.7182750907</v>
      </c>
      <c r="P66" s="20">
        <f t="shared" si="48"/>
        <v>5903506.6801012428</v>
      </c>
      <c r="Q66" s="20">
        <f t="shared" si="48"/>
        <v>5127432.2052683299</v>
      </c>
      <c r="R66" s="20">
        <f t="shared" si="48"/>
        <v>4159204.4399051149</v>
      </c>
      <c r="S66" s="20">
        <f t="shared" si="48"/>
        <v>4237547.2770812642</v>
      </c>
      <c r="T66" s="20">
        <f t="shared" si="48"/>
        <v>2548339.4795957138</v>
      </c>
      <c r="U66" s="20">
        <f t="shared" si="48"/>
        <v>3394189.913724937</v>
      </c>
      <c r="V66" s="20">
        <f t="shared" si="48"/>
        <v>3258053.8028034042</v>
      </c>
      <c r="W66" s="20">
        <f t="shared" si="48"/>
        <v>2894301.8079921198</v>
      </c>
      <c r="X66" s="20">
        <f t="shared" si="48"/>
        <v>2672951.0928260661</v>
      </c>
      <c r="Y66" s="20">
        <f t="shared" si="48"/>
        <v>2391984.9652827433</v>
      </c>
      <c r="Z66" s="20">
        <f t="shared" si="48"/>
        <v>-287463.96475250821</v>
      </c>
      <c r="AA66" s="20">
        <f t="shared" si="48"/>
        <v>1731339.7235950783</v>
      </c>
      <c r="AB66" s="20">
        <f t="shared" si="48"/>
        <v>1881039.1608392114</v>
      </c>
      <c r="AC66" s="20">
        <f t="shared" si="48"/>
        <v>1633757.9163190646</v>
      </c>
      <c r="AD66" s="20">
        <f t="shared" si="48"/>
        <v>1325250.7117115122</v>
      </c>
      <c r="AE66" s="20">
        <f t="shared" si="48"/>
        <v>1350213.153982698</v>
      </c>
      <c r="AF66" s="20">
        <f t="shared" si="48"/>
        <v>811979.49218716659</v>
      </c>
      <c r="AG66" s="20">
        <f t="shared" si="48"/>
        <v>1081493.5076744214</v>
      </c>
      <c r="AH66" s="20">
        <f t="shared" si="48"/>
        <v>1038116.3473315854</v>
      </c>
      <c r="AI66" s="20">
        <f t="shared" si="48"/>
        <v>922213.75178109249</v>
      </c>
      <c r="AJ66" s="20">
        <f t="shared" si="48"/>
        <v>851684.59240696067</v>
      </c>
      <c r="AK66" s="20">
        <f t="shared" si="48"/>
        <v>762160.12543891929</v>
      </c>
      <c r="AL66" s="20">
        <f t="shared" si="48"/>
        <v>-91594.878151352794</v>
      </c>
    </row>
    <row r="67" spans="2:38" s="2" customFormat="1" ht="14" x14ac:dyDescent="0.2">
      <c r="B67" s="29" t="s">
        <v>87</v>
      </c>
      <c r="C67" s="20">
        <f>C66</f>
        <v>82011403.266599983</v>
      </c>
      <c r="D67" s="20">
        <f>C67+D66</f>
        <v>100539136.15359172</v>
      </c>
      <c r="E67" s="20">
        <f t="shared" ref="E67:AL67" si="49">D67+E66</f>
        <v>116631214.886319</v>
      </c>
      <c r="F67" s="20">
        <f t="shared" si="49"/>
        <v>128608833.9329012</v>
      </c>
      <c r="G67" s="20">
        <f t="shared" si="49"/>
        <v>141908072.55498987</v>
      </c>
      <c r="H67" s="20">
        <f t="shared" si="49"/>
        <v>149905853.4912715</v>
      </c>
      <c r="I67" s="20">
        <f t="shared" si="49"/>
        <v>160558275.43248606</v>
      </c>
      <c r="J67" s="20">
        <f t="shared" si="49"/>
        <v>170783443.94008803</v>
      </c>
      <c r="K67" s="20">
        <f t="shared" si="49"/>
        <v>179867002.86508539</v>
      </c>
      <c r="L67" s="20">
        <f t="shared" si="49"/>
        <v>188255868.42439812</v>
      </c>
      <c r="M67" s="20">
        <f t="shared" si="49"/>
        <v>195762941.9161315</v>
      </c>
      <c r="N67" s="20">
        <f t="shared" si="49"/>
        <v>194860756.8518675</v>
      </c>
      <c r="O67" s="20">
        <f t="shared" si="49"/>
        <v>200294442.5701426</v>
      </c>
      <c r="P67" s="20">
        <f t="shared" si="49"/>
        <v>206197949.25024384</v>
      </c>
      <c r="Q67" s="20">
        <f t="shared" si="49"/>
        <v>211325381.45551217</v>
      </c>
      <c r="R67" s="20">
        <f t="shared" si="49"/>
        <v>215484585.89541727</v>
      </c>
      <c r="S67" s="20">
        <f t="shared" si="49"/>
        <v>219722133.17249852</v>
      </c>
      <c r="T67" s="20">
        <f t="shared" si="49"/>
        <v>222270472.65209424</v>
      </c>
      <c r="U67" s="71">
        <f t="shared" si="49"/>
        <v>225664662.56581917</v>
      </c>
      <c r="V67" s="20">
        <f t="shared" si="49"/>
        <v>228922716.36862257</v>
      </c>
      <c r="W67" s="20">
        <f t="shared" si="49"/>
        <v>231817018.1766147</v>
      </c>
      <c r="X67" s="20">
        <f t="shared" si="49"/>
        <v>234489969.26944077</v>
      </c>
      <c r="Y67" s="20">
        <f t="shared" si="49"/>
        <v>236881954.23472351</v>
      </c>
      <c r="Z67" s="20">
        <f t="shared" si="49"/>
        <v>236594490.26997101</v>
      </c>
      <c r="AA67" s="20">
        <f t="shared" si="49"/>
        <v>238325829.9935661</v>
      </c>
      <c r="AB67" s="20">
        <f t="shared" si="49"/>
        <v>240206869.1544053</v>
      </c>
      <c r="AC67" s="20">
        <f t="shared" si="49"/>
        <v>241840627.07072437</v>
      </c>
      <c r="AD67" s="20">
        <f t="shared" si="49"/>
        <v>243165877.78243589</v>
      </c>
      <c r="AE67" s="20">
        <f t="shared" si="49"/>
        <v>244516090.93641859</v>
      </c>
      <c r="AF67" s="20">
        <f t="shared" si="49"/>
        <v>245328070.42860577</v>
      </c>
      <c r="AG67" s="20">
        <f t="shared" si="49"/>
        <v>246409563.93628019</v>
      </c>
      <c r="AH67" s="20">
        <f t="shared" si="49"/>
        <v>247447680.28361177</v>
      </c>
      <c r="AI67" s="20">
        <f t="shared" si="49"/>
        <v>248369894.03539288</v>
      </c>
      <c r="AJ67" s="20">
        <f t="shared" si="49"/>
        <v>249221578.62779984</v>
      </c>
      <c r="AK67" s="20">
        <f t="shared" si="49"/>
        <v>249983738.75323877</v>
      </c>
      <c r="AL67" s="20">
        <f t="shared" si="49"/>
        <v>249892143.87508741</v>
      </c>
    </row>
    <row r="69" spans="2:38" s="2" customFormat="1" x14ac:dyDescent="0.2">
      <c r="B69" s="46" t="s">
        <v>85</v>
      </c>
      <c r="C69" s="72" t="s">
        <v>179</v>
      </c>
      <c r="H69" s="14"/>
    </row>
    <row r="73" spans="2:38" s="2" customFormat="1" x14ac:dyDescent="0.2">
      <c r="B73" s="46" t="s">
        <v>89</v>
      </c>
      <c r="C73" s="46"/>
      <c r="H73" s="14"/>
    </row>
    <row r="74" spans="2:38" s="2" customFormat="1" ht="14" x14ac:dyDescent="0.2">
      <c r="B74" s="38" t="s">
        <v>24</v>
      </c>
      <c r="C74" s="56">
        <f>SUM(C6:N6)</f>
        <v>743110408.15199995</v>
      </c>
      <c r="H74" s="14"/>
    </row>
    <row r="75" spans="2:38" s="2" customFormat="1" ht="14" x14ac:dyDescent="0.2">
      <c r="B75" s="38" t="s">
        <v>90</v>
      </c>
      <c r="C75" s="56">
        <f>SUM(C46:N46)</f>
        <v>1078688647.376039</v>
      </c>
      <c r="H75" s="14"/>
    </row>
    <row r="76" spans="2:38" s="2" customFormat="1" ht="14" x14ac:dyDescent="0.2">
      <c r="B76" s="38" t="s">
        <v>91</v>
      </c>
      <c r="C76" s="56">
        <f>C74-C75</f>
        <v>-335578239.22403908</v>
      </c>
      <c r="H76" s="14"/>
    </row>
    <row r="77" spans="2:38" s="2" customFormat="1" ht="14" x14ac:dyDescent="0.2">
      <c r="B77" s="38" t="s">
        <v>18</v>
      </c>
      <c r="C77" s="56">
        <f>SUM(C48:N48)</f>
        <v>81625236</v>
      </c>
      <c r="H77" s="14"/>
    </row>
    <row r="78" spans="2:38" s="2" customFormat="1" ht="14" x14ac:dyDescent="0.2">
      <c r="B78" s="38" t="s">
        <v>92</v>
      </c>
      <c r="C78" s="56">
        <f>C76-C77</f>
        <v>-417203475.22403908</v>
      </c>
      <c r="H78" s="14"/>
    </row>
  </sheetData>
  <mergeCells count="1">
    <mergeCell ref="B1:C1"/>
  </mergeCells>
  <hyperlinks>
    <hyperlink ref="B11" r:id="rId1" xr:uid="{A11D9DE0-4EF6-5E40-A979-5828B5283F1C}"/>
    <hyperlink ref="B28" r:id="rId2" xr:uid="{58444A8C-45EA-1A4D-897D-8E5C72A13AC7}"/>
    <hyperlink ref="B32" r:id="rId3" xr:uid="{9DD0BF9A-8BBA-B748-B295-01FB80C2590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3134-96EB-014B-88B9-BB92014B176D}">
  <dimension ref="B3:Q55"/>
  <sheetViews>
    <sheetView tabSelected="1" topLeftCell="E11" zoomScale="93" workbookViewId="0">
      <selection activeCell="Q54" sqref="Q54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8" t="s">
        <v>43</v>
      </c>
      <c r="C3" s="79"/>
      <c r="D3" s="79"/>
      <c r="E3" s="79"/>
      <c r="H3" s="78" t="s">
        <v>60</v>
      </c>
      <c r="I3" s="79"/>
      <c r="J3" s="79"/>
      <c r="K3" s="79"/>
      <c r="N3" s="78" t="s">
        <v>125</v>
      </c>
      <c r="O3" s="79"/>
      <c r="P3" s="79"/>
      <c r="Q3" s="79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158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57" t="s">
        <v>159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57" t="s">
        <v>160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57" t="s">
        <v>161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57" t="s">
        <v>162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57" t="s">
        <v>163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57" t="s">
        <v>164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57" t="s">
        <v>165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57" t="s">
        <v>166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57" t="s">
        <v>167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57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57" t="s">
        <v>111</v>
      </c>
      <c r="I16" s="19">
        <v>30000</v>
      </c>
      <c r="J16" s="19">
        <v>2</v>
      </c>
      <c r="K16" s="19">
        <f t="shared" si="0"/>
        <v>60000</v>
      </c>
      <c r="N16" s="80" t="s">
        <v>57</v>
      </c>
      <c r="O16" s="80"/>
      <c r="P16" s="80"/>
      <c r="Q16" s="60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57" t="s">
        <v>117</v>
      </c>
      <c r="I17" s="19">
        <v>1200000</v>
      </c>
      <c r="J17" s="19">
        <v>2</v>
      </c>
      <c r="K17" s="19">
        <f t="shared" si="0"/>
        <v>2400000</v>
      </c>
      <c r="N17" s="81" t="s">
        <v>124</v>
      </c>
      <c r="O17" s="81"/>
      <c r="P17" s="81"/>
      <c r="Q17" s="59">
        <f>Q16/400</f>
        <v>114677.53212222223</v>
      </c>
    </row>
    <row r="18" spans="2:17" ht="17" thickTop="1" thickBot="1" x14ac:dyDescent="0.25">
      <c r="B18" s="12"/>
      <c r="C18" s="19"/>
      <c r="D18" s="19"/>
      <c r="E18" s="19">
        <f t="shared" si="1"/>
        <v>0</v>
      </c>
      <c r="H18" s="57" t="s">
        <v>170</v>
      </c>
      <c r="I18" s="19">
        <v>4000000</v>
      </c>
      <c r="J18" s="19">
        <v>1</v>
      </c>
      <c r="K18" s="19">
        <f t="shared" si="0"/>
        <v>4000000</v>
      </c>
      <c r="N18" s="81" t="s">
        <v>184</v>
      </c>
      <c r="O18" s="81"/>
      <c r="P18" s="81"/>
      <c r="Q18" s="59">
        <f>Q17*1.35</f>
        <v>154814.66836500002</v>
      </c>
    </row>
    <row r="19" spans="2:17" ht="17" thickTop="1" thickBot="1" x14ac:dyDescent="0.25">
      <c r="B19" s="81" t="s">
        <v>57</v>
      </c>
      <c r="C19" s="81"/>
      <c r="D19" s="81"/>
      <c r="E19" s="21">
        <f>SUM(E5:E18)</f>
        <v>30008809.989999998</v>
      </c>
      <c r="H19" s="57" t="s">
        <v>171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57" t="s">
        <v>172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57" t="s">
        <v>173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57" t="s">
        <v>174</v>
      </c>
      <c r="I22" s="19">
        <v>2660137</v>
      </c>
      <c r="J22" s="19">
        <v>1</v>
      </c>
      <c r="K22" s="19">
        <f t="shared" si="0"/>
        <v>2660137</v>
      </c>
      <c r="N22" s="78" t="s">
        <v>130</v>
      </c>
      <c r="O22" s="79"/>
      <c r="P22" s="79"/>
      <c r="Q22" s="79"/>
    </row>
    <row r="23" spans="2:17" x14ac:dyDescent="0.2">
      <c r="H23" s="57" t="s">
        <v>175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8" t="s">
        <v>5</v>
      </c>
      <c r="C24" s="79"/>
      <c r="D24" s="79"/>
      <c r="E24" s="79"/>
      <c r="H24" s="57" t="s">
        <v>176</v>
      </c>
      <c r="I24" s="19">
        <v>0</v>
      </c>
      <c r="J24" s="19">
        <v>1</v>
      </c>
      <c r="K24" s="19">
        <f t="shared" si="0"/>
        <v>0</v>
      </c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7" t="s">
        <v>177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57" t="s">
        <v>178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57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81" t="s">
        <v>57</v>
      </c>
      <c r="I28" s="81"/>
      <c r="J28" s="81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81" t="s">
        <v>57</v>
      </c>
      <c r="C32" s="81"/>
      <c r="D32" s="81"/>
      <c r="E32" s="21">
        <f>SUM(E26:E31)</f>
        <v>16500000</v>
      </c>
      <c r="H32" s="78" t="s">
        <v>61</v>
      </c>
      <c r="I32" s="79"/>
      <c r="J32" s="79"/>
      <c r="K32" s="79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57" t="s">
        <v>110</v>
      </c>
      <c r="I34" s="19">
        <v>60000</v>
      </c>
      <c r="J34" s="19">
        <v>1</v>
      </c>
      <c r="K34" s="19">
        <f>I34*J34</f>
        <v>60000</v>
      </c>
      <c r="N34" s="80" t="s">
        <v>57</v>
      </c>
      <c r="O34" s="80"/>
      <c r="P34" s="80"/>
      <c r="Q34" s="60">
        <f>SUM(Q24:Q33)</f>
        <v>14935182.464444444</v>
      </c>
    </row>
    <row r="35" spans="2:17" ht="16" thickBot="1" x14ac:dyDescent="0.25">
      <c r="H35" s="57" t="s">
        <v>169</v>
      </c>
      <c r="I35" s="19">
        <v>300000</v>
      </c>
      <c r="J35" s="19">
        <v>2</v>
      </c>
      <c r="K35" s="19">
        <f t="shared" ref="K35:K37" si="5">I35*J35</f>
        <v>600000</v>
      </c>
      <c r="N35" s="81" t="s">
        <v>124</v>
      </c>
      <c r="O35" s="81"/>
      <c r="P35" s="81"/>
      <c r="Q35" s="59">
        <f>Q34/200</f>
        <v>74675.912322222212</v>
      </c>
    </row>
    <row r="36" spans="2:17" ht="17" thickTop="1" thickBot="1" x14ac:dyDescent="0.25">
      <c r="H36" s="12"/>
      <c r="I36" s="19"/>
      <c r="J36" s="19"/>
      <c r="K36" s="19">
        <f t="shared" si="5"/>
        <v>0</v>
      </c>
      <c r="N36" s="81" t="s">
        <v>184</v>
      </c>
      <c r="O36" s="81"/>
      <c r="P36" s="81"/>
      <c r="Q36" s="59">
        <f>Q35*1.35</f>
        <v>100812.48163499999</v>
      </c>
    </row>
    <row r="37" spans="2:17" ht="16" thickTop="1" x14ac:dyDescent="0.2">
      <c r="B37" s="78" t="s">
        <v>99</v>
      </c>
      <c r="C37" s="79"/>
      <c r="D37" s="79"/>
      <c r="E37" s="79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81" t="s">
        <v>57</v>
      </c>
      <c r="I38" s="81"/>
      <c r="J38" s="81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8" t="s">
        <v>132</v>
      </c>
      <c r="O40" s="79"/>
      <c r="P40" s="79"/>
      <c r="Q40" s="79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168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81" t="s">
        <v>57</v>
      </c>
      <c r="C49" s="81"/>
      <c r="D49" s="81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80" t="s">
        <v>57</v>
      </c>
      <c r="O52" s="80"/>
      <c r="P52" s="80"/>
      <c r="Q52" s="60">
        <f>SUM(Q42:Q51)</f>
        <v>10485682.893333334</v>
      </c>
    </row>
    <row r="53" spans="2:17" ht="16" thickBot="1" x14ac:dyDescent="0.25">
      <c r="N53" s="81" t="s">
        <v>124</v>
      </c>
      <c r="O53" s="81"/>
      <c r="P53" s="81"/>
      <c r="Q53" s="59">
        <f>Q52/150</f>
        <v>69904.552622222225</v>
      </c>
    </row>
    <row r="54" spans="2:17" ht="17" thickTop="1" thickBot="1" x14ac:dyDescent="0.25">
      <c r="N54" s="81" t="s">
        <v>184</v>
      </c>
      <c r="O54" s="81"/>
      <c r="P54" s="81"/>
      <c r="Q54" s="59">
        <f>Q53*1.35</f>
        <v>94371.146040000007</v>
      </c>
    </row>
    <row r="55" spans="2:17" ht="16" thickTop="1" x14ac:dyDescent="0.2"/>
  </sheetData>
  <mergeCells count="22">
    <mergeCell ref="N54:P54"/>
    <mergeCell ref="N34:P34"/>
    <mergeCell ref="B3:E3"/>
    <mergeCell ref="H3:K3"/>
    <mergeCell ref="N3:Q3"/>
    <mergeCell ref="N16:P16"/>
    <mergeCell ref="N17:P17"/>
    <mergeCell ref="B19:D19"/>
    <mergeCell ref="N18:P18"/>
    <mergeCell ref="N22:Q22"/>
    <mergeCell ref="B24:E24"/>
    <mergeCell ref="H28:J28"/>
    <mergeCell ref="B32:D32"/>
    <mergeCell ref="H32:K32"/>
    <mergeCell ref="N53:P53"/>
    <mergeCell ref="N35:P35"/>
    <mergeCell ref="B37:E37"/>
    <mergeCell ref="H38:J38"/>
    <mergeCell ref="N40:Q40"/>
    <mergeCell ref="B49:D49"/>
    <mergeCell ref="N52:P52"/>
    <mergeCell ref="N36:P36"/>
  </mergeCells>
  <hyperlinks>
    <hyperlink ref="B5" r:id="rId1" xr:uid="{025D1988-95B2-1148-BBF7-3D1026ED722B}"/>
    <hyperlink ref="B11" r:id="rId2" xr:uid="{AFC06A48-FA49-6941-8339-5B93E76298E6}"/>
    <hyperlink ref="B14" r:id="rId3" xr:uid="{88FD96DE-8793-ED47-9FD0-7140036863E7}"/>
    <hyperlink ref="B15" r:id="rId4" xr:uid="{2A6882CF-B49E-8A48-841C-FF7AB6E1B8FF}"/>
    <hyperlink ref="B40" r:id="rId5" location="position=7&amp;search_layout=stack&amp;type=item&amp;tracking_id=7257b5ed-d525-4169-8b83-2902131c2061" xr:uid="{D74CD92A-7593-C547-9FD5-0BC1469AB97F}"/>
    <hyperlink ref="B41" r:id="rId6" xr:uid="{DBCF8CF7-39FA-854E-BB21-0C015F1CACD1}"/>
    <hyperlink ref="B44" r:id="rId7" location="reco_item_pos=1&amp;reco_backend=best-seller&amp;reco_backend_type=low_level&amp;reco_client=highlights-rankings&amp;reco_id=ac0323aa-cfe1-411d-8090-6847da658b5d" xr:uid="{51C3808E-9D16-6B44-9EB0-D056D2FC4F5D}"/>
    <hyperlink ref="B46" r:id="rId8" xr:uid="{DC1CA66F-9CEA-1544-BBF2-33BA7A2E7347}"/>
    <hyperlink ref="H5" r:id="rId9" xr:uid="{EC6BCB28-AA50-3647-B821-7A078485BEEC}"/>
    <hyperlink ref="H11" r:id="rId10" xr:uid="{BC280C45-48CA-224C-8CA6-DD2198D17342}"/>
    <hyperlink ref="H12" r:id="rId11" xr:uid="{76D63A06-C274-0040-9D03-770F57B6791A}"/>
    <hyperlink ref="H35" r:id="rId12" xr:uid="{F58F595E-4918-B74F-9139-4CA62F20A06B}"/>
    <hyperlink ref="H18" r:id="rId13" xr:uid="{22DC7E81-434B-684B-9774-979938D8276A}"/>
    <hyperlink ref="H20" r:id="rId14" xr:uid="{40BE729E-D967-3141-AED0-1664F13CAB9A}"/>
    <hyperlink ref="H21" r:id="rId15" xr:uid="{DE079108-843B-BE40-BDA3-F324262EDF62}"/>
    <hyperlink ref="H22" r:id="rId16" xr:uid="{9716A3F9-2452-B748-9156-27DB82E2C889}"/>
    <hyperlink ref="H23" r:id="rId17" xr:uid="{DA513146-B4C4-DF47-A9B3-32808609CC77}"/>
    <hyperlink ref="H24" r:id="rId18" xr:uid="{CD429486-57C5-4E4B-9D3C-94DE6DADD106}"/>
    <hyperlink ref="H25" r:id="rId19" xr:uid="{2777D947-2C60-7D49-8078-4C35B51BD060}"/>
    <hyperlink ref="H26" r:id="rId20" xr:uid="{38D52DA8-B05B-4B43-A20D-D8C9F7FDFABF}"/>
  </hyperlinks>
  <pageMargins left="0.7" right="0.7" top="0.75" bottom="0.75" header="0.3" footer="0.3"/>
  <pageSetup orientation="portrait" r:id="rId2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F48A-B773-6E49-88A2-4FA1FF006FC7}">
  <dimension ref="D4:AN7"/>
  <sheetViews>
    <sheetView zoomScale="82" workbookViewId="0">
      <selection activeCell="I13" sqref="I13"/>
    </sheetView>
  </sheetViews>
  <sheetFormatPr baseColWidth="10" defaultRowHeight="15" x14ac:dyDescent="0.2"/>
  <cols>
    <col min="4" max="4" width="25.5" bestFit="1" customWidth="1"/>
    <col min="5" max="6" width="12.83203125" bestFit="1" customWidth="1"/>
    <col min="7" max="13" width="14.33203125" bestFit="1" customWidth="1"/>
    <col min="14" max="33" width="15.33203125" bestFit="1" customWidth="1"/>
    <col min="34" max="40" width="16.33203125" bestFit="1" customWidth="1"/>
  </cols>
  <sheetData>
    <row r="4" spans="4:40" x14ac:dyDescent="0.2">
      <c r="D4" s="76" t="s">
        <v>87</v>
      </c>
    </row>
    <row r="5" spans="4:40" x14ac:dyDescent="0.2">
      <c r="D5" s="76" t="s">
        <v>181</v>
      </c>
      <c r="E5" s="73">
        <v>203599105.5719192</v>
      </c>
      <c r="F5" s="73">
        <v>208540441.21581268</v>
      </c>
      <c r="G5" s="73">
        <v>212281249.72754157</v>
      </c>
      <c r="H5" s="73">
        <v>213284312.66319084</v>
      </c>
      <c r="I5" s="73">
        <v>216375889.94561139</v>
      </c>
      <c r="J5" s="73">
        <v>215093978.754922</v>
      </c>
      <c r="K5" s="73">
        <v>217310316.94434473</v>
      </c>
      <c r="L5" s="73">
        <v>219866318.40486324</v>
      </c>
      <c r="M5" s="73">
        <v>221977907.28705746</v>
      </c>
      <c r="N5" s="73">
        <v>224028618.26200369</v>
      </c>
      <c r="O5" s="74">
        <v>225773733.04067659</v>
      </c>
      <c r="P5" s="73">
        <v>219633403.69181219</v>
      </c>
      <c r="Q5" s="73">
        <v>220305140.06045052</v>
      </c>
      <c r="R5" s="73">
        <v>221879601.87724563</v>
      </c>
      <c r="S5" s="73">
        <v>223071538.75223568</v>
      </c>
      <c r="T5" s="73">
        <v>223733911.40450606</v>
      </c>
      <c r="U5" s="73">
        <v>224718983.20201847</v>
      </c>
      <c r="V5" s="73">
        <v>224310526.79109704</v>
      </c>
      <c r="W5" s="73">
        <v>225016720.44071549</v>
      </c>
      <c r="X5" s="73">
        <v>225831141.27614936</v>
      </c>
      <c r="Y5" s="73">
        <v>226503958.568351</v>
      </c>
      <c r="Z5" s="73">
        <v>227157378.28318572</v>
      </c>
      <c r="AA5" s="73">
        <v>227713425.63211268</v>
      </c>
      <c r="AB5" s="73">
        <v>225756927.47067311</v>
      </c>
      <c r="AC5" s="73">
        <v>225970963.37909815</v>
      </c>
      <c r="AD5" s="73">
        <v>226472635.43523732</v>
      </c>
      <c r="AE5" s="73">
        <v>226852423.25637451</v>
      </c>
      <c r="AF5" s="73">
        <v>227063475.59619638</v>
      </c>
      <c r="AG5" s="73">
        <v>227377349.82854119</v>
      </c>
      <c r="AH5" s="73">
        <v>227247203.02833027</v>
      </c>
      <c r="AI5" s="73">
        <v>227472218.08837005</v>
      </c>
      <c r="AJ5" s="73">
        <v>227731717.66512471</v>
      </c>
      <c r="AK5" s="73">
        <v>227946097.98910859</v>
      </c>
      <c r="AL5" s="73">
        <v>228154297.64715445</v>
      </c>
      <c r="AM5" s="73">
        <v>228331471.46862873</v>
      </c>
      <c r="AN5" s="73">
        <v>227708070.85960042</v>
      </c>
    </row>
    <row r="6" spans="4:40" x14ac:dyDescent="0.2">
      <c r="D6" s="76" t="s">
        <v>182</v>
      </c>
      <c r="E6" s="75">
        <v>76556857.81205453</v>
      </c>
      <c r="F6" s="20">
        <v>90125913.013095856</v>
      </c>
      <c r="G6" s="20">
        <v>101710102.94041367</v>
      </c>
      <c r="H6" s="20">
        <v>109675700.95018145</v>
      </c>
      <c r="I6" s="20">
        <v>119249411.63391519</v>
      </c>
      <c r="J6" s="20">
        <v>123860348.98987414</v>
      </c>
      <c r="K6" s="20">
        <v>131433822.22170445</v>
      </c>
      <c r="L6" s="20">
        <v>138859946.44804803</v>
      </c>
      <c r="M6" s="20">
        <v>145398919.6628105</v>
      </c>
      <c r="N6" s="20">
        <v>151474525.48554605</v>
      </c>
      <c r="O6" s="20">
        <v>156878635.58039105</v>
      </c>
      <c r="P6" s="20">
        <v>154064665.60986492</v>
      </c>
      <c r="Q6" s="20">
        <v>157760365.04971987</v>
      </c>
      <c r="R6" s="20">
        <v>162083884.20398465</v>
      </c>
      <c r="S6" s="20">
        <v>165774964.113038</v>
      </c>
      <c r="T6" s="20">
        <v>168655815.0093118</v>
      </c>
      <c r="U6" s="20">
        <v>171706294.27299225</v>
      </c>
      <c r="V6" s="20">
        <v>173175481.01313269</v>
      </c>
      <c r="W6" s="20">
        <v>175588622.98189828</v>
      </c>
      <c r="X6" s="20">
        <v>177954815.01655683</v>
      </c>
      <c r="Y6" s="20">
        <v>180038333.39896271</v>
      </c>
      <c r="Z6" s="20">
        <v>181974208.65034673</v>
      </c>
      <c r="AA6" s="20">
        <v>183696124.66886398</v>
      </c>
      <c r="AB6" s="20">
        <v>182799507.11614284</v>
      </c>
      <c r="AC6" s="20">
        <v>183977070.85067552</v>
      </c>
      <c r="AD6" s="20">
        <v>185354677.29418528</v>
      </c>
      <c r="AE6" s="20">
        <v>186530769.10384122</v>
      </c>
      <c r="AF6" s="20">
        <v>187448696.98062253</v>
      </c>
      <c r="AG6" s="20">
        <v>188420673.68281752</v>
      </c>
      <c r="AH6" s="20">
        <v>188888801.85519767</v>
      </c>
      <c r="AI6" s="20">
        <v>189657703.25395662</v>
      </c>
      <c r="AJ6" s="20">
        <v>190411644.95681959</v>
      </c>
      <c r="AK6" s="20">
        <v>191075518.12272015</v>
      </c>
      <c r="AL6" s="20">
        <v>191692347.63705388</v>
      </c>
      <c r="AM6" s="20">
        <v>192241003.14606258</v>
      </c>
      <c r="AN6" s="20">
        <v>191955313.1620656</v>
      </c>
    </row>
    <row r="7" spans="4:40" x14ac:dyDescent="0.2">
      <c r="D7" s="76" t="s">
        <v>183</v>
      </c>
      <c r="E7" s="75">
        <v>82011403.266599983</v>
      </c>
      <c r="F7" s="20">
        <v>100539136.15359172</v>
      </c>
      <c r="G7" s="20">
        <v>116631214.886319</v>
      </c>
      <c r="H7" s="20">
        <v>128608833.9329012</v>
      </c>
      <c r="I7" s="20">
        <v>141908072.55498987</v>
      </c>
      <c r="J7" s="20">
        <v>149905853.4912715</v>
      </c>
      <c r="K7" s="20">
        <v>160558275.43248606</v>
      </c>
      <c r="L7" s="20">
        <v>170783443.94008803</v>
      </c>
      <c r="M7" s="20">
        <v>179867002.86508539</v>
      </c>
      <c r="N7" s="20">
        <v>188255868.42439812</v>
      </c>
      <c r="O7" s="20">
        <v>195762941.9161315</v>
      </c>
      <c r="P7" s="20">
        <v>194860756.8518675</v>
      </c>
      <c r="Q7" s="20">
        <v>200294442.5701426</v>
      </c>
      <c r="R7" s="20">
        <v>206197949.25024384</v>
      </c>
      <c r="S7" s="20">
        <v>211325381.45551217</v>
      </c>
      <c r="T7" s="20">
        <v>215484585.89541727</v>
      </c>
      <c r="U7" s="20">
        <v>219722133.17249852</v>
      </c>
      <c r="V7" s="20">
        <v>222270472.65209424</v>
      </c>
      <c r="W7" s="71">
        <v>225664662.56581917</v>
      </c>
      <c r="X7" s="20">
        <v>228922716.36862257</v>
      </c>
      <c r="Y7" s="20">
        <v>231817018.1766147</v>
      </c>
      <c r="Z7" s="20">
        <v>234489969.26944077</v>
      </c>
      <c r="AA7" s="20">
        <v>236881954.23472351</v>
      </c>
      <c r="AB7" s="20">
        <v>236594490.26997101</v>
      </c>
      <c r="AC7" s="20">
        <v>238325829.9935661</v>
      </c>
      <c r="AD7" s="20">
        <v>240206869.1544053</v>
      </c>
      <c r="AE7" s="20">
        <v>241840627.07072437</v>
      </c>
      <c r="AF7" s="20">
        <v>243165877.78243589</v>
      </c>
      <c r="AG7" s="20">
        <v>244516090.93641859</v>
      </c>
      <c r="AH7" s="20">
        <v>245328070.42860577</v>
      </c>
      <c r="AI7" s="20">
        <v>246409563.93628019</v>
      </c>
      <c r="AJ7" s="20">
        <v>247447680.28361177</v>
      </c>
      <c r="AK7" s="20">
        <v>248369894.03539288</v>
      </c>
      <c r="AL7" s="20">
        <v>249221578.62779984</v>
      </c>
      <c r="AM7" s="20">
        <v>249983738.75323877</v>
      </c>
      <c r="AN7" s="20">
        <v>249892143.87508741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FLUJO-PRE</vt:lpstr>
      <vt:lpstr>DETALLE-PRE</vt:lpstr>
      <vt:lpstr>FLUJO-POS</vt:lpstr>
      <vt:lpstr>DETALLE-POS</vt:lpstr>
      <vt:lpstr>FLUJO-aaS</vt:lpstr>
      <vt:lpstr>DETALLE-aaS</vt:lpstr>
      <vt:lpstr>Comparativo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Ana Aponte</cp:lastModifiedBy>
  <dcterms:created xsi:type="dcterms:W3CDTF">2023-04-25T01:55:25Z</dcterms:created>
  <dcterms:modified xsi:type="dcterms:W3CDTF">2023-05-31T02:18:21Z</dcterms:modified>
</cp:coreProperties>
</file>