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 folder\"/>
    </mc:Choice>
  </mc:AlternateContent>
  <xr:revisionPtr revIDLastSave="0" documentId="13_ncr:1_{1632A9F8-9A1F-44EA-B4DD-7AE575D62FE8}" xr6:coauthVersionLast="36" xr6:coauthVersionMax="36" xr10:uidLastSave="{00000000-0000-0000-0000-000000000000}"/>
  <bookViews>
    <workbookView xWindow="0" yWindow="0" windowWidth="28800" windowHeight="12225" activeTab="1" xr2:uid="{2C404194-8518-4B85-A094-8C27E15ECF78}"/>
  </bookViews>
  <sheets>
    <sheet name="assignment-3-13" sheetId="1" r:id="rId1"/>
    <sheet name="assignment-14to" sheetId="2" r:id="rId2"/>
  </sheets>
  <calcPr calcId="191029"/>
  <pivotCaches>
    <pivotCache cacheId="4" r:id="rId3"/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2" l="1"/>
  <c r="P27" i="2"/>
  <c r="U78" i="2"/>
  <c r="T78" i="2"/>
  <c r="U77" i="2"/>
  <c r="T77" i="2"/>
  <c r="S72" i="2"/>
  <c r="T68" i="2"/>
  <c r="T67" i="2"/>
  <c r="U63" i="2"/>
  <c r="U62" i="2"/>
  <c r="R248" i="1"/>
  <c r="R240" i="1"/>
  <c r="S226" i="1"/>
  <c r="R18" i="2"/>
  <c r="R17" i="2"/>
  <c r="Q10" i="2"/>
  <c r="Q9" i="2"/>
  <c r="O278" i="1"/>
  <c r="O277" i="1"/>
  <c r="N273" i="1"/>
  <c r="U262" i="1"/>
  <c r="U263" i="1"/>
  <c r="U264" i="1"/>
  <c r="U265" i="1"/>
  <c r="U266" i="1"/>
  <c r="U267" i="1"/>
  <c r="U268" i="1"/>
  <c r="U261" i="1"/>
  <c r="S185" i="1"/>
  <c r="S188" i="1"/>
  <c r="R184" i="1"/>
  <c r="S184" i="1"/>
  <c r="R250" i="1"/>
  <c r="R249" i="1"/>
  <c r="R242" i="1"/>
  <c r="R241" i="1"/>
  <c r="S222" i="1"/>
  <c r="S219" i="1"/>
  <c r="S218" i="1"/>
  <c r="V103" i="1"/>
  <c r="S213" i="1"/>
  <c r="S212" i="1"/>
  <c r="R209" i="1"/>
  <c r="S196" i="1"/>
  <c r="S195" i="1"/>
  <c r="S194" i="1"/>
  <c r="S191" i="1"/>
  <c r="S190" i="1"/>
  <c r="S186" i="1"/>
  <c r="S187" i="1"/>
  <c r="S189" i="1"/>
  <c r="S192" i="1"/>
  <c r="S193" i="1"/>
  <c r="R196" i="1"/>
  <c r="R195" i="1"/>
  <c r="R194" i="1"/>
  <c r="R191" i="1"/>
  <c r="R190" i="1"/>
  <c r="R185" i="1"/>
  <c r="R186" i="1"/>
  <c r="R187" i="1"/>
  <c r="R188" i="1"/>
  <c r="R189" i="1"/>
  <c r="R192" i="1"/>
  <c r="R193" i="1"/>
  <c r="U171" i="1" l="1"/>
  <c r="T164" i="1"/>
  <c r="Q168" i="1"/>
  <c r="R168" i="1" s="1"/>
  <c r="P165" i="1"/>
  <c r="U170" i="1" s="1"/>
  <c r="P166" i="1"/>
  <c r="Q166" i="1" s="1"/>
  <c r="R166" i="1" s="1"/>
  <c r="P167" i="1"/>
  <c r="Q167" i="1" s="1"/>
  <c r="R167" i="1" s="1"/>
  <c r="P168" i="1"/>
  <c r="P169" i="1"/>
  <c r="Q169" i="1" s="1"/>
  <c r="R169" i="1" s="1"/>
  <c r="P170" i="1"/>
  <c r="Q170" i="1" s="1"/>
  <c r="R170" i="1" s="1"/>
  <c r="P171" i="1"/>
  <c r="Q171" i="1" s="1"/>
  <c r="R171" i="1" s="1"/>
  <c r="P172" i="1"/>
  <c r="Q172" i="1" s="1"/>
  <c r="R172" i="1" s="1"/>
  <c r="P173" i="1"/>
  <c r="Q173" i="1" s="1"/>
  <c r="R173" i="1" s="1"/>
  <c r="P164" i="1"/>
  <c r="Q164" i="1" s="1"/>
  <c r="Q140" i="1"/>
  <c r="Q165" i="1" l="1"/>
  <c r="R165" i="1" s="1"/>
  <c r="R164" i="1"/>
  <c r="V166" i="1"/>
  <c r="U176" i="1"/>
  <c r="T176" i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N149" i="1"/>
  <c r="O149" i="1" s="1"/>
  <c r="N139" i="1"/>
  <c r="O139" i="1" l="1"/>
  <c r="Q150" i="1"/>
  <c r="Q147" i="1"/>
  <c r="O148" i="1"/>
  <c r="R143" i="1"/>
  <c r="M140" i="1"/>
  <c r="M141" i="1"/>
  <c r="M142" i="1"/>
  <c r="M143" i="1"/>
  <c r="M144" i="1"/>
  <c r="M145" i="1"/>
  <c r="M146" i="1"/>
  <c r="M147" i="1"/>
  <c r="M148" i="1"/>
  <c r="M149" i="1"/>
  <c r="M139" i="1"/>
  <c r="V112" i="1" l="1"/>
  <c r="V111" i="1"/>
  <c r="V104" i="1"/>
  <c r="P114" i="1" l="1"/>
  <c r="P113" i="1"/>
  <c r="N108" i="1"/>
  <c r="N107" i="1"/>
  <c r="N106" i="1"/>
  <c r="M102" i="1"/>
  <c r="S55" i="1" l="1"/>
  <c r="S61" i="1"/>
  <c r="X73" i="1"/>
  <c r="U73" i="1"/>
  <c r="N75" i="1"/>
  <c r="P75" i="1" s="1"/>
  <c r="N76" i="1"/>
  <c r="P76" i="1" s="1"/>
  <c r="N77" i="1"/>
  <c r="P77" i="1" s="1"/>
  <c r="V80" i="1" s="1"/>
  <c r="N78" i="1"/>
  <c r="P78" i="1" s="1"/>
  <c r="N79" i="1"/>
  <c r="P79" i="1" s="1"/>
  <c r="V81" i="1" s="1"/>
  <c r="N80" i="1"/>
  <c r="P80" i="1" s="1"/>
  <c r="Y73" i="1" s="1"/>
  <c r="N81" i="1"/>
  <c r="P81" i="1" s="1"/>
  <c r="N82" i="1"/>
  <c r="P82" i="1" s="1"/>
  <c r="N83" i="1"/>
  <c r="P83" i="1" s="1"/>
  <c r="N84" i="1"/>
  <c r="P84" i="1" s="1"/>
  <c r="N74" i="1"/>
  <c r="P74" i="1" s="1"/>
  <c r="S62" i="1"/>
  <c r="S56" i="1"/>
  <c r="S44" i="1"/>
  <c r="S43" i="1"/>
  <c r="S42" i="1"/>
  <c r="Q13" i="1"/>
  <c r="L42" i="1"/>
  <c r="L43" i="1"/>
  <c r="L44" i="1"/>
  <c r="L45" i="1"/>
  <c r="L46" i="1"/>
  <c r="L47" i="1"/>
  <c r="L48" i="1"/>
  <c r="L41" i="1"/>
  <c r="K42" i="1"/>
  <c r="M42" i="1" s="1"/>
  <c r="N42" i="1" s="1"/>
  <c r="K43" i="1"/>
  <c r="K44" i="1"/>
  <c r="K45" i="1"/>
  <c r="K46" i="1"/>
  <c r="M46" i="1" s="1"/>
  <c r="N46" i="1" s="1"/>
  <c r="K47" i="1"/>
  <c r="K48" i="1"/>
  <c r="K41" i="1"/>
  <c r="S10" i="1"/>
  <c r="M11" i="1"/>
  <c r="R25" i="1" s="1"/>
  <c r="M12" i="1"/>
  <c r="N12" i="1" s="1"/>
  <c r="M13" i="1"/>
  <c r="M14" i="1"/>
  <c r="N14" i="1" s="1"/>
  <c r="M15" i="1"/>
  <c r="N15" i="1" s="1"/>
  <c r="M16" i="1"/>
  <c r="N16" i="1" s="1"/>
  <c r="M17" i="1"/>
  <c r="N17" i="1" s="1"/>
  <c r="M18" i="1"/>
  <c r="N18" i="1" s="1"/>
  <c r="M10" i="1"/>
  <c r="R20" i="1"/>
  <c r="R27" i="1"/>
  <c r="R18" i="1"/>
  <c r="U80" i="1" l="1"/>
  <c r="U81" i="1"/>
  <c r="V79" i="1"/>
  <c r="U79" i="1"/>
  <c r="M48" i="1"/>
  <c r="N48" i="1" s="1"/>
  <c r="M44" i="1"/>
  <c r="N44" i="1" s="1"/>
  <c r="N13" i="1"/>
  <c r="T27" i="1" s="1"/>
  <c r="M47" i="1"/>
  <c r="N47" i="1" s="1"/>
  <c r="V56" i="1" s="1"/>
  <c r="M43" i="1"/>
  <c r="N43" i="1" s="1"/>
  <c r="V55" i="1" s="1"/>
  <c r="N10" i="1"/>
  <c r="T18" i="1" s="1"/>
  <c r="N11" i="1"/>
  <c r="T19" i="1" s="1"/>
  <c r="M41" i="1"/>
  <c r="S48" i="1" s="1"/>
  <c r="M45" i="1"/>
  <c r="N45" i="1" s="1"/>
  <c r="T86" i="1"/>
  <c r="N41" i="1"/>
  <c r="R19" i="1"/>
  <c r="R26" i="1"/>
  <c r="T20" i="1"/>
  <c r="T26" i="1"/>
  <c r="T25" i="1" l="1"/>
</calcChain>
</file>

<file path=xl/sharedStrings.xml><?xml version="1.0" encoding="utf-8"?>
<sst xmlns="http://schemas.openxmlformats.org/spreadsheetml/2006/main" count="647" uniqueCount="321">
  <si>
    <t xml:space="preserve">subject </t>
  </si>
  <si>
    <t>1st</t>
  </si>
  <si>
    <t>2nd</t>
  </si>
  <si>
    <t>3rd</t>
  </si>
  <si>
    <t>total</t>
  </si>
  <si>
    <t>average</t>
  </si>
  <si>
    <t>grade</t>
  </si>
  <si>
    <t>hindi</t>
  </si>
  <si>
    <t>english</t>
  </si>
  <si>
    <t>maths</t>
  </si>
  <si>
    <t>physics</t>
  </si>
  <si>
    <t>chemistry</t>
  </si>
  <si>
    <t>history</t>
  </si>
  <si>
    <t>geo</t>
  </si>
  <si>
    <t>bio</t>
  </si>
  <si>
    <t>botany</t>
  </si>
  <si>
    <t xml:space="preserve">how many subject </t>
  </si>
  <si>
    <t>HOW MANY SUBJECT 1 PAPER GREATER THAN 20 ?</t>
  </si>
  <si>
    <t>SUBJECT HINDI, MATH &amp; ENGLISH TOTAL NO. &amp; GRADE</t>
  </si>
  <si>
    <t>math</t>
  </si>
  <si>
    <t>SUBJECT PHYSICS, MATHS &amp; ENGLISH TOTAL /AVERAGE</t>
  </si>
  <si>
    <t>assignment-4</t>
  </si>
  <si>
    <t>name</t>
  </si>
  <si>
    <t>departnt</t>
  </si>
  <si>
    <t>post</t>
  </si>
  <si>
    <t>basic</t>
  </si>
  <si>
    <t>da 2.5%</t>
  </si>
  <si>
    <t>hra3.5%</t>
  </si>
  <si>
    <t>ram</t>
  </si>
  <si>
    <t>shyam</t>
  </si>
  <si>
    <t>manoj</t>
  </si>
  <si>
    <t>pooja</t>
  </si>
  <si>
    <t>rahul</t>
  </si>
  <si>
    <t>rakesh</t>
  </si>
  <si>
    <t>ashish</t>
  </si>
  <si>
    <t>manish</t>
  </si>
  <si>
    <t xml:space="preserve">computer </t>
  </si>
  <si>
    <t>eletrical</t>
  </si>
  <si>
    <t>finance</t>
  </si>
  <si>
    <t>manager</t>
  </si>
  <si>
    <t>supervisor</t>
  </si>
  <si>
    <t>pion</t>
  </si>
  <si>
    <t>guard</t>
  </si>
  <si>
    <t>ACCOUNTANT</t>
  </si>
  <si>
    <t>casher</t>
  </si>
  <si>
    <t>1 HOW MANY EMPLOYEE IN COMPUTER, FINANCE, ELECTRICAL DEPARTMENT</t>
  </si>
  <si>
    <t>computer</t>
  </si>
  <si>
    <t>electrical</t>
  </si>
  <si>
    <t>2 HOW MANY BASIC SALARY IN COMPUTER DFPARTMENT ONLY?</t>
  </si>
  <si>
    <t>3 MANOJ, ASHISH POST &amp; GRADE</t>
  </si>
  <si>
    <t>HOW MANY EMPLOYEE IS MANAGER &amp; GUARD?</t>
  </si>
  <si>
    <t>salesman</t>
  </si>
  <si>
    <t>jan</t>
  </si>
  <si>
    <t>feb</t>
  </si>
  <si>
    <t>mar</t>
  </si>
  <si>
    <t>apr</t>
  </si>
  <si>
    <t>june</t>
  </si>
  <si>
    <t>sales</t>
  </si>
  <si>
    <t>target</t>
  </si>
  <si>
    <t>result</t>
  </si>
  <si>
    <t>ramesh</t>
  </si>
  <si>
    <t>ashok</t>
  </si>
  <si>
    <t>ajeet</t>
  </si>
  <si>
    <t>alok</t>
  </si>
  <si>
    <t>amrit</t>
  </si>
  <si>
    <t>surendra</t>
  </si>
  <si>
    <t>shashi</t>
  </si>
  <si>
    <t>How many salesman? Salesman Ajeet Targest &amp; Result?</t>
  </si>
  <si>
    <t>3 Rahul Pooja &amp; Ashok Targest &amp; result?</t>
  </si>
  <si>
    <t>How Many Salesman Achived Target</t>
  </si>
  <si>
    <t>5 Which Sales Man Jan Sales 2000, &amp; Feb Sales is 2500?</t>
  </si>
  <si>
    <t>use lookup function</t>
  </si>
  <si>
    <t>doubt</t>
  </si>
  <si>
    <t>assignment-6</t>
  </si>
  <si>
    <t>items</t>
  </si>
  <si>
    <t>dates</t>
  </si>
  <si>
    <t>costs</t>
  </si>
  <si>
    <t>brakes</t>
  </si>
  <si>
    <t>tyres</t>
  </si>
  <si>
    <t>service</t>
  </si>
  <si>
    <t>windows</t>
  </si>
  <si>
    <t>clutch</t>
  </si>
  <si>
    <t>1 HOW MANY ITEMS ?</t>
  </si>
  <si>
    <t>Q.2 HOW MANY BRAKE, WINDOW &amp; TYRES HAVE BEEN BOUGHTS?</t>
  </si>
  <si>
    <t>3 HOW MANY ITEMS COST IS &gt;1000 &amp; BELOW &gt; = 1000?</t>
  </si>
  <si>
    <t>graterthan 1000</t>
  </si>
  <si>
    <t>below graterthan 1000</t>
  </si>
  <si>
    <t>4 HIGHLIGHT TYRES ITESM &amp; 500 BETWEEN 2000 COST</t>
  </si>
  <si>
    <t>5 ITEMS COLOUMN IS 15, 18 &amp; 20 ITEMS NAME?</t>
  </si>
  <si>
    <t>s.no</t>
  </si>
  <si>
    <t>tyre</t>
  </si>
  <si>
    <t>15 th item</t>
  </si>
  <si>
    <t>18th items</t>
  </si>
  <si>
    <t>.6 Total Cost of Window and Brakes Items?</t>
  </si>
  <si>
    <t>assignment-7</t>
  </si>
  <si>
    <t>dob</t>
  </si>
  <si>
    <t>month</t>
  </si>
  <si>
    <t>adult\child</t>
  </si>
  <si>
    <t>age(year)</t>
  </si>
  <si>
    <t>Q.1 HOW MANY STUDENT?</t>
  </si>
  <si>
    <t>2 STUDENT SURENDRA IS HOW MANY YEAR OLD?</t>
  </si>
  <si>
    <t>.3 HOW MANY STUDENT AGE GREATER THEN 20 YEARS?</t>
  </si>
  <si>
    <t>5 HOW MANY STUDENT AGE IS &gt;= 25 YEARS?</t>
  </si>
  <si>
    <t>assignment-8</t>
  </si>
  <si>
    <t>student name</t>
  </si>
  <si>
    <t>subject</t>
  </si>
  <si>
    <t>percentage</t>
  </si>
  <si>
    <t>alan</t>
  </si>
  <si>
    <t>bob</t>
  </si>
  <si>
    <t>carol</t>
  </si>
  <si>
    <t>david</t>
  </si>
  <si>
    <t>eric</t>
  </si>
  <si>
    <t>fred</t>
  </si>
  <si>
    <t>gail</t>
  </si>
  <si>
    <t>harry</t>
  </si>
  <si>
    <t>ian</t>
  </si>
  <si>
    <t>janice</t>
  </si>
  <si>
    <t>absent</t>
  </si>
  <si>
    <t>.1 How Many Student?</t>
  </si>
  <si>
    <t>2 How Many Student Percentage Greather Then &gt; 50</t>
  </si>
  <si>
    <t>3 Student Bob and Eric Total Number?</t>
  </si>
  <si>
    <t>.5 How Many Student Good and Bed in a list</t>
  </si>
  <si>
    <t>good</t>
  </si>
  <si>
    <t>bad</t>
  </si>
  <si>
    <t>assignment-9</t>
  </si>
  <si>
    <t>Empolyee ID</t>
  </si>
  <si>
    <t>last name</t>
  </si>
  <si>
    <t>first name</t>
  </si>
  <si>
    <t>pay</t>
  </si>
  <si>
    <t>Smith</t>
  </si>
  <si>
    <t>Williams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</si>
  <si>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</si>
  <si>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</si>
  <si>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</si>
  <si>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</si>
  <si>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</si>
  <si>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</si>
  <si>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</si>
  <si>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</si>
  <si>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</si>
  <si>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</si>
  <si>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$ 84,289</t>
  </si>
  <si>
    <t>$ 1,37,670</t>
  </si>
  <si>
    <t>$ 1,90,024</t>
  </si>
  <si>
    <t>$ 1,22,604</t>
  </si>
  <si>
    <t>$ 1,11,709</t>
  </si>
  <si>
    <t>$ 85,931</t>
  </si>
  <si>
    <t>$ 1,68,114</t>
  </si>
  <si>
    <t>$ 89,627</t>
  </si>
  <si>
    <t>$ 1,49,946</t>
  </si>
  <si>
    <t>$ 1,45,893</t>
  </si>
  <si>
    <t>$ 64,757</t>
  </si>
  <si>
    <t>$ 71,478</t>
  </si>
  <si>
    <t>$ 1,21,444</t>
  </si>
  <si>
    <t>assignment-11</t>
  </si>
  <si>
    <t>Employee ID</t>
  </si>
  <si>
    <t>SSN</t>
  </si>
  <si>
    <t>Department</t>
  </si>
  <si>
    <t>Start Date</t>
  </si>
  <si>
    <t>Earnings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</si>
  <si>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</si>
  <si>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</si>
  <si>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</si>
  <si>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</si>
  <si>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</si>
  <si>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</si>
  <si>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</si>
  <si>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</si>
  <si>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</si>
  <si>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</si>
  <si>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</si>
  <si>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</si>
  <si>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</si>
  <si>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</si>
  <si>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845-04-3962</t>
  </si>
  <si>
    <t>345-28-4935</t>
  </si>
  <si>
    <t>503-53-8350</t>
  </si>
  <si>
    <t>858-39-7967</t>
  </si>
  <si>
    <t>245-18-5890</t>
  </si>
  <si>
    <t>873-45-8675</t>
  </si>
  <si>
    <t>190-08-3679</t>
  </si>
  <si>
    <t>352-36-9553</t>
  </si>
  <si>
    <t>645-74-0451</t>
  </si>
  <si>
    <t>558-53-1475</t>
  </si>
  <si>
    <t>129-42-6148</t>
  </si>
  <si>
    <t>796-50-4767</t>
  </si>
  <si>
    <t>266-48-1339</t>
  </si>
  <si>
    <t>663-00-3285</t>
  </si>
  <si>
    <t>Marketing</t>
  </si>
  <si>
    <t>IT/IS</t>
  </si>
  <si>
    <t>Engineering</t>
  </si>
  <si>
    <t>Finance</t>
  </si>
  <si>
    <t>Human Resources</t>
  </si>
  <si>
    <t>1 How Many Employee in a List ?</t>
  </si>
  <si>
    <t>marketing</t>
  </si>
  <si>
    <t>3 Employee Blossom K. Fox Department and Earnings?</t>
  </si>
  <si>
    <t>2How Many Employee work in Finance and Marketing Department?</t>
  </si>
  <si>
    <t>department</t>
  </si>
  <si>
    <t>earnings</t>
  </si>
  <si>
    <t>assignment-10</t>
  </si>
  <si>
    <t>4 Employee Blossom K. SSN No.?</t>
  </si>
  <si>
    <t>ssn</t>
  </si>
  <si>
    <t>Q.5 How Many Amount Earnings Marketing Department?</t>
  </si>
  <si>
    <t>marketings department</t>
  </si>
  <si>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</si>
  <si>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</si>
  <si>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</si>
  <si>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</si>
  <si>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</si>
  <si>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</si>
  <si>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</si>
  <si>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</si>
  <si>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</si>
  <si>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</si>
  <si>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</si>
  <si>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</si>
  <si>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</si>
  <si>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Question: What is the column number for the size Grande,Tall, Venti? Use of Match Formula</t>
  </si>
  <si>
    <t>grande</t>
  </si>
  <si>
    <t>tall</t>
  </si>
  <si>
    <t>venti</t>
  </si>
  <si>
    <t>Question: What is the price of a Caffe Mocha, size Grande,Tall, Venti? Use of Vlookup with Match Formula</t>
  </si>
  <si>
    <t>assignment-12</t>
  </si>
  <si>
    <t>Product Name</t>
  </si>
  <si>
    <t>Jan</t>
  </si>
  <si>
    <t>Feb</t>
  </si>
  <si>
    <t>Mar</t>
  </si>
  <si>
    <t>Apr</t>
  </si>
  <si>
    <t>May</t>
  </si>
  <si>
    <t>Jun</t>
  </si>
  <si>
    <t>Jul</t>
  </si>
  <si>
    <t>Aug</t>
  </si>
  <si>
    <t>Total Sales</t>
  </si>
  <si>
    <t>Apples</t>
  </si>
  <si>
    <t>Grapefruit</t>
  </si>
  <si>
    <t>Lemons</t>
  </si>
  <si>
    <t>Lime</t>
  </si>
  <si>
    <t>Oranges</t>
  </si>
  <si>
    <t>Peaches</t>
  </si>
  <si>
    <t>Pears</t>
  </si>
  <si>
    <t>Pineapples</t>
  </si>
  <si>
    <t>Q.1 How Many Fruits?</t>
  </si>
  <si>
    <t>Q.2 Fruits Lemons and Pineapples sales in Mar and Jul ?</t>
  </si>
  <si>
    <t>lemons</t>
  </si>
  <si>
    <t>pineapple</t>
  </si>
  <si>
    <t>assignment-13</t>
  </si>
  <si>
    <t>Last Name</t>
  </si>
  <si>
    <t>Sales</t>
  </si>
  <si>
    <t>Country</t>
  </si>
  <si>
    <t>Quarter</t>
  </si>
  <si>
    <t>Johnson</t>
  </si>
  <si>
    <t>William</t>
  </si>
  <si>
    <t>Jones</t>
  </si>
  <si>
    <t>Brown</t>
  </si>
  <si>
    <t>uk</t>
  </si>
  <si>
    <t>usa</t>
  </si>
  <si>
    <t>Qtr 3</t>
  </si>
  <si>
    <t>Qtr 4</t>
  </si>
  <si>
    <t>Qtr 2</t>
  </si>
  <si>
    <t>Qtr 1</t>
  </si>
  <si>
    <t>Row Labels</t>
  </si>
  <si>
    <t>Grand Total</t>
  </si>
  <si>
    <t>Sum of Sales</t>
  </si>
  <si>
    <t>Assignment -14</t>
  </si>
  <si>
    <t>Season</t>
  </si>
  <si>
    <t>Year</t>
  </si>
  <si>
    <t>Type</t>
  </si>
  <si>
    <t>State</t>
  </si>
  <si>
    <t>Fall</t>
  </si>
  <si>
    <t>spring</t>
  </si>
  <si>
    <t>California</t>
  </si>
  <si>
    <t>Oregon</t>
  </si>
  <si>
    <t>Washington</t>
  </si>
  <si>
    <t>Amber Ale</t>
  </si>
  <si>
    <t>Hefeweizen</t>
  </si>
  <si>
    <t>Pale Ale</t>
  </si>
  <si>
    <t>Pilsner</t>
  </si>
  <si>
    <t>Porter</t>
  </si>
  <si>
    <t>Stout</t>
  </si>
  <si>
    <t>How Many Spring and Fall Season?</t>
  </si>
  <si>
    <t>fall</t>
  </si>
  <si>
    <t>How Many Fall Season in California and Washington?</t>
  </si>
  <si>
    <t>california</t>
  </si>
  <si>
    <t>washington</t>
  </si>
  <si>
    <t>fall season</t>
  </si>
  <si>
    <t>3 Total Sales if Spring Season in Washngton and California?</t>
  </si>
  <si>
    <t>4 How Many Spring Season in Washington only?</t>
  </si>
  <si>
    <t>.5 Create Pivot Table Using Data?</t>
  </si>
  <si>
    <t>Sum of Year</t>
  </si>
  <si>
    <t>Assignment -15</t>
  </si>
  <si>
    <t>Order ID</t>
  </si>
  <si>
    <t>Product</t>
  </si>
  <si>
    <t>Category</t>
  </si>
  <si>
    <t>Amount</t>
  </si>
  <si>
    <t>Date</t>
  </si>
  <si>
    <t>Carrots</t>
  </si>
  <si>
    <t>Broccoli</t>
  </si>
  <si>
    <t>Banana</t>
  </si>
  <si>
    <t>Beans</t>
  </si>
  <si>
    <t>Orange</t>
  </si>
  <si>
    <t>Apple</t>
  </si>
  <si>
    <t>Mango</t>
  </si>
  <si>
    <t>Vegetables</t>
  </si>
  <si>
    <t>Fruit</t>
  </si>
  <si>
    <t>United States</t>
  </si>
  <si>
    <t>United Kingdom</t>
  </si>
  <si>
    <t>Canada</t>
  </si>
  <si>
    <t>Germany</t>
  </si>
  <si>
    <t>Australia</t>
  </si>
  <si>
    <t>New Zealand</t>
  </si>
  <si>
    <t>France</t>
  </si>
  <si>
    <t>1 How Many Fruits and Vegetables Items in a List?</t>
  </si>
  <si>
    <t>fruits</t>
  </si>
  <si>
    <t>vegetables</t>
  </si>
  <si>
    <t>.2 Total Apple and Banana Amount?</t>
  </si>
  <si>
    <t>apple</t>
  </si>
  <si>
    <t>banana</t>
  </si>
  <si>
    <t>Q.3 How Many Product in a list?</t>
  </si>
  <si>
    <t>.4 How Many Apple and Banana Use in Canada &amp; United Kingdom?</t>
  </si>
  <si>
    <t>canada</t>
  </si>
  <si>
    <t>5 Apple and Banana Sales in United States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</si>
</sst>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8" formatCode="&quot;₹&quot;\ #,##0.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14" fontId="0" fillId="0" borderId="0" xfId="0" applyNumberFormat="1"/>
    <xf numFmtId="0" fontId="0" fillId="0" borderId="0" xfId="0" applyNumberFormat="1"/>
    <xf numFmtId="0" fontId="1" fillId="2" borderId="1" xfId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14" fontId="0" fillId="0" borderId="1" xfId="0" applyNumberFormat="1" applyBorder="1"/>
    <xf numFmtId="168" fontId="0" fillId="0" borderId="0" xfId="0" applyNumberFormat="1"/>
    <xf numFmtId="44" fontId="0" fillId="0" borderId="0" xfId="0" applyNumberFormat="1"/>
    <xf numFmtId="4" fontId="0" fillId="0" borderId="1" xfId="0" applyNumberFormat="1" applyBorder="1"/>
    <xf numFmtId="0" fontId="0" fillId="0" borderId="1" xfId="0" applyNumberFormat="1" applyBorder="1"/>
    <xf numFmtId="3" fontId="0" fillId="0" borderId="0" xfId="0" applyNumberFormat="1"/>
    <xf numFmtId="3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42.481059837963" createdVersion="6" refreshedVersion="6" minRefreshableVersion="3" recordCount="14" xr:uid="{16FE8E74-FAC7-4624-A041-DF5F37BE3018}">
  <cacheSource type="worksheet">
    <worksheetSource ref="J288:M302" sheet="assignment-3-13"/>
  </cacheSource>
  <cacheFields count="4">
    <cacheField name="Last Name" numFmtId="0">
      <sharedItems count="6">
        <s v="Smith"/>
        <s v="Johnson"/>
        <s v="William"/>
        <s v="Jones"/>
        <s v="Brown"/>
        <s v="Williams"/>
      </sharedItems>
    </cacheField>
    <cacheField name="Sales" numFmtId="4">
      <sharedItems containsSemiMixedTypes="0" containsString="0" containsNumber="1" containsInteger="1" minValue="1390" maxValue="19302"/>
    </cacheField>
    <cacheField name="Country" numFmtId="0">
      <sharedItems count="2">
        <s v="uk"/>
        <s v="usa"/>
      </sharedItems>
    </cacheField>
    <cacheField name="Quarter" numFmtId="0">
      <sharedItems count="4">
        <s v="Qtr 3"/>
        <s v="Qtr 4"/>
        <s v="Qtr 2"/>
        <s v="Qtr 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42.50008020833" createdVersion="6" refreshedVersion="6" minRefreshableVersion="3" recordCount="36" xr:uid="{E6FC4F08-3363-4B92-9507-B66EA676CB22}">
  <cacheSource type="worksheet">
    <worksheetSource ref="H7:L43" sheet="assignment-14to"/>
  </cacheSource>
  <cacheFields count="5">
    <cacheField name="Season" numFmtId="0">
      <sharedItems count="2">
        <s v="Fall"/>
        <s v="spring"/>
      </sharedItems>
    </cacheField>
    <cacheField name="Year" numFmtId="0">
      <sharedItems containsSemiMixedTypes="0" containsString="0" containsNumber="1" containsInteger="1" minValue="1998" maxValue="1998"/>
    </cacheField>
    <cacheField name="Type" numFmtId="0">
      <sharedItems count="6">
        <s v="Amber Ale"/>
        <s v="Hefeweizen"/>
        <s v="Pale Ale"/>
        <s v="Pilsner"/>
        <s v="Porter"/>
        <s v="Stout"/>
      </sharedItems>
    </cacheField>
    <cacheField name="State" numFmtId="0">
      <sharedItems count="3">
        <s v="California"/>
        <s v="Oregon"/>
        <s v="Washington"/>
      </sharedItems>
    </cacheField>
    <cacheField name="Sales" numFmtId="3">
      <sharedItems containsSemiMixedTypes="0" containsString="0" containsNumber="1" containsInteger="1" minValue="150000" maxValue="6087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16753"/>
    <x v="0"/>
    <x v="0"/>
  </r>
  <r>
    <x v="1"/>
    <n v="14808"/>
    <x v="1"/>
    <x v="1"/>
  </r>
  <r>
    <x v="2"/>
    <n v="10644"/>
    <x v="0"/>
    <x v="2"/>
  </r>
  <r>
    <x v="3"/>
    <n v="1390"/>
    <x v="1"/>
    <x v="0"/>
  </r>
  <r>
    <x v="4"/>
    <n v="4865"/>
    <x v="1"/>
    <x v="1"/>
  </r>
  <r>
    <x v="5"/>
    <n v="12438"/>
    <x v="0"/>
    <x v="3"/>
  </r>
  <r>
    <x v="1"/>
    <n v="9339"/>
    <x v="0"/>
    <x v="2"/>
  </r>
  <r>
    <x v="0"/>
    <n v="18919"/>
    <x v="1"/>
    <x v="0"/>
  </r>
  <r>
    <x v="3"/>
    <n v="9213"/>
    <x v="1"/>
    <x v="1"/>
  </r>
  <r>
    <x v="3"/>
    <n v="7433"/>
    <x v="0"/>
    <x v="3"/>
  </r>
  <r>
    <x v="4"/>
    <n v="3255"/>
    <x v="1"/>
    <x v="2"/>
  </r>
  <r>
    <x v="5"/>
    <n v="14867"/>
    <x v="1"/>
    <x v="0"/>
  </r>
  <r>
    <x v="5"/>
    <n v="19302"/>
    <x v="0"/>
    <x v="1"/>
  </r>
  <r>
    <x v="0"/>
    <n v="9698"/>
    <x v="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1998"/>
    <x v="0"/>
    <x v="0"/>
    <n v="554536"/>
  </r>
  <r>
    <x v="0"/>
    <n v="1998"/>
    <x v="1"/>
    <x v="0"/>
    <n v="540643"/>
  </r>
  <r>
    <x v="0"/>
    <n v="1998"/>
    <x v="2"/>
    <x v="0"/>
    <n v="577548"/>
  </r>
  <r>
    <x v="0"/>
    <n v="1998"/>
    <x v="3"/>
    <x v="0"/>
    <n v="455905"/>
  </r>
  <r>
    <x v="0"/>
    <n v="1998"/>
    <x v="4"/>
    <x v="0"/>
    <n v="490871"/>
  </r>
  <r>
    <x v="0"/>
    <n v="1998"/>
    <x v="5"/>
    <x v="0"/>
    <n v="446383"/>
  </r>
  <r>
    <x v="0"/>
    <n v="1998"/>
    <x v="0"/>
    <x v="1"/>
    <n v="457726"/>
  </r>
  <r>
    <x v="0"/>
    <n v="1998"/>
    <x v="1"/>
    <x v="1"/>
    <n v="347696"/>
  </r>
  <r>
    <x v="0"/>
    <n v="1998"/>
    <x v="2"/>
    <x v="1"/>
    <n v="384541"/>
  </r>
  <r>
    <x v="0"/>
    <n v="1998"/>
    <x v="3"/>
    <x v="1"/>
    <n v="386420"/>
  </r>
  <r>
    <x v="0"/>
    <n v="1998"/>
    <x v="4"/>
    <x v="1"/>
    <n v="370970"/>
  </r>
  <r>
    <x v="0"/>
    <n v="1998"/>
    <x v="5"/>
    <x v="1"/>
    <n v="430754"/>
  </r>
  <r>
    <x v="0"/>
    <n v="1998"/>
    <x v="0"/>
    <x v="2"/>
    <n v="500847"/>
  </r>
  <r>
    <x v="0"/>
    <n v="1998"/>
    <x v="1"/>
    <x v="2"/>
    <n v="507070"/>
  </r>
  <r>
    <x v="0"/>
    <n v="1998"/>
    <x v="2"/>
    <x v="2"/>
    <n v="482346"/>
  </r>
  <r>
    <x v="0"/>
    <n v="1998"/>
    <x v="3"/>
    <x v="2"/>
    <n v="608713"/>
  </r>
  <r>
    <x v="0"/>
    <n v="1998"/>
    <x v="4"/>
    <x v="2"/>
    <n v="150000"/>
  </r>
  <r>
    <x v="0"/>
    <n v="1998"/>
    <x v="5"/>
    <x v="2"/>
    <n v="500649"/>
  </r>
  <r>
    <x v="1"/>
    <n v="1998"/>
    <x v="0"/>
    <x v="0"/>
    <n v="545780"/>
  </r>
  <r>
    <x v="1"/>
    <n v="1998"/>
    <x v="1"/>
    <x v="0"/>
    <n v="440644"/>
  </r>
  <r>
    <x v="1"/>
    <n v="1998"/>
    <x v="2"/>
    <x v="0"/>
    <n v="580359"/>
  </r>
  <r>
    <x v="1"/>
    <n v="1998"/>
    <x v="3"/>
    <x v="0"/>
    <n v="536225"/>
  </r>
  <r>
    <x v="1"/>
    <n v="1998"/>
    <x v="4"/>
    <x v="0"/>
    <n v="414908"/>
  </r>
  <r>
    <x v="1"/>
    <n v="1998"/>
    <x v="5"/>
    <x v="0"/>
    <n v="377997"/>
  </r>
  <r>
    <x v="1"/>
    <n v="1998"/>
    <x v="0"/>
    <x v="1"/>
    <n v="331289"/>
  </r>
  <r>
    <x v="1"/>
    <n v="1998"/>
    <x v="1"/>
    <x v="1"/>
    <n v="384572"/>
  </r>
  <r>
    <x v="1"/>
    <n v="1998"/>
    <x v="2"/>
    <x v="1"/>
    <n v="365813"/>
  </r>
  <r>
    <x v="1"/>
    <n v="1998"/>
    <x v="3"/>
    <x v="1"/>
    <n v="396338"/>
  </r>
  <r>
    <x v="1"/>
    <n v="1998"/>
    <x v="4"/>
    <x v="1"/>
    <n v="453761"/>
  </r>
  <r>
    <x v="1"/>
    <n v="1998"/>
    <x v="5"/>
    <x v="1"/>
    <n v="356538"/>
  </r>
  <r>
    <x v="1"/>
    <n v="1998"/>
    <x v="0"/>
    <x v="2"/>
    <n v="606332"/>
  </r>
  <r>
    <x v="1"/>
    <n v="1998"/>
    <x v="1"/>
    <x v="2"/>
    <n v="535218"/>
  </r>
  <r>
    <x v="1"/>
    <n v="1998"/>
    <x v="2"/>
    <x v="2"/>
    <n v="493364"/>
  </r>
  <r>
    <x v="1"/>
    <n v="1998"/>
    <x v="3"/>
    <x v="2"/>
    <n v="559100"/>
  </r>
  <r>
    <x v="1"/>
    <n v="1998"/>
    <x v="4"/>
    <x v="2"/>
    <n v="220350"/>
  </r>
  <r>
    <x v="1"/>
    <n v="1998"/>
    <x v="5"/>
    <x v="2"/>
    <n v="4769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0C35A0-4D76-4561-A70E-E85764776EDF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288:Q295" firstHeaderRow="1" firstDataRow="1" firstDataCol="1"/>
  <pivotFields count="4">
    <pivotField axis="axisRow" showAll="0">
      <items count="7">
        <item sd="0" x="4"/>
        <item sd="0" x="1"/>
        <item sd="0" x="3"/>
        <item sd="0" x="0"/>
        <item sd="0" x="2"/>
        <item sd="0" x="5"/>
        <item t="default"/>
      </items>
    </pivotField>
    <pivotField dataField="1" numFmtId="4" showAll="0"/>
    <pivotField axis="axisRow" showAll="0">
      <items count="3">
        <item x="0"/>
        <item sd="0" x="1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</pivotFields>
  <rowFields count="3">
    <field x="0"/>
    <field x="2"/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E95A3-521E-41F8-B416-1BE9EC3EA60D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31:R37" firstHeaderRow="0" firstDataRow="1" firstDataCol="1"/>
  <pivotFields count="5">
    <pivotField axis="axisRow" showAll="0">
      <items count="3">
        <item x="0"/>
        <item sd="0" x="1"/>
        <item t="default"/>
      </items>
    </pivotField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">
        <item sd="0" x="0"/>
        <item sd="0" x="1"/>
        <item sd="0" x="2"/>
        <item t="default"/>
      </items>
    </pivotField>
    <pivotField dataField="1" numFmtId="3" showAll="0"/>
  </pivotFields>
  <rowFields count="3">
    <field x="0"/>
    <field x="3"/>
    <field x="2"/>
  </rowFields>
  <rowItems count="6">
    <i>
      <x/>
    </i>
    <i r="1">
      <x/>
    </i>
    <i r="1">
      <x v="1"/>
    </i>
    <i r="1">
      <x v="2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Year" fld="1" baseField="0" baseItem="0"/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6A2A-69B0-4ACA-A672-391A6D6D16DA}">
  <dimension ref="G9:Y302"/>
  <sheetViews>
    <sheetView topLeftCell="D286" zoomScale="106" zoomScaleNormal="106" workbookViewId="0">
      <selection activeCell="T252" sqref="T252"/>
    </sheetView>
  </sheetViews>
  <sheetFormatPr defaultRowHeight="15" x14ac:dyDescent="0.25"/>
  <cols>
    <col min="8" max="8" width="9.42578125" customWidth="1"/>
    <col min="9" max="9" width="11" customWidth="1"/>
    <col min="10" max="10" width="12.7109375" customWidth="1"/>
    <col min="11" max="11" width="13.85546875" customWidth="1"/>
    <col min="12" max="12" width="23.28515625" customWidth="1"/>
    <col min="13" max="13" width="13.5703125" customWidth="1"/>
    <col min="14" max="15" width="12.85546875" customWidth="1"/>
    <col min="16" max="16" width="13.28515625" bestFit="1" customWidth="1"/>
    <col min="17" max="17" width="12.5703125" bestFit="1" customWidth="1"/>
    <col min="18" max="18" width="9.28515625" customWidth="1"/>
    <col min="19" max="19" width="10.85546875" customWidth="1"/>
    <col min="20" max="20" width="7.7109375" customWidth="1"/>
    <col min="21" max="21" width="12.140625" customWidth="1"/>
    <col min="22" max="22" width="15.5703125" customWidth="1"/>
  </cols>
  <sheetData>
    <row r="9" spans="9:21" x14ac:dyDescent="0.25">
      <c r="I9" s="2" t="s">
        <v>0</v>
      </c>
      <c r="J9" s="2" t="s">
        <v>1</v>
      </c>
      <c r="K9" s="2" t="s">
        <v>2</v>
      </c>
      <c r="L9" s="2" t="s">
        <v>3</v>
      </c>
      <c r="M9" s="2" t="s">
        <v>5</v>
      </c>
      <c r="N9" s="2" t="s">
        <v>6</v>
      </c>
    </row>
    <row r="10" spans="9:21" x14ac:dyDescent="0.25">
      <c r="I10" s="2" t="s">
        <v>7</v>
      </c>
      <c r="J10" s="2">
        <v>20</v>
      </c>
      <c r="K10" s="2">
        <v>15</v>
      </c>
      <c r="L10" s="2">
        <v>20</v>
      </c>
      <c r="M10" s="2">
        <f>AVERAGE(J10:L10)</f>
        <v>18.333333333333332</v>
      </c>
      <c r="N10" s="2" t="str">
        <f>IF(M10&gt;=20,"a",IF(M10&gt;=15,"b",IF(M10&lt;15,"c")))</f>
        <v>b</v>
      </c>
      <c r="Q10" t="s">
        <v>16</v>
      </c>
      <c r="S10">
        <f>COUNTA(I10:I18)</f>
        <v>9</v>
      </c>
    </row>
    <row r="11" spans="9:21" x14ac:dyDescent="0.25">
      <c r="I11" s="2" t="s">
        <v>8</v>
      </c>
      <c r="J11" s="2">
        <v>30</v>
      </c>
      <c r="K11" s="2">
        <v>12</v>
      </c>
      <c r="L11" s="2">
        <v>15</v>
      </c>
      <c r="M11" s="2">
        <f>AVERAGE(J11:L11)</f>
        <v>19</v>
      </c>
      <c r="N11" s="2" t="str">
        <f t="shared" ref="N11:N18" si="0">IF(M11&gt;=20,"a",IF(M11&gt;=15,"b",IF(M11&lt;15,"c")))</f>
        <v>b</v>
      </c>
    </row>
    <row r="12" spans="9:21" x14ac:dyDescent="0.25">
      <c r="I12" s="2" t="s">
        <v>9</v>
      </c>
      <c r="J12" s="2">
        <v>15</v>
      </c>
      <c r="K12" s="2">
        <v>14</v>
      </c>
      <c r="L12" s="2">
        <v>14</v>
      </c>
      <c r="M12" s="2">
        <f>AVERAGE(J12:L12)</f>
        <v>14.333333333333334</v>
      </c>
      <c r="N12" s="2" t="str">
        <f t="shared" si="0"/>
        <v>c</v>
      </c>
      <c r="Q12" t="s">
        <v>17</v>
      </c>
    </row>
    <row r="13" spans="9:21" x14ac:dyDescent="0.25">
      <c r="I13" s="2" t="s">
        <v>10</v>
      </c>
      <c r="J13" s="2">
        <v>12</v>
      </c>
      <c r="K13" s="2">
        <v>17</v>
      </c>
      <c r="L13" s="2">
        <v>17</v>
      </c>
      <c r="M13" s="2">
        <f>AVERAGE(J13:L13)</f>
        <v>15.333333333333334</v>
      </c>
      <c r="N13" s="2" t="str">
        <f t="shared" si="0"/>
        <v>b</v>
      </c>
      <c r="Q13">
        <f>COUNTIF(J10:J18,"&gt;=20")</f>
        <v>3</v>
      </c>
    </row>
    <row r="14" spans="9:21" x14ac:dyDescent="0.25">
      <c r="I14" s="2" t="s">
        <v>11</v>
      </c>
      <c r="J14" s="2">
        <v>14</v>
      </c>
      <c r="K14" s="2">
        <v>18</v>
      </c>
      <c r="L14" s="2">
        <v>18</v>
      </c>
      <c r="M14" s="2">
        <f>AVERAGE(J14:L14)</f>
        <v>16.666666666666668</v>
      </c>
      <c r="N14" s="2" t="str">
        <f t="shared" si="0"/>
        <v>b</v>
      </c>
    </row>
    <row r="15" spans="9:21" x14ac:dyDescent="0.25">
      <c r="I15" s="2" t="s">
        <v>12</v>
      </c>
      <c r="J15" s="2">
        <v>16</v>
      </c>
      <c r="K15" s="2">
        <v>25</v>
      </c>
      <c r="L15" s="2">
        <v>20</v>
      </c>
      <c r="M15" s="2">
        <f>AVERAGE(J15:L15)</f>
        <v>20.333333333333332</v>
      </c>
      <c r="N15" s="2" t="str">
        <f t="shared" si="0"/>
        <v>a</v>
      </c>
      <c r="Q15" s="1" t="s">
        <v>18</v>
      </c>
      <c r="R15" s="1"/>
      <c r="S15" s="1"/>
      <c r="T15" s="1"/>
      <c r="U15" s="1"/>
    </row>
    <row r="16" spans="9:21" x14ac:dyDescent="0.25">
      <c r="I16" s="2" t="s">
        <v>13</v>
      </c>
      <c r="J16" s="2">
        <v>18</v>
      </c>
      <c r="K16" s="2">
        <v>21</v>
      </c>
      <c r="L16" s="2">
        <v>22</v>
      </c>
      <c r="M16" s="2">
        <f>AVERAGE(J16:L16)</f>
        <v>20.333333333333332</v>
      </c>
      <c r="N16" s="2" t="str">
        <f t="shared" si="0"/>
        <v>a</v>
      </c>
    </row>
    <row r="17" spans="9:20" x14ac:dyDescent="0.25">
      <c r="I17" s="2" t="s">
        <v>14</v>
      </c>
      <c r="J17" s="2">
        <v>17</v>
      </c>
      <c r="K17" s="2">
        <v>23</v>
      </c>
      <c r="L17" s="2">
        <v>13</v>
      </c>
      <c r="M17" s="2">
        <f>AVERAGE(J17:L17)</f>
        <v>17.666666666666668</v>
      </c>
      <c r="N17" s="2" t="str">
        <f t="shared" si="0"/>
        <v>b</v>
      </c>
      <c r="R17" t="s">
        <v>4</v>
      </c>
      <c r="T17" t="s">
        <v>6</v>
      </c>
    </row>
    <row r="18" spans="9:20" x14ac:dyDescent="0.25">
      <c r="I18" s="2" t="s">
        <v>15</v>
      </c>
      <c r="J18" s="2">
        <v>20</v>
      </c>
      <c r="K18" s="2">
        <v>25</v>
      </c>
      <c r="L18" s="2">
        <v>25</v>
      </c>
      <c r="M18" s="2">
        <f>AVERAGE(J18:L18)</f>
        <v>23.333333333333332</v>
      </c>
      <c r="N18" s="2" t="str">
        <f t="shared" si="0"/>
        <v>a</v>
      </c>
      <c r="Q18" t="s">
        <v>7</v>
      </c>
      <c r="R18">
        <f>VLOOKUP(I10,I10:N18,5,FALSE)</f>
        <v>18.333333333333332</v>
      </c>
      <c r="T18" t="str">
        <f>VLOOKUP(I10,I10:N18,6,FALSE)</f>
        <v>b</v>
      </c>
    </row>
    <row r="19" spans="9:20" x14ac:dyDescent="0.25">
      <c r="Q19" t="s">
        <v>8</v>
      </c>
      <c r="R19">
        <f>VLOOKUP(I11,I10:N18,5,FALSE)</f>
        <v>19</v>
      </c>
      <c r="T19" t="str">
        <f>VLOOKUP(I11,I10:N18,6,FALSE)</f>
        <v>b</v>
      </c>
    </row>
    <row r="20" spans="9:20" x14ac:dyDescent="0.25">
      <c r="Q20" t="s">
        <v>19</v>
      </c>
      <c r="R20">
        <f>VLOOKUP(I12,I10:N18,5,FALSE)</f>
        <v>14.333333333333334</v>
      </c>
      <c r="T20" t="str">
        <f>VLOOKUP(I12,I10:N18,6,FALSE)</f>
        <v>c</v>
      </c>
    </row>
    <row r="23" spans="9:20" x14ac:dyDescent="0.25">
      <c r="Q23" t="s">
        <v>20</v>
      </c>
    </row>
    <row r="24" spans="9:20" x14ac:dyDescent="0.25">
      <c r="R24" t="s">
        <v>4</v>
      </c>
      <c r="T24" t="s">
        <v>5</v>
      </c>
    </row>
    <row r="25" spans="9:20" x14ac:dyDescent="0.25">
      <c r="Q25" t="s">
        <v>8</v>
      </c>
      <c r="R25">
        <f>VLOOKUP(I11,I10:N18,5,FALSE)</f>
        <v>19</v>
      </c>
      <c r="T25" t="str">
        <f>VLOOKUP(I11,I10:N18,6,FALSE)</f>
        <v>b</v>
      </c>
    </row>
    <row r="26" spans="9:20" x14ac:dyDescent="0.25">
      <c r="Q26" t="s">
        <v>9</v>
      </c>
      <c r="R26" t="str">
        <f>VLOOKUP(I12,I10:N18,6,FALSE)</f>
        <v>c</v>
      </c>
      <c r="T26" t="str">
        <f>VLOOKUP(I12,I11:N19,6,FALSE)</f>
        <v>c</v>
      </c>
    </row>
    <row r="27" spans="9:20" x14ac:dyDescent="0.25">
      <c r="Q27" t="s">
        <v>10</v>
      </c>
      <c r="R27">
        <f>VLOOKUP(I13,I10:N18,5,FALSE)</f>
        <v>15.333333333333334</v>
      </c>
      <c r="T27" t="str">
        <f>VLOOKUP(I13,I12:N20,6,FALSE)</f>
        <v>b</v>
      </c>
    </row>
    <row r="36" spans="7:19" x14ac:dyDescent="0.25">
      <c r="L36" t="s">
        <v>21</v>
      </c>
    </row>
    <row r="40" spans="7:19" x14ac:dyDescent="0.25"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4</v>
      </c>
      <c r="N40" s="2" t="s">
        <v>6</v>
      </c>
      <c r="R40" t="s">
        <v>45</v>
      </c>
    </row>
    <row r="41" spans="7:19" x14ac:dyDescent="0.25">
      <c r="G41" s="2" t="s">
        <v>28</v>
      </c>
      <c r="H41" s="2" t="s">
        <v>36</v>
      </c>
      <c r="I41" s="2" t="s">
        <v>39</v>
      </c>
      <c r="J41" s="2">
        <v>5000</v>
      </c>
      <c r="K41" s="2">
        <f>SUM(J41*2.5%)</f>
        <v>125</v>
      </c>
      <c r="L41" s="2">
        <f>SUM(J41*3.5%)</f>
        <v>175.00000000000003</v>
      </c>
      <c r="M41" s="2">
        <f>SUM(J41:L41)</f>
        <v>5300</v>
      </c>
      <c r="N41" s="2" t="str">
        <f>IF(M41&gt;=20000,"a",IF(M41&gt;=10000,"b",IF(M41&lt;10000,"c")))</f>
        <v>c</v>
      </c>
    </row>
    <row r="42" spans="7:19" x14ac:dyDescent="0.25">
      <c r="G42" s="2" t="s">
        <v>29</v>
      </c>
      <c r="H42" s="2" t="s">
        <v>36</v>
      </c>
      <c r="I42" s="2" t="s">
        <v>40</v>
      </c>
      <c r="J42" s="2">
        <v>8000</v>
      </c>
      <c r="K42" s="2">
        <f t="shared" ref="K42:K48" si="1">SUM(J42*2.5%)</f>
        <v>200</v>
      </c>
      <c r="L42" s="2">
        <f t="shared" ref="L42:L48" si="2">SUM(J42*3.5%)</f>
        <v>280</v>
      </c>
      <c r="M42" s="2">
        <f>SUM(J42:L42)</f>
        <v>8480</v>
      </c>
      <c r="N42" s="2" t="str">
        <f t="shared" ref="N42:N48" si="3">IF(M42&gt;=20000,"a",IF(M42&gt;=10000,"b",IF(M42&lt;10000,"c")))</f>
        <v>c</v>
      </c>
      <c r="R42" t="s">
        <v>46</v>
      </c>
      <c r="S42">
        <f>COUNTIF(H41:H48,H42)</f>
        <v>3</v>
      </c>
    </row>
    <row r="43" spans="7:19" x14ac:dyDescent="0.25">
      <c r="G43" s="2" t="s">
        <v>30</v>
      </c>
      <c r="H43" s="2" t="s">
        <v>36</v>
      </c>
      <c r="I43" s="2" t="s">
        <v>41</v>
      </c>
      <c r="J43" s="2">
        <v>3000</v>
      </c>
      <c r="K43" s="2">
        <f t="shared" si="1"/>
        <v>75</v>
      </c>
      <c r="L43" s="2">
        <f t="shared" si="2"/>
        <v>105.00000000000001</v>
      </c>
      <c r="M43" s="2">
        <f>SUM(J43:L43)</f>
        <v>3180</v>
      </c>
      <c r="N43" s="2" t="str">
        <f t="shared" si="3"/>
        <v>c</v>
      </c>
      <c r="R43" t="s">
        <v>47</v>
      </c>
      <c r="S43">
        <f>COUNTIF(H41:H48,H44)</f>
        <v>3</v>
      </c>
    </row>
    <row r="44" spans="7:19" x14ac:dyDescent="0.25">
      <c r="G44" s="2" t="s">
        <v>31</v>
      </c>
      <c r="H44" s="2" t="s">
        <v>37</v>
      </c>
      <c r="I44" s="2" t="s">
        <v>42</v>
      </c>
      <c r="J44" s="2">
        <v>6000</v>
      </c>
      <c r="K44" s="2">
        <f t="shared" si="1"/>
        <v>150</v>
      </c>
      <c r="L44" s="2">
        <f t="shared" si="2"/>
        <v>210.00000000000003</v>
      </c>
      <c r="M44" s="2">
        <f>SUM(J44:L44)</f>
        <v>6360</v>
      </c>
      <c r="N44" s="2" t="str">
        <f t="shared" si="3"/>
        <v>c</v>
      </c>
      <c r="R44" t="s">
        <v>38</v>
      </c>
      <c r="S44">
        <f>COUNTIF(H41:H48,H47)</f>
        <v>2</v>
      </c>
    </row>
    <row r="45" spans="7:19" x14ac:dyDescent="0.25">
      <c r="G45" s="2" t="s">
        <v>32</v>
      </c>
      <c r="H45" s="2" t="s">
        <v>37</v>
      </c>
      <c r="I45" s="2" t="s">
        <v>44</v>
      </c>
      <c r="J45" s="2">
        <v>8000</v>
      </c>
      <c r="K45" s="2">
        <f t="shared" si="1"/>
        <v>200</v>
      </c>
      <c r="L45" s="2">
        <f t="shared" si="2"/>
        <v>280</v>
      </c>
      <c r="M45" s="2">
        <f>SUM(J45:L45)</f>
        <v>8480</v>
      </c>
      <c r="N45" s="2" t="str">
        <f t="shared" si="3"/>
        <v>c</v>
      </c>
    </row>
    <row r="46" spans="7:19" x14ac:dyDescent="0.25">
      <c r="G46" s="2" t="s">
        <v>33</v>
      </c>
      <c r="H46" s="2" t="s">
        <v>37</v>
      </c>
      <c r="I46" s="2" t="s">
        <v>43</v>
      </c>
      <c r="J46" s="2">
        <v>9000</v>
      </c>
      <c r="K46" s="2">
        <f t="shared" si="1"/>
        <v>225</v>
      </c>
      <c r="L46" s="2">
        <f t="shared" si="2"/>
        <v>315.00000000000006</v>
      </c>
      <c r="M46" s="2">
        <f>SUM(J46:L46)</f>
        <v>9540</v>
      </c>
      <c r="N46" s="2" t="str">
        <f t="shared" si="3"/>
        <v>c</v>
      </c>
    </row>
    <row r="47" spans="7:19" x14ac:dyDescent="0.25">
      <c r="G47" s="2" t="s">
        <v>34</v>
      </c>
      <c r="H47" s="2" t="s">
        <v>38</v>
      </c>
      <c r="I47" s="2" t="s">
        <v>39</v>
      </c>
      <c r="J47" s="2">
        <v>10000</v>
      </c>
      <c r="K47" s="2">
        <f t="shared" si="1"/>
        <v>250</v>
      </c>
      <c r="L47" s="2">
        <f t="shared" si="2"/>
        <v>350.00000000000006</v>
      </c>
      <c r="M47" s="2">
        <f>SUM(J47:L47)</f>
        <v>10600</v>
      </c>
      <c r="N47" s="2" t="str">
        <f t="shared" si="3"/>
        <v>b</v>
      </c>
      <c r="R47" t="s">
        <v>48</v>
      </c>
    </row>
    <row r="48" spans="7:19" x14ac:dyDescent="0.25">
      <c r="G48" s="2" t="s">
        <v>35</v>
      </c>
      <c r="H48" s="2" t="s">
        <v>38</v>
      </c>
      <c r="I48" s="2" t="s">
        <v>42</v>
      </c>
      <c r="J48" s="2">
        <v>5000</v>
      </c>
      <c r="K48" s="2">
        <f t="shared" si="1"/>
        <v>125</v>
      </c>
      <c r="L48" s="2">
        <f t="shared" si="2"/>
        <v>175.00000000000003</v>
      </c>
      <c r="M48" s="2">
        <f>SUM(J48:L48)</f>
        <v>5300</v>
      </c>
      <c r="N48" s="2" t="str">
        <f t="shared" si="3"/>
        <v>c</v>
      </c>
      <c r="S48">
        <f>SUMIF(H41:H48,H41,M41:M48)</f>
        <v>16960</v>
      </c>
    </row>
    <row r="52" spans="18:22" x14ac:dyDescent="0.25">
      <c r="R52" t="s">
        <v>49</v>
      </c>
    </row>
    <row r="54" spans="18:22" x14ac:dyDescent="0.25">
      <c r="S54" t="s">
        <v>24</v>
      </c>
      <c r="V54" t="s">
        <v>6</v>
      </c>
    </row>
    <row r="55" spans="18:22" x14ac:dyDescent="0.25">
      <c r="R55" t="s">
        <v>30</v>
      </c>
      <c r="S55" t="str">
        <f>VLOOKUP(G43,G41:N48,3,FALSE)</f>
        <v>pion</v>
      </c>
      <c r="V55" t="e">
        <f>VLOOKUP(G43,G41:N48,9,FALSE)</f>
        <v>#REF!</v>
      </c>
    </row>
    <row r="56" spans="18:22" x14ac:dyDescent="0.25">
      <c r="R56" t="s">
        <v>34</v>
      </c>
      <c r="S56" t="str">
        <f>VLOOKUP(G47,G41:N48,3,FALSE)</f>
        <v>manager</v>
      </c>
      <c r="V56" t="e">
        <f>VLOOKUP(G47,G41:N48,9,FALSE)</f>
        <v>#REF!</v>
      </c>
    </row>
    <row r="59" spans="18:22" x14ac:dyDescent="0.25">
      <c r="R59" t="s">
        <v>50</v>
      </c>
    </row>
    <row r="61" spans="18:22" x14ac:dyDescent="0.25">
      <c r="R61" t="s">
        <v>39</v>
      </c>
      <c r="S61">
        <f>COUNTIF(I41:I48,"manager")</f>
        <v>2</v>
      </c>
    </row>
    <row r="62" spans="18:22" x14ac:dyDescent="0.25">
      <c r="R62" t="s">
        <v>42</v>
      </c>
      <c r="S62">
        <f>COUNTIF(I41:I48,"guard")</f>
        <v>2</v>
      </c>
    </row>
    <row r="71" spans="8:25" x14ac:dyDescent="0.25">
      <c r="T71" t="s">
        <v>67</v>
      </c>
    </row>
    <row r="72" spans="8:25" x14ac:dyDescent="0.25">
      <c r="X72" t="s">
        <v>58</v>
      </c>
      <c r="Y72" t="s">
        <v>59</v>
      </c>
    </row>
    <row r="73" spans="8:25" x14ac:dyDescent="0.25">
      <c r="H73" t="s">
        <v>51</v>
      </c>
      <c r="I73" t="s">
        <v>52</v>
      </c>
      <c r="J73" t="s">
        <v>53</v>
      </c>
      <c r="K73" t="s">
        <v>54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U73">
        <f>COUNTA(H74:H84)</f>
        <v>11</v>
      </c>
      <c r="W73" t="s">
        <v>62</v>
      </c>
      <c r="X73" t="e">
        <f>VLOOKUP(H80,H74:O84,9,FALSE)</f>
        <v>#REF!</v>
      </c>
      <c r="Y73" t="e">
        <f>VLOOKUP(H80,H74:P84,10,FALSE)</f>
        <v>#REF!</v>
      </c>
    </row>
    <row r="74" spans="8:25" x14ac:dyDescent="0.25">
      <c r="H74" t="s">
        <v>60</v>
      </c>
      <c r="I74">
        <v>2000</v>
      </c>
      <c r="J74">
        <v>1500</v>
      </c>
      <c r="K74">
        <v>300</v>
      </c>
      <c r="L74">
        <v>1400</v>
      </c>
      <c r="M74">
        <v>1400</v>
      </c>
      <c r="N74">
        <f>SUM(I74:M74)</f>
        <v>6600</v>
      </c>
      <c r="O74">
        <v>10000</v>
      </c>
      <c r="P74" t="str">
        <f>IF(N74&gt;=O74,"achived",IF(N74&lt;=O74,"not achived"))</f>
        <v>not achived</v>
      </c>
    </row>
    <row r="75" spans="8:25" x14ac:dyDescent="0.25">
      <c r="H75" t="s">
        <v>33</v>
      </c>
      <c r="I75">
        <v>5000</v>
      </c>
      <c r="J75">
        <v>1200</v>
      </c>
      <c r="K75">
        <v>500</v>
      </c>
      <c r="L75">
        <v>1200</v>
      </c>
      <c r="M75">
        <v>2800</v>
      </c>
      <c r="N75">
        <f>SUM(I75:M75)</f>
        <v>10700</v>
      </c>
      <c r="O75">
        <v>12000</v>
      </c>
      <c r="P75" t="str">
        <f>IF(N75&gt;=O75,"achived",IF(N75&lt;=O75,"not achived"))</f>
        <v>not achived</v>
      </c>
    </row>
    <row r="76" spans="8:25" x14ac:dyDescent="0.25">
      <c r="H76" t="s">
        <v>32</v>
      </c>
      <c r="I76">
        <v>3000</v>
      </c>
      <c r="J76">
        <v>800</v>
      </c>
      <c r="K76">
        <v>1200</v>
      </c>
      <c r="L76">
        <v>3000</v>
      </c>
      <c r="M76">
        <v>3500</v>
      </c>
      <c r="N76">
        <f>SUM(I76:M76)</f>
        <v>11500</v>
      </c>
      <c r="O76">
        <v>18000</v>
      </c>
      <c r="P76" t="str">
        <f>IF(N76&gt;=O76,"achived",IF(N76&lt;=O76,"not achived"))</f>
        <v>not achived</v>
      </c>
      <c r="T76" t="s">
        <v>68</v>
      </c>
    </row>
    <row r="77" spans="8:25" x14ac:dyDescent="0.25">
      <c r="H77" t="s">
        <v>31</v>
      </c>
      <c r="I77">
        <v>1000</v>
      </c>
      <c r="J77">
        <v>900</v>
      </c>
      <c r="K77">
        <v>1800</v>
      </c>
      <c r="L77">
        <v>5000</v>
      </c>
      <c r="M77">
        <v>1200</v>
      </c>
      <c r="N77">
        <f>SUM(I77:M77)</f>
        <v>9900</v>
      </c>
      <c r="O77">
        <v>10000</v>
      </c>
      <c r="P77" t="str">
        <f>IF(N77&gt;=O77,"achived",IF(N77&lt;=O77,"not achived"))</f>
        <v>not achived</v>
      </c>
    </row>
    <row r="78" spans="8:25" x14ac:dyDescent="0.25">
      <c r="H78" t="s">
        <v>30</v>
      </c>
      <c r="I78">
        <v>500</v>
      </c>
      <c r="J78">
        <v>1000</v>
      </c>
      <c r="K78">
        <v>2300</v>
      </c>
      <c r="L78">
        <v>8000</v>
      </c>
      <c r="M78">
        <v>1400</v>
      </c>
      <c r="N78">
        <f>SUM(I78:M78)</f>
        <v>13200</v>
      </c>
      <c r="O78">
        <v>12000</v>
      </c>
      <c r="P78" t="str">
        <f>IF(N78&gt;=O78,"achived",IF(N78&lt;=O78,"not achived"))</f>
        <v>achived</v>
      </c>
      <c r="U78" t="s">
        <v>58</v>
      </c>
      <c r="V78" t="s">
        <v>59</v>
      </c>
    </row>
    <row r="79" spans="8:25" x14ac:dyDescent="0.25">
      <c r="H79" t="s">
        <v>61</v>
      </c>
      <c r="I79">
        <v>800</v>
      </c>
      <c r="J79">
        <v>500</v>
      </c>
      <c r="K79">
        <v>2400</v>
      </c>
      <c r="L79">
        <v>1900</v>
      </c>
      <c r="M79">
        <v>1800</v>
      </c>
      <c r="N79">
        <f>SUM(I79:M79)</f>
        <v>7400</v>
      </c>
      <c r="O79">
        <v>10000</v>
      </c>
      <c r="P79" t="str">
        <f>IF(N79&gt;=O79,"achived",IF(N79&lt;=O79,"not achived"))</f>
        <v>not achived</v>
      </c>
      <c r="T79" t="s">
        <v>32</v>
      </c>
      <c r="U79" t="str">
        <f>VLOOKUP(H76,H74:P84,9,FALSE)</f>
        <v>not achived</v>
      </c>
      <c r="V79" t="e">
        <f>VLOOKUP(H76,H74:P84,10,FALSE)</f>
        <v>#REF!</v>
      </c>
    </row>
    <row r="80" spans="8:25" x14ac:dyDescent="0.25">
      <c r="H80" t="s">
        <v>62</v>
      </c>
      <c r="I80">
        <v>1200</v>
      </c>
      <c r="J80">
        <v>1400</v>
      </c>
      <c r="K80">
        <v>1500</v>
      </c>
      <c r="L80">
        <v>700</v>
      </c>
      <c r="M80">
        <v>7000</v>
      </c>
      <c r="N80">
        <f>SUM(I80:M80)</f>
        <v>11800</v>
      </c>
      <c r="O80">
        <v>12000</v>
      </c>
      <c r="P80" t="str">
        <f>IF(N80&gt;=O80,"achived",IF(N80&lt;=O80,"not achived"))</f>
        <v>not achived</v>
      </c>
      <c r="T80" t="s">
        <v>31</v>
      </c>
      <c r="U80" t="str">
        <f>VLOOKUP(H77,H75:P85,9,FALSE)</f>
        <v>not achived</v>
      </c>
      <c r="V80" t="e">
        <f>VLOOKUP(H77,H75:P85,10,FALSE)</f>
        <v>#REF!</v>
      </c>
    </row>
    <row r="81" spans="8:22" x14ac:dyDescent="0.25">
      <c r="H81" t="s">
        <v>63</v>
      </c>
      <c r="I81">
        <v>1500</v>
      </c>
      <c r="J81">
        <v>1800</v>
      </c>
      <c r="K81">
        <v>1800</v>
      </c>
      <c r="L81">
        <v>1800</v>
      </c>
      <c r="M81">
        <v>1500</v>
      </c>
      <c r="N81">
        <f>SUM(I81:M81)</f>
        <v>8400</v>
      </c>
      <c r="O81">
        <v>10000</v>
      </c>
      <c r="P81" t="str">
        <f>IF(N81&gt;=O81,"achived",IF(N81&lt;=O81,"not achived"))</f>
        <v>not achived</v>
      </c>
      <c r="T81" t="s">
        <v>61</v>
      </c>
      <c r="U81" t="str">
        <f>VLOOKUP(H79,H74:P84,9,FALSE)</f>
        <v>not achived</v>
      </c>
      <c r="V81" t="e">
        <f>VLOOKUP(H79,H74:P84,10,FALSE)</f>
        <v>#REF!</v>
      </c>
    </row>
    <row r="82" spans="8:22" x14ac:dyDescent="0.25">
      <c r="H82" t="s">
        <v>64</v>
      </c>
      <c r="I82">
        <v>1800</v>
      </c>
      <c r="J82">
        <v>2500</v>
      </c>
      <c r="K82">
        <v>1700</v>
      </c>
      <c r="L82">
        <v>1500</v>
      </c>
      <c r="M82">
        <v>1800</v>
      </c>
      <c r="N82">
        <f>SUM(I82:M82)</f>
        <v>9300</v>
      </c>
      <c r="O82">
        <v>12000</v>
      </c>
      <c r="P82" t="str">
        <f>IF(N82&gt;=O82,"achived",IF(N82&lt;=O82,"not achived"))</f>
        <v>not achived</v>
      </c>
    </row>
    <row r="83" spans="8:22" x14ac:dyDescent="0.25">
      <c r="H83" t="s">
        <v>65</v>
      </c>
      <c r="I83">
        <v>200</v>
      </c>
      <c r="J83">
        <v>3000</v>
      </c>
      <c r="K83">
        <v>1900</v>
      </c>
      <c r="L83">
        <v>1200</v>
      </c>
      <c r="M83">
        <v>3000</v>
      </c>
      <c r="N83">
        <f>SUM(I83:M83)</f>
        <v>9300</v>
      </c>
      <c r="O83">
        <v>10000</v>
      </c>
      <c r="P83" t="str">
        <f>IF(N83&gt;=O83,"achived",IF(N83&lt;=O83,"not achived"))</f>
        <v>not achived</v>
      </c>
    </row>
    <row r="84" spans="8:22" x14ac:dyDescent="0.25">
      <c r="H84" t="s">
        <v>66</v>
      </c>
      <c r="I84">
        <v>1600</v>
      </c>
      <c r="J84">
        <v>1200</v>
      </c>
      <c r="K84">
        <v>2000</v>
      </c>
      <c r="L84">
        <v>800</v>
      </c>
      <c r="M84">
        <v>800</v>
      </c>
      <c r="N84">
        <f>SUM(I84:M84)</f>
        <v>6400</v>
      </c>
      <c r="O84">
        <v>10000</v>
      </c>
      <c r="P84" t="str">
        <f>IF(N84&gt;=O84,"achived",IF(N84&lt;=O84,"not achived"))</f>
        <v>not achived</v>
      </c>
      <c r="T84" t="s">
        <v>69</v>
      </c>
    </row>
    <row r="86" spans="8:22" x14ac:dyDescent="0.25">
      <c r="T86">
        <f>COUNTIF(P74:P84,P77)</f>
        <v>10</v>
      </c>
    </row>
    <row r="89" spans="8:22" x14ac:dyDescent="0.25">
      <c r="T89" t="s">
        <v>70</v>
      </c>
    </row>
    <row r="90" spans="8:22" x14ac:dyDescent="0.25">
      <c r="U90" t="s">
        <v>71</v>
      </c>
    </row>
    <row r="91" spans="8:22" x14ac:dyDescent="0.25">
      <c r="U91" t="s">
        <v>72</v>
      </c>
    </row>
    <row r="95" spans="8:22" x14ac:dyDescent="0.25">
      <c r="L95" t="s">
        <v>73</v>
      </c>
    </row>
    <row r="99" spans="8:22" x14ac:dyDescent="0.25">
      <c r="H99" t="s">
        <v>89</v>
      </c>
      <c r="I99" t="s">
        <v>74</v>
      </c>
      <c r="J99" t="s">
        <v>75</v>
      </c>
      <c r="K99" t="s">
        <v>76</v>
      </c>
    </row>
    <row r="100" spans="8:22" x14ac:dyDescent="0.25">
      <c r="H100">
        <v>1</v>
      </c>
      <c r="I100" t="s">
        <v>77</v>
      </c>
      <c r="J100" s="3">
        <v>42370</v>
      </c>
      <c r="K100">
        <v>800</v>
      </c>
    </row>
    <row r="101" spans="8:22" x14ac:dyDescent="0.25">
      <c r="H101">
        <v>2</v>
      </c>
      <c r="I101" t="s">
        <v>78</v>
      </c>
      <c r="J101" s="3">
        <v>42502</v>
      </c>
      <c r="K101">
        <v>2000</v>
      </c>
      <c r="M101" t="s">
        <v>82</v>
      </c>
      <c r="U101" t="s">
        <v>88</v>
      </c>
    </row>
    <row r="102" spans="8:22" x14ac:dyDescent="0.25">
      <c r="H102">
        <v>3</v>
      </c>
      <c r="I102" t="s">
        <v>77</v>
      </c>
      <c r="J102" s="3">
        <v>42508</v>
      </c>
      <c r="K102">
        <v>500</v>
      </c>
      <c r="M102">
        <f>COUNTA(I100:I118)</f>
        <v>19</v>
      </c>
    </row>
    <row r="103" spans="8:22" x14ac:dyDescent="0.25">
      <c r="H103">
        <v>4</v>
      </c>
      <c r="I103" t="s">
        <v>79</v>
      </c>
      <c r="J103" s="3">
        <v>42510</v>
      </c>
      <c r="K103">
        <v>800</v>
      </c>
      <c r="U103" t="s">
        <v>91</v>
      </c>
      <c r="V103" t="str">
        <f>HLOOKUP(K124,J124:N127,2,FALSE)</f>
        <v>windows</v>
      </c>
    </row>
    <row r="104" spans="8:22" x14ac:dyDescent="0.25">
      <c r="H104">
        <v>5</v>
      </c>
      <c r="I104" t="s">
        <v>79</v>
      </c>
      <c r="J104" s="3">
        <v>42410</v>
      </c>
      <c r="K104">
        <v>1000</v>
      </c>
      <c r="U104" t="s">
        <v>92</v>
      </c>
      <c r="V104" t="str">
        <f>HLOOKUP(M124,J124:N127,2,FALSE)</f>
        <v>tyre</v>
      </c>
    </row>
    <row r="105" spans="8:22" x14ac:dyDescent="0.25">
      <c r="H105">
        <v>6</v>
      </c>
      <c r="I105" t="s">
        <v>80</v>
      </c>
      <c r="J105" s="3">
        <v>42498</v>
      </c>
      <c r="K105">
        <v>1000</v>
      </c>
      <c r="M105" t="s">
        <v>83</v>
      </c>
    </row>
    <row r="106" spans="8:22" x14ac:dyDescent="0.25">
      <c r="H106">
        <v>7</v>
      </c>
      <c r="I106" t="s">
        <v>78</v>
      </c>
      <c r="J106" s="3">
        <v>42500</v>
      </c>
      <c r="K106">
        <v>1200</v>
      </c>
      <c r="M106" t="s">
        <v>77</v>
      </c>
      <c r="N106">
        <f>COUNTIF(I100:I118,I100)</f>
        <v>4</v>
      </c>
    </row>
    <row r="107" spans="8:22" x14ac:dyDescent="0.25">
      <c r="H107">
        <v>8</v>
      </c>
      <c r="I107" t="s">
        <v>78</v>
      </c>
      <c r="J107" s="3">
        <v>42515</v>
      </c>
      <c r="K107">
        <v>1500</v>
      </c>
      <c r="M107" t="s">
        <v>78</v>
      </c>
      <c r="N107">
        <f>COUNTIF(I101:I119,I101)</f>
        <v>5</v>
      </c>
    </row>
    <row r="108" spans="8:22" x14ac:dyDescent="0.25">
      <c r="H108">
        <v>9</v>
      </c>
      <c r="I108" t="s">
        <v>81</v>
      </c>
      <c r="J108" s="3">
        <v>42561</v>
      </c>
      <c r="K108">
        <v>1800</v>
      </c>
      <c r="M108" t="s">
        <v>80</v>
      </c>
      <c r="N108">
        <f>COUNTIF(I102:I120,I105)</f>
        <v>5</v>
      </c>
      <c r="U108" t="s">
        <v>93</v>
      </c>
    </row>
    <row r="109" spans="8:22" x14ac:dyDescent="0.25">
      <c r="H109">
        <v>10</v>
      </c>
      <c r="I109" t="s">
        <v>78</v>
      </c>
      <c r="J109" s="3">
        <v>42379</v>
      </c>
      <c r="K109">
        <v>2000</v>
      </c>
    </row>
    <row r="110" spans="8:22" x14ac:dyDescent="0.25">
      <c r="H110">
        <v>11</v>
      </c>
      <c r="I110" t="s">
        <v>81</v>
      </c>
      <c r="J110" s="3">
        <v>42536</v>
      </c>
      <c r="K110">
        <v>1500</v>
      </c>
    </row>
    <row r="111" spans="8:22" x14ac:dyDescent="0.25">
      <c r="H111">
        <v>12</v>
      </c>
      <c r="I111" t="s">
        <v>81</v>
      </c>
      <c r="J111" s="3">
        <v>42381</v>
      </c>
      <c r="K111">
        <v>1000</v>
      </c>
      <c r="M111" t="s">
        <v>84</v>
      </c>
      <c r="U111" t="s">
        <v>80</v>
      </c>
      <c r="V111">
        <f>SUMIF(I99:I118,I105,K99:K118)</f>
        <v>7300</v>
      </c>
    </row>
    <row r="112" spans="8:22" x14ac:dyDescent="0.25">
      <c r="H112">
        <v>13</v>
      </c>
      <c r="I112" t="s">
        <v>80</v>
      </c>
      <c r="J112" s="3">
        <v>42370</v>
      </c>
      <c r="K112">
        <v>1200</v>
      </c>
      <c r="U112" t="s">
        <v>77</v>
      </c>
      <c r="V112">
        <f>SUMIF(I100:I118,I102,K100:K118)</f>
        <v>3500</v>
      </c>
    </row>
    <row r="113" spans="8:16" x14ac:dyDescent="0.25">
      <c r="H113">
        <v>14</v>
      </c>
      <c r="I113" t="s">
        <v>80</v>
      </c>
      <c r="J113" s="3">
        <v>42500</v>
      </c>
      <c r="K113">
        <v>1500</v>
      </c>
      <c r="M113" t="s">
        <v>85</v>
      </c>
      <c r="P113">
        <f>COUNTIF(K100:K118,"&gt;1000")</f>
        <v>12</v>
      </c>
    </row>
    <row r="114" spans="8:16" x14ac:dyDescent="0.25">
      <c r="H114">
        <v>15</v>
      </c>
      <c r="I114" t="s">
        <v>80</v>
      </c>
      <c r="J114" s="3">
        <v>42500</v>
      </c>
      <c r="K114">
        <v>1800</v>
      </c>
      <c r="M114" t="s">
        <v>86</v>
      </c>
      <c r="P114">
        <f>COUNTIF(K100:K118,"&gt;=1000")</f>
        <v>16</v>
      </c>
    </row>
    <row r="115" spans="8:16" x14ac:dyDescent="0.25">
      <c r="H115">
        <v>16</v>
      </c>
      <c r="I115" t="s">
        <v>77</v>
      </c>
      <c r="J115" s="3">
        <v>42500</v>
      </c>
      <c r="K115">
        <v>1000</v>
      </c>
    </row>
    <row r="116" spans="8:16" x14ac:dyDescent="0.25">
      <c r="H116">
        <v>17</v>
      </c>
      <c r="I116" t="s">
        <v>77</v>
      </c>
      <c r="J116" s="3">
        <v>42596</v>
      </c>
      <c r="K116">
        <v>1200</v>
      </c>
    </row>
    <row r="117" spans="8:16" x14ac:dyDescent="0.25">
      <c r="H117">
        <v>18</v>
      </c>
      <c r="I117" t="s">
        <v>78</v>
      </c>
      <c r="J117" s="3">
        <v>42597</v>
      </c>
      <c r="K117">
        <v>1500</v>
      </c>
      <c r="M117" t="s">
        <v>87</v>
      </c>
    </row>
    <row r="118" spans="8:16" x14ac:dyDescent="0.25">
      <c r="H118">
        <v>19</v>
      </c>
      <c r="I118" t="s">
        <v>80</v>
      </c>
      <c r="J118" s="3">
        <v>42602</v>
      </c>
      <c r="K118">
        <v>1800</v>
      </c>
    </row>
    <row r="124" spans="8:16" x14ac:dyDescent="0.25">
      <c r="J124" t="s">
        <v>89</v>
      </c>
      <c r="K124">
        <v>15</v>
      </c>
      <c r="L124">
        <v>16</v>
      </c>
      <c r="M124">
        <v>18</v>
      </c>
      <c r="N124">
        <v>19</v>
      </c>
    </row>
    <row r="125" spans="8:16" x14ac:dyDescent="0.25">
      <c r="J125" t="s">
        <v>74</v>
      </c>
      <c r="K125" t="s">
        <v>80</v>
      </c>
      <c r="L125" t="s">
        <v>77</v>
      </c>
      <c r="M125" t="s">
        <v>90</v>
      </c>
      <c r="N125" t="s">
        <v>80</v>
      </c>
    </row>
    <row r="126" spans="8:16" x14ac:dyDescent="0.25">
      <c r="J126" t="s">
        <v>75</v>
      </c>
      <c r="K126" s="3">
        <v>42500</v>
      </c>
      <c r="L126" s="3">
        <v>42500</v>
      </c>
      <c r="M126" s="3">
        <v>42597</v>
      </c>
      <c r="N126" s="3">
        <v>42602</v>
      </c>
    </row>
    <row r="127" spans="8:16" x14ac:dyDescent="0.25">
      <c r="J127" t="s">
        <v>76</v>
      </c>
      <c r="K127">
        <v>1800</v>
      </c>
      <c r="L127">
        <v>1000</v>
      </c>
      <c r="M127">
        <v>1500</v>
      </c>
      <c r="N127">
        <v>1800</v>
      </c>
    </row>
    <row r="136" spans="11:18" x14ac:dyDescent="0.25">
      <c r="L136" t="s">
        <v>94</v>
      </c>
    </row>
    <row r="138" spans="11:18" x14ac:dyDescent="0.25">
      <c r="K138" t="s">
        <v>22</v>
      </c>
      <c r="L138" t="s">
        <v>95</v>
      </c>
      <c r="M138" t="s">
        <v>96</v>
      </c>
      <c r="N138" t="s">
        <v>98</v>
      </c>
      <c r="O138" t="s">
        <v>97</v>
      </c>
    </row>
    <row r="139" spans="11:18" x14ac:dyDescent="0.25">
      <c r="K139" t="s">
        <v>60</v>
      </c>
      <c r="L139" s="3">
        <v>29356</v>
      </c>
      <c r="M139">
        <f>MONTH(L139)</f>
        <v>5</v>
      </c>
      <c r="N139" s="4">
        <f ca="1">DATEDIF(L139,TODAY(),"y")</f>
        <v>44</v>
      </c>
      <c r="O139" t="str">
        <f ca="1">IF(N139&gt;20,"adult","child")</f>
        <v>adult</v>
      </c>
      <c r="Q139" t="s">
        <v>99</v>
      </c>
    </row>
    <row r="140" spans="11:18" x14ac:dyDescent="0.25">
      <c r="K140" t="s">
        <v>33</v>
      </c>
      <c r="L140" s="3">
        <v>29818</v>
      </c>
      <c r="M140">
        <f>MONTH(L140)</f>
        <v>8</v>
      </c>
      <c r="N140" s="4">
        <f ca="1">DATEDIF(L140,TODAY(),"y")</f>
        <v>42</v>
      </c>
      <c r="O140" t="str">
        <f ca="1">IF(N140&gt;20,"adult","child")</f>
        <v>adult</v>
      </c>
      <c r="Q140">
        <f>COUNTA(K139:K149)</f>
        <v>11</v>
      </c>
    </row>
    <row r="141" spans="11:18" x14ac:dyDescent="0.25">
      <c r="K141" t="s">
        <v>32</v>
      </c>
      <c r="L141" s="3">
        <v>37909</v>
      </c>
      <c r="M141">
        <f>MONTH(L141)</f>
        <v>10</v>
      </c>
      <c r="N141" s="4">
        <f ca="1">DATEDIF(L141,TODAY(),"y")</f>
        <v>20</v>
      </c>
      <c r="O141" t="str">
        <f ca="1">IF(N141&gt;20,"adult","child")</f>
        <v>child</v>
      </c>
    </row>
    <row r="142" spans="11:18" x14ac:dyDescent="0.25">
      <c r="K142" t="s">
        <v>31</v>
      </c>
      <c r="L142" s="3">
        <v>33018</v>
      </c>
      <c r="M142">
        <f>MONTH(L142)</f>
        <v>5</v>
      </c>
      <c r="N142" s="4">
        <f ca="1">DATEDIF(L142,TODAY(),"y")</f>
        <v>34</v>
      </c>
      <c r="O142" t="str">
        <f ca="1">IF(N142&gt;20,"adult","child")</f>
        <v>adult</v>
      </c>
      <c r="Q142" t="s">
        <v>100</v>
      </c>
    </row>
    <row r="143" spans="11:18" x14ac:dyDescent="0.25">
      <c r="K143" t="s">
        <v>30</v>
      </c>
      <c r="L143" s="3">
        <v>33840</v>
      </c>
      <c r="M143">
        <f>MONTH(L143)</f>
        <v>8</v>
      </c>
      <c r="N143" s="4">
        <f ca="1">DATEDIF(L143,TODAY(),"y")</f>
        <v>31</v>
      </c>
      <c r="O143" t="str">
        <f ca="1">IF(N143&gt;20,"adult","child")</f>
        <v>adult</v>
      </c>
      <c r="R143">
        <f ca="1">SUMIF(K139:K149,K148,N139:N149)</f>
        <v>14</v>
      </c>
    </row>
    <row r="144" spans="11:18" x14ac:dyDescent="0.25">
      <c r="K144" t="s">
        <v>61</v>
      </c>
      <c r="L144" s="3">
        <v>36030</v>
      </c>
      <c r="M144">
        <f>MONTH(L144)</f>
        <v>8</v>
      </c>
      <c r="N144" s="4">
        <f ca="1">DATEDIF(L144,TODAY(),"y")</f>
        <v>25</v>
      </c>
      <c r="O144" t="str">
        <f ca="1">IF(N144&gt;20,"adult","child")</f>
        <v>adult</v>
      </c>
    </row>
    <row r="145" spans="11:17" x14ac:dyDescent="0.25">
      <c r="K145" t="s">
        <v>62</v>
      </c>
      <c r="L145" s="3">
        <v>29353</v>
      </c>
      <c r="M145">
        <f>MONTH(L145)</f>
        <v>5</v>
      </c>
      <c r="N145" s="4">
        <f ca="1">DATEDIF(L145,TODAY(),"y")</f>
        <v>44</v>
      </c>
      <c r="O145" t="str">
        <f ca="1">IF(N145&gt;20,"adult","child")</f>
        <v>adult</v>
      </c>
    </row>
    <row r="146" spans="11:17" x14ac:dyDescent="0.25">
      <c r="K146" t="s">
        <v>63</v>
      </c>
      <c r="L146" s="3">
        <v>38429</v>
      </c>
      <c r="M146">
        <f>MONTH(L146)</f>
        <v>3</v>
      </c>
      <c r="N146" s="4">
        <f ca="1">DATEDIF(L146,TODAY(),"y")</f>
        <v>19</v>
      </c>
      <c r="O146" t="str">
        <f ca="1">IF(N146&gt;20,"adult","child")</f>
        <v>child</v>
      </c>
      <c r="Q146" t="s">
        <v>101</v>
      </c>
    </row>
    <row r="147" spans="11:17" x14ac:dyDescent="0.25">
      <c r="K147" t="s">
        <v>64</v>
      </c>
      <c r="L147" s="3">
        <v>39309</v>
      </c>
      <c r="M147">
        <f>MONTH(L147)</f>
        <v>8</v>
      </c>
      <c r="N147" s="4">
        <f ca="1">DATEDIF(L147,TODAY(),"y")</f>
        <v>16</v>
      </c>
      <c r="O147" t="str">
        <f ca="1">IF(N147&gt;20,"adult","child")</f>
        <v>child</v>
      </c>
      <c r="Q147">
        <f ca="1">COUNTIF(N139:N149,"&gt;20")</f>
        <v>7</v>
      </c>
    </row>
    <row r="148" spans="11:17" x14ac:dyDescent="0.25">
      <c r="K148" t="s">
        <v>65</v>
      </c>
      <c r="L148" s="3">
        <v>40323</v>
      </c>
      <c r="M148">
        <f>MONTH(L148)</f>
        <v>5</v>
      </c>
      <c r="N148" s="4">
        <f ca="1">DATEDIF(L148,TODAY(),"y")</f>
        <v>14</v>
      </c>
      <c r="O148" t="str">
        <f ca="1">IF(N148&gt;20,"adult","child")</f>
        <v>child</v>
      </c>
    </row>
    <row r="149" spans="11:17" x14ac:dyDescent="0.25">
      <c r="K149" t="s">
        <v>66</v>
      </c>
      <c r="L149" s="3">
        <v>34206</v>
      </c>
      <c r="M149">
        <f>MONTH(L149)</f>
        <v>8</v>
      </c>
      <c r="N149" s="4">
        <f ca="1">DATEDIF(L149,TODAY(),"y")</f>
        <v>30</v>
      </c>
      <c r="O149" t="str">
        <f ca="1">IF(N149&gt;20,"adult","child")</f>
        <v>adult</v>
      </c>
      <c r="Q149" t="s">
        <v>102</v>
      </c>
    </row>
    <row r="150" spans="11:17" x14ac:dyDescent="0.25">
      <c r="N150" s="3"/>
      <c r="Q150">
        <f ca="1">COUNTIF(N139:N149,"&gt;25")</f>
        <v>6</v>
      </c>
    </row>
    <row r="151" spans="11:17" x14ac:dyDescent="0.25">
      <c r="N151" s="3"/>
    </row>
    <row r="158" spans="11:17" x14ac:dyDescent="0.25">
      <c r="N158" t="s">
        <v>103</v>
      </c>
    </row>
    <row r="162" spans="11:22" x14ac:dyDescent="0.25">
      <c r="K162" s="9" t="s">
        <v>104</v>
      </c>
      <c r="L162" s="9"/>
      <c r="M162" s="9" t="s">
        <v>105</v>
      </c>
      <c r="N162" s="9"/>
      <c r="O162" s="9"/>
      <c r="P162" s="9" t="s">
        <v>59</v>
      </c>
      <c r="Q162" s="9"/>
      <c r="R162" s="9"/>
    </row>
    <row r="163" spans="11:22" x14ac:dyDescent="0.25">
      <c r="K163" s="10" t="s">
        <v>22</v>
      </c>
      <c r="L163" s="10"/>
      <c r="M163" s="5" t="s">
        <v>9</v>
      </c>
      <c r="N163" s="5" t="s">
        <v>8</v>
      </c>
      <c r="O163" s="5" t="s">
        <v>10</v>
      </c>
      <c r="P163" s="5" t="s">
        <v>4</v>
      </c>
      <c r="Q163" s="5" t="s">
        <v>106</v>
      </c>
      <c r="R163" s="5" t="s">
        <v>6</v>
      </c>
      <c r="T163" t="s">
        <v>118</v>
      </c>
    </row>
    <row r="164" spans="11:22" x14ac:dyDescent="0.25">
      <c r="K164" s="7" t="s">
        <v>107</v>
      </c>
      <c r="L164" s="8"/>
      <c r="M164" s="2">
        <v>80</v>
      </c>
      <c r="N164" s="2">
        <v>75</v>
      </c>
      <c r="O164" s="2">
        <v>85</v>
      </c>
      <c r="P164" s="2">
        <f>SUM(M164:O164)</f>
        <v>240</v>
      </c>
      <c r="Q164" s="2">
        <f>SUM(P164/3)</f>
        <v>80</v>
      </c>
      <c r="R164" s="2" t="str">
        <f>IF(Q164&gt;=70,"excellent",IF(Q164&gt;=50,"good",IF(Q164&lt;50,"bad")))</f>
        <v>excellent</v>
      </c>
      <c r="T164">
        <f>COUNTA(K164:L173)</f>
        <v>10</v>
      </c>
    </row>
    <row r="165" spans="11:22" x14ac:dyDescent="0.25">
      <c r="K165" s="7" t="s">
        <v>108</v>
      </c>
      <c r="L165" s="8"/>
      <c r="M165" s="2">
        <v>50</v>
      </c>
      <c r="N165" s="2">
        <v>30</v>
      </c>
      <c r="O165" s="2">
        <v>40</v>
      </c>
      <c r="P165" s="2">
        <f>SUM(M165:O165)</f>
        <v>120</v>
      </c>
      <c r="Q165" s="2">
        <f t="shared" ref="Q165:Q173" si="4">SUM(P165/3)</f>
        <v>40</v>
      </c>
      <c r="R165" s="2" t="str">
        <f t="shared" ref="R165:R173" si="5">IF(Q165&gt;=70,"excellent",IF(Q165&gt;=50,"good",IF(Q165&lt;50,"bad")))</f>
        <v>bad</v>
      </c>
      <c r="T165" t="s">
        <v>119</v>
      </c>
    </row>
    <row r="166" spans="11:22" x14ac:dyDescent="0.25">
      <c r="K166" s="7" t="s">
        <v>109</v>
      </c>
      <c r="L166" s="8"/>
      <c r="M166" s="2">
        <v>60</v>
      </c>
      <c r="N166" s="2">
        <v>70</v>
      </c>
      <c r="O166" s="2">
        <v>0</v>
      </c>
      <c r="P166" s="2">
        <f>SUM(M166:O166)</f>
        <v>130</v>
      </c>
      <c r="Q166" s="2">
        <f t="shared" si="4"/>
        <v>43.333333333333336</v>
      </c>
      <c r="R166" s="2" t="str">
        <f t="shared" si="5"/>
        <v>bad</v>
      </c>
      <c r="V166">
        <f>COUNTIF(Q164:Q173,"&gt;=50")</f>
        <v>5</v>
      </c>
    </row>
    <row r="167" spans="11:22" x14ac:dyDescent="0.25">
      <c r="K167" s="7" t="s">
        <v>110</v>
      </c>
      <c r="L167" s="8"/>
      <c r="M167" s="2">
        <v>90</v>
      </c>
      <c r="N167" s="2">
        <v>85</v>
      </c>
      <c r="O167" s="2">
        <v>95</v>
      </c>
      <c r="P167" s="2">
        <f>SUM(M167:O167)</f>
        <v>270</v>
      </c>
      <c r="Q167" s="2">
        <f t="shared" si="4"/>
        <v>90</v>
      </c>
      <c r="R167" s="2" t="str">
        <f t="shared" si="5"/>
        <v>excellent</v>
      </c>
    </row>
    <row r="168" spans="11:22" x14ac:dyDescent="0.25">
      <c r="K168" s="7" t="s">
        <v>111</v>
      </c>
      <c r="L168" s="8"/>
      <c r="M168" s="2">
        <v>20</v>
      </c>
      <c r="N168" s="2">
        <v>30</v>
      </c>
      <c r="O168" s="2" t="s">
        <v>117</v>
      </c>
      <c r="P168" s="2">
        <f>SUM(M168:O168)</f>
        <v>50</v>
      </c>
      <c r="Q168" s="2">
        <f t="shared" si="4"/>
        <v>16.666666666666668</v>
      </c>
      <c r="R168" s="2" t="str">
        <f t="shared" si="5"/>
        <v>bad</v>
      </c>
      <c r="T168" t="s">
        <v>120</v>
      </c>
    </row>
    <row r="169" spans="11:22" x14ac:dyDescent="0.25">
      <c r="K169" s="7" t="s">
        <v>112</v>
      </c>
      <c r="L169" s="8"/>
      <c r="M169" s="2">
        <v>40</v>
      </c>
      <c r="N169" s="2">
        <v>60</v>
      </c>
      <c r="O169" s="2">
        <v>80</v>
      </c>
      <c r="P169" s="2">
        <f>SUM(M169:O169)</f>
        <v>180</v>
      </c>
      <c r="Q169" s="2">
        <f t="shared" si="4"/>
        <v>60</v>
      </c>
      <c r="R169" s="2" t="str">
        <f t="shared" si="5"/>
        <v>good</v>
      </c>
      <c r="U169" t="s">
        <v>4</v>
      </c>
    </row>
    <row r="170" spans="11:22" x14ac:dyDescent="0.25">
      <c r="K170" s="7" t="s">
        <v>113</v>
      </c>
      <c r="L170" s="8"/>
      <c r="M170" s="2">
        <v>10</v>
      </c>
      <c r="N170" s="2">
        <v>90</v>
      </c>
      <c r="O170" s="2">
        <v>80</v>
      </c>
      <c r="P170" s="2">
        <f>SUM(M170:O170)</f>
        <v>180</v>
      </c>
      <c r="Q170" s="2">
        <f t="shared" si="4"/>
        <v>60</v>
      </c>
      <c r="R170" s="2" t="str">
        <f t="shared" si="5"/>
        <v>good</v>
      </c>
      <c r="T170" t="s">
        <v>108</v>
      </c>
      <c r="U170">
        <f ca="1">SUMIF(K164:L173,K165,P164:P173)</f>
        <v>120</v>
      </c>
    </row>
    <row r="171" spans="11:22" x14ac:dyDescent="0.25">
      <c r="K171" s="7" t="s">
        <v>114</v>
      </c>
      <c r="L171" s="8"/>
      <c r="M171" s="2">
        <v>80</v>
      </c>
      <c r="N171" s="2">
        <v>70</v>
      </c>
      <c r="O171" s="2">
        <v>60</v>
      </c>
      <c r="P171" s="2">
        <f>SUM(M171:O171)</f>
        <v>210</v>
      </c>
      <c r="Q171" s="2">
        <f t="shared" si="4"/>
        <v>70</v>
      </c>
      <c r="R171" s="2" t="str">
        <f t="shared" si="5"/>
        <v>excellent</v>
      </c>
      <c r="T171" t="s">
        <v>111</v>
      </c>
      <c r="U171">
        <f ca="1">SUMIF(K164:L173,K168,P164:P173)</f>
        <v>50</v>
      </c>
    </row>
    <row r="172" spans="11:22" x14ac:dyDescent="0.25">
      <c r="K172" s="7" t="s">
        <v>115</v>
      </c>
      <c r="L172" s="8"/>
      <c r="M172" s="2">
        <v>30</v>
      </c>
      <c r="N172" s="2">
        <v>10</v>
      </c>
      <c r="O172" s="2">
        <v>20</v>
      </c>
      <c r="P172" s="2">
        <f>SUM(M172:O172)</f>
        <v>60</v>
      </c>
      <c r="Q172" s="2">
        <f t="shared" si="4"/>
        <v>20</v>
      </c>
      <c r="R172" s="2" t="str">
        <f t="shared" si="5"/>
        <v>bad</v>
      </c>
    </row>
    <row r="173" spans="11:22" x14ac:dyDescent="0.25">
      <c r="K173" s="7" t="s">
        <v>116</v>
      </c>
      <c r="L173" s="8"/>
      <c r="M173" s="2">
        <v>10</v>
      </c>
      <c r="N173" s="2">
        <v>20</v>
      </c>
      <c r="O173" s="2">
        <v>30</v>
      </c>
      <c r="P173" s="2">
        <f>SUM(M173:O173)</f>
        <v>60</v>
      </c>
      <c r="Q173" s="2">
        <f t="shared" si="4"/>
        <v>20</v>
      </c>
      <c r="R173" s="2" t="str">
        <f t="shared" si="5"/>
        <v>bad</v>
      </c>
      <c r="T173" t="s">
        <v>121</v>
      </c>
    </row>
    <row r="175" spans="11:22" x14ac:dyDescent="0.25">
      <c r="T175" t="s">
        <v>122</v>
      </c>
      <c r="U175" t="s">
        <v>123</v>
      </c>
    </row>
    <row r="176" spans="11:22" x14ac:dyDescent="0.25">
      <c r="T176">
        <f>COUNTIF(R164:R173,R169)</f>
        <v>2</v>
      </c>
      <c r="U176">
        <f>COUNTIF(R164:R173,R166)</f>
        <v>5</v>
      </c>
    </row>
    <row r="181" spans="12:19" x14ac:dyDescent="0.25">
      <c r="N181" t="s">
        <v>124</v>
      </c>
    </row>
    <row r="183" spans="12:19" x14ac:dyDescent="0.25">
      <c r="L183" s="2" t="s">
        <v>125</v>
      </c>
      <c r="M183" s="2" t="s">
        <v>127</v>
      </c>
      <c r="P183" s="2" t="s">
        <v>125</v>
      </c>
      <c r="Q183" s="6" t="s">
        <v>128</v>
      </c>
      <c r="R183" s="6" t="s">
        <v>127</v>
      </c>
      <c r="S183" s="6" t="s">
        <v>126</v>
      </c>
    </row>
    <row r="184" spans="12:19" x14ac:dyDescent="0.25">
      <c r="L184" s="2">
        <v>110608</v>
      </c>
      <c r="M184" s="2" t="s">
        <v>131</v>
      </c>
      <c r="P184" s="2">
        <v>602693</v>
      </c>
      <c r="Q184" s="2" t="s">
        <v>141</v>
      </c>
      <c r="R184" s="2" t="str">
        <f>LOOKUP(P184,L183:M196)</f>
        <v>Micheal</v>
      </c>
      <c r="S184" s="2">
        <f>LOOKUP(P184,L183:L196)</f>
        <v>602693</v>
      </c>
    </row>
    <row r="185" spans="12:19" x14ac:dyDescent="0.25">
      <c r="L185" s="2">
        <v>253072</v>
      </c>
      <c r="M185" s="2" t="s">
        <v>132</v>
      </c>
      <c r="P185" s="2">
        <v>611810</v>
      </c>
      <c r="Q185" s="2" t="s">
        <v>142</v>
      </c>
      <c r="R185" s="2" t="str">
        <f>LOOKUP(P185,L184:M197)</f>
        <v>Tiger</v>
      </c>
      <c r="S185" s="2">
        <f>LOOKUP(P185,L184:L197)</f>
        <v>611810</v>
      </c>
    </row>
    <row r="186" spans="12:19" x14ac:dyDescent="0.25">
      <c r="L186" s="2">
        <v>352711</v>
      </c>
      <c r="M186" s="2" t="s">
        <v>131</v>
      </c>
      <c r="P186" s="2">
        <v>549457</v>
      </c>
      <c r="Q186" s="2" t="s">
        <v>143</v>
      </c>
      <c r="R186" s="2" t="str">
        <f>LOOKUP(P186,L185:M198)</f>
        <v>John</v>
      </c>
      <c r="S186" s="2">
        <f>LOOKUP(P186,L185:L198)</f>
        <v>549457</v>
      </c>
    </row>
    <row r="187" spans="12:19" x14ac:dyDescent="0.25">
      <c r="L187" s="2">
        <v>391006</v>
      </c>
      <c r="M187" s="2" t="s">
        <v>133</v>
      </c>
      <c r="P187" s="2">
        <v>612235</v>
      </c>
      <c r="Q187" s="2" t="s">
        <v>144</v>
      </c>
      <c r="R187" s="2" t="str">
        <f>LOOKUP(P187,L186:M199)</f>
        <v>Micheal</v>
      </c>
      <c r="S187" s="2">
        <f>LOOKUP(P187,L186:L199)</f>
        <v>612235</v>
      </c>
    </row>
    <row r="188" spans="12:19" x14ac:dyDescent="0.25">
      <c r="L188" s="2">
        <v>392128</v>
      </c>
      <c r="M188" s="2" t="s">
        <v>134</v>
      </c>
      <c r="P188" s="2">
        <v>580622</v>
      </c>
      <c r="Q188" s="2" t="s">
        <v>145</v>
      </c>
      <c r="R188" s="2" t="str">
        <f>LOOKUP(P188,L187:M200)</f>
        <v>Eli</v>
      </c>
      <c r="S188" s="2">
        <f>LOOKUP(P188,L187:L200)</f>
        <v>580622</v>
      </c>
    </row>
    <row r="189" spans="12:19" x14ac:dyDescent="0.25">
      <c r="L189" s="2">
        <v>549457</v>
      </c>
      <c r="M189" s="2" t="s">
        <v>131</v>
      </c>
      <c r="P189" s="2">
        <v>830385</v>
      </c>
      <c r="Q189" s="2" t="s">
        <v>146</v>
      </c>
      <c r="R189" s="2" t="str">
        <f>LOOKUP(P189,L188:M201)</f>
        <v>Prince</v>
      </c>
      <c r="S189" s="2">
        <f>LOOKUP(P189,L188:L201)</f>
        <v>830385</v>
      </c>
    </row>
    <row r="190" spans="12:19" x14ac:dyDescent="0.25">
      <c r="L190" s="2">
        <v>580622</v>
      </c>
      <c r="M190" s="2" t="s">
        <v>135</v>
      </c>
      <c r="P190" s="2">
        <v>253072</v>
      </c>
      <c r="Q190" s="2" t="s">
        <v>147</v>
      </c>
      <c r="R190" s="2" t="str">
        <f>LOOKUP(P190,L183:M202)</f>
        <v>Andy</v>
      </c>
      <c r="S190" s="2">
        <f>LOOKUP(P190,L183:L196)</f>
        <v>253072</v>
      </c>
    </row>
    <row r="191" spans="12:19" x14ac:dyDescent="0.25">
      <c r="L191" s="2">
        <v>602693</v>
      </c>
      <c r="M191" s="2" t="s">
        <v>136</v>
      </c>
      <c r="P191" s="2">
        <v>391006</v>
      </c>
      <c r="Q191" s="2" t="s">
        <v>148</v>
      </c>
      <c r="R191" s="2" t="str">
        <f>LOOKUP(P191,L183:M203)</f>
        <v>Peter</v>
      </c>
      <c r="S191" s="2">
        <f>LOOKUP(P191,L183:L196)</f>
        <v>391006</v>
      </c>
    </row>
    <row r="192" spans="12:19" x14ac:dyDescent="0.25">
      <c r="L192" s="2">
        <v>611810</v>
      </c>
      <c r="M192" s="2" t="s">
        <v>137</v>
      </c>
      <c r="P192" s="2">
        <v>990678</v>
      </c>
      <c r="Q192" s="2" t="s">
        <v>149</v>
      </c>
      <c r="R192" s="2" t="str">
        <f>LOOKUP(P192,L191:M204)</f>
        <v>Brad</v>
      </c>
      <c r="S192" s="2">
        <f>LOOKUP(P192,L191:L204)</f>
        <v>990678</v>
      </c>
    </row>
    <row r="193" spans="12:19" x14ac:dyDescent="0.25">
      <c r="L193" s="2">
        <v>612235</v>
      </c>
      <c r="M193" s="2" t="s">
        <v>136</v>
      </c>
      <c r="P193" s="2">
        <v>795574</v>
      </c>
      <c r="Q193" s="2" t="s">
        <v>150</v>
      </c>
      <c r="R193" s="2" t="str">
        <f>LOOKUP(P193,L192:M205)</f>
        <v>Tony</v>
      </c>
      <c r="S193" s="2">
        <f>LOOKUP(P193,L192:L205)</f>
        <v>795574</v>
      </c>
    </row>
    <row r="194" spans="12:19" x14ac:dyDescent="0.25">
      <c r="L194" s="2">
        <v>795574</v>
      </c>
      <c r="M194" s="2" t="s">
        <v>138</v>
      </c>
      <c r="P194" s="2">
        <v>392128</v>
      </c>
      <c r="Q194" s="2" t="s">
        <v>151</v>
      </c>
      <c r="R194" s="2" t="str">
        <f>LOOKUP(P194,L183:M196)</f>
        <v>Bret</v>
      </c>
      <c r="S194" s="2">
        <f>LOOKUP(P194,L183:L196)</f>
        <v>392128</v>
      </c>
    </row>
    <row r="195" spans="12:19" x14ac:dyDescent="0.25">
      <c r="L195" s="2">
        <v>830385</v>
      </c>
      <c r="M195" s="2" t="s">
        <v>139</v>
      </c>
      <c r="P195" s="2">
        <v>352711</v>
      </c>
      <c r="Q195" s="2" t="s">
        <v>152</v>
      </c>
      <c r="R195" s="2" t="str">
        <f>LOOKUP(P195,L183:M196)</f>
        <v>John</v>
      </c>
      <c r="S195" s="2">
        <f>LOOKUP(P195,L183:L196)</f>
        <v>352711</v>
      </c>
    </row>
    <row r="196" spans="12:19" x14ac:dyDescent="0.25">
      <c r="L196" s="2">
        <v>990678</v>
      </c>
      <c r="M196" s="2" t="s">
        <v>140</v>
      </c>
      <c r="P196" s="2">
        <v>110608</v>
      </c>
      <c r="Q196" s="2" t="s">
        <v>153</v>
      </c>
      <c r="R196" s="2" t="str">
        <f>LOOKUP(P196,L183:M196)</f>
        <v>John</v>
      </c>
      <c r="S196" s="2">
        <f>LOOKUP(P196,L183:L196)</f>
        <v>110608</v>
      </c>
    </row>
    <row r="204" spans="12:19" x14ac:dyDescent="0.25">
      <c r="N204" t="s">
        <v>199</v>
      </c>
    </row>
    <row r="207" spans="12:19" x14ac:dyDescent="0.25">
      <c r="L207" s="2" t="s">
        <v>155</v>
      </c>
      <c r="M207" s="2" t="s">
        <v>156</v>
      </c>
      <c r="N207" s="2" t="s">
        <v>157</v>
      </c>
      <c r="O207" s="2" t="s">
        <v>158</v>
      </c>
      <c r="P207" s="2" t="s">
        <v>159</v>
      </c>
    </row>
    <row r="208" spans="12:19" x14ac:dyDescent="0.25">
      <c r="L208" s="2" t="s">
        <v>160</v>
      </c>
      <c r="M208" s="2" t="s">
        <v>174</v>
      </c>
      <c r="N208" s="2" t="s">
        <v>188</v>
      </c>
      <c r="O208" s="11">
        <v>39474</v>
      </c>
      <c r="P208" s="14">
        <v>73500</v>
      </c>
      <c r="R208" t="s">
        <v>193</v>
      </c>
    </row>
    <row r="209" spans="12:19" x14ac:dyDescent="0.25">
      <c r="L209" s="2" t="s">
        <v>161</v>
      </c>
      <c r="M209" s="2" t="s">
        <v>175</v>
      </c>
      <c r="N209" s="2" t="s">
        <v>189</v>
      </c>
      <c r="O209" s="11">
        <v>39508</v>
      </c>
      <c r="P209" s="14">
        <v>80000</v>
      </c>
      <c r="R209">
        <f>COUNTA(L208:L221)</f>
        <v>14</v>
      </c>
    </row>
    <row r="210" spans="12:19" x14ac:dyDescent="0.25">
      <c r="L210" s="2" t="s">
        <v>162</v>
      </c>
      <c r="M210" s="2" t="s">
        <v>176</v>
      </c>
      <c r="N210" s="2" t="s">
        <v>188</v>
      </c>
      <c r="O210" s="11">
        <v>39554</v>
      </c>
      <c r="P210" s="14">
        <v>95000</v>
      </c>
    </row>
    <row r="211" spans="12:19" x14ac:dyDescent="0.25">
      <c r="L211" s="2" t="s">
        <v>163</v>
      </c>
      <c r="M211" s="2" t="s">
        <v>177</v>
      </c>
      <c r="N211" s="2" t="s">
        <v>188</v>
      </c>
      <c r="O211" s="11">
        <v>39571</v>
      </c>
      <c r="P211" s="14">
        <v>105000</v>
      </c>
      <c r="R211" t="s">
        <v>196</v>
      </c>
    </row>
    <row r="212" spans="12:19" x14ac:dyDescent="0.25">
      <c r="L212" s="2" t="s">
        <v>164</v>
      </c>
      <c r="M212" s="2" t="s">
        <v>178</v>
      </c>
      <c r="N212" s="2" t="s">
        <v>190</v>
      </c>
      <c r="O212" s="11">
        <v>39640</v>
      </c>
      <c r="P212" s="14">
        <v>90000</v>
      </c>
      <c r="R212" t="s">
        <v>38</v>
      </c>
      <c r="S212">
        <f>COUNTIF(N208:N221,N214)</f>
        <v>2</v>
      </c>
    </row>
    <row r="213" spans="12:19" x14ac:dyDescent="0.25">
      <c r="L213" s="2" t="s">
        <v>165</v>
      </c>
      <c r="M213" s="2" t="s">
        <v>179</v>
      </c>
      <c r="N213" s="2" t="s">
        <v>191</v>
      </c>
      <c r="O213" s="11">
        <v>39646</v>
      </c>
      <c r="P213" s="14">
        <v>60000</v>
      </c>
      <c r="R213" t="s">
        <v>194</v>
      </c>
      <c r="S213">
        <f>COUNTIF(N208:N221,N208)</f>
        <v>7</v>
      </c>
    </row>
    <row r="214" spans="12:19" x14ac:dyDescent="0.25">
      <c r="L214" s="2" t="s">
        <v>166</v>
      </c>
      <c r="M214" s="2" t="s">
        <v>180</v>
      </c>
      <c r="N214" s="2" t="s">
        <v>191</v>
      </c>
      <c r="O214" s="11">
        <v>39726</v>
      </c>
      <c r="P214" s="14">
        <v>87000</v>
      </c>
    </row>
    <row r="215" spans="12:19" x14ac:dyDescent="0.25">
      <c r="L215" s="2" t="s">
        <v>167</v>
      </c>
      <c r="M215" s="2" t="s">
        <v>181</v>
      </c>
      <c r="N215" s="2" t="s">
        <v>190</v>
      </c>
      <c r="O215" s="11">
        <v>39749</v>
      </c>
      <c r="P215" s="14">
        <v>104000</v>
      </c>
    </row>
    <row r="216" spans="12:19" x14ac:dyDescent="0.25">
      <c r="L216" s="2" t="s">
        <v>168</v>
      </c>
      <c r="M216" s="2" t="s">
        <v>182</v>
      </c>
      <c r="N216" s="2" t="s">
        <v>188</v>
      </c>
      <c r="O216" s="11">
        <v>39757</v>
      </c>
      <c r="P216" s="14">
        <v>380050</v>
      </c>
      <c r="R216" t="s">
        <v>195</v>
      </c>
    </row>
    <row r="217" spans="12:19" x14ac:dyDescent="0.25">
      <c r="L217" s="2" t="s">
        <v>169</v>
      </c>
      <c r="M217" s="2" t="s">
        <v>183</v>
      </c>
      <c r="N217" s="2" t="s">
        <v>188</v>
      </c>
      <c r="O217" s="11">
        <v>39791</v>
      </c>
      <c r="P217" s="14">
        <v>93000</v>
      </c>
    </row>
    <row r="218" spans="12:19" x14ac:dyDescent="0.25">
      <c r="L218" s="2" t="s">
        <v>170</v>
      </c>
      <c r="M218" s="2" t="s">
        <v>184</v>
      </c>
      <c r="N218" s="2" t="s">
        <v>189</v>
      </c>
      <c r="O218" s="11">
        <v>39856</v>
      </c>
      <c r="P218" s="14">
        <v>180000</v>
      </c>
      <c r="R218" t="s">
        <v>197</v>
      </c>
      <c r="S218">
        <f>VLOOKUP(L212,L208:P221,4,FALSE)</f>
        <v>39640</v>
      </c>
    </row>
    <row r="219" spans="12:19" x14ac:dyDescent="0.25">
      <c r="L219" s="2" t="s">
        <v>171</v>
      </c>
      <c r="M219" s="2" t="s">
        <v>185</v>
      </c>
      <c r="N219" s="2" t="s">
        <v>188</v>
      </c>
      <c r="O219" s="11">
        <v>39891</v>
      </c>
      <c r="P219" s="14">
        <v>100000</v>
      </c>
      <c r="R219" t="s">
        <v>198</v>
      </c>
      <c r="S219" t="e">
        <f>VLOOKUP(L212,L207:P221,6,FALSE)</f>
        <v>#REF!</v>
      </c>
    </row>
    <row r="220" spans="12:19" x14ac:dyDescent="0.25">
      <c r="L220" s="2" t="s">
        <v>172</v>
      </c>
      <c r="M220" s="2" t="s">
        <v>186</v>
      </c>
      <c r="N220" s="2" t="s">
        <v>192</v>
      </c>
      <c r="O220" s="11">
        <v>39916</v>
      </c>
      <c r="P220" s="14">
        <v>136000</v>
      </c>
    </row>
    <row r="221" spans="12:19" x14ac:dyDescent="0.25">
      <c r="L221" s="2" t="s">
        <v>173</v>
      </c>
      <c r="M221" s="2" t="s">
        <v>187</v>
      </c>
      <c r="N221" s="2" t="s">
        <v>188</v>
      </c>
      <c r="O221" s="11">
        <v>39931</v>
      </c>
      <c r="P221" s="14">
        <v>68000</v>
      </c>
      <c r="R221" t="s">
        <v>200</v>
      </c>
    </row>
    <row r="222" spans="12:19" x14ac:dyDescent="0.25">
      <c r="R222" t="s">
        <v>201</v>
      </c>
      <c r="S222" t="str">
        <f>VLOOKUP(L212,L208:P221,3,FALSE)</f>
        <v>Engineering</v>
      </c>
    </row>
    <row r="224" spans="12:19" x14ac:dyDescent="0.25">
      <c r="R224" t="s">
        <v>202</v>
      </c>
    </row>
    <row r="225" spans="12:20" x14ac:dyDescent="0.25">
      <c r="R225" t="s">
        <v>203</v>
      </c>
      <c r="T225" s="13"/>
    </row>
    <row r="226" spans="12:20" x14ac:dyDescent="0.25">
      <c r="S226">
        <f>SUMIF(N208:N221,N210,P208:P221)</f>
        <v>914550</v>
      </c>
      <c r="T226" s="12"/>
    </row>
    <row r="234" spans="12:20" x14ac:dyDescent="0.25">
      <c r="N234" t="s">
        <v>154</v>
      </c>
    </row>
    <row r="237" spans="12:20" x14ac:dyDescent="0.25">
      <c r="L237" s="2" t="s">
        <v>204</v>
      </c>
      <c r="M237" s="2" t="s">
        <v>205</v>
      </c>
      <c r="N237" s="2" t="s">
        <v>206</v>
      </c>
      <c r="O237" s="2" t="s">
        <v>207</v>
      </c>
    </row>
    <row r="238" spans="12:20" x14ac:dyDescent="0.25">
      <c r="L238" s="2" t="s">
        <v>208</v>
      </c>
      <c r="M238" s="15">
        <v>2.95</v>
      </c>
      <c r="N238" s="2">
        <v>3.75</v>
      </c>
      <c r="O238" s="2">
        <v>4.1500000000000004</v>
      </c>
      <c r="Q238" t="s">
        <v>217</v>
      </c>
    </row>
    <row r="239" spans="12:20" x14ac:dyDescent="0.25">
      <c r="L239" s="2" t="s">
        <v>209</v>
      </c>
      <c r="M239" s="15">
        <v>2.95</v>
      </c>
      <c r="N239" s="2">
        <v>3.65</v>
      </c>
      <c r="O239" s="2">
        <v>4.1500000000000004</v>
      </c>
    </row>
    <row r="240" spans="12:20" x14ac:dyDescent="0.25">
      <c r="L240" s="2" t="s">
        <v>210</v>
      </c>
      <c r="M240" s="15">
        <v>3.75</v>
      </c>
      <c r="N240" s="2">
        <v>3.95</v>
      </c>
      <c r="O240" s="2">
        <v>4.25</v>
      </c>
      <c r="Q240" t="s">
        <v>218</v>
      </c>
      <c r="R240">
        <f>MATCH(N237,L237:O237,0)</f>
        <v>3</v>
      </c>
    </row>
    <row r="241" spans="12:18" x14ac:dyDescent="0.25">
      <c r="L241" s="2" t="s">
        <v>211</v>
      </c>
      <c r="M241" s="15">
        <v>3.25</v>
      </c>
      <c r="N241" s="2">
        <v>3.95</v>
      </c>
      <c r="O241" s="2">
        <v>4.4000000000000004</v>
      </c>
      <c r="Q241" t="s">
        <v>219</v>
      </c>
      <c r="R241">
        <f>MATCH(M237,L237:O237,0)</f>
        <v>2</v>
      </c>
    </row>
    <row r="242" spans="12:18" x14ac:dyDescent="0.25">
      <c r="L242" s="2" t="s">
        <v>212</v>
      </c>
      <c r="M242" s="15">
        <v>3.45</v>
      </c>
      <c r="N242" s="2">
        <v>4.1500000000000004</v>
      </c>
      <c r="O242" s="2">
        <v>4.55</v>
      </c>
      <c r="Q242" t="s">
        <v>220</v>
      </c>
      <c r="R242">
        <f>MATCH(O237,L237:O237,0)</f>
        <v>4</v>
      </c>
    </row>
    <row r="243" spans="12:18" x14ac:dyDescent="0.25">
      <c r="L243" s="2" t="s">
        <v>213</v>
      </c>
      <c r="M243" s="15">
        <v>2</v>
      </c>
      <c r="N243" s="2">
        <v>2.4</v>
      </c>
      <c r="O243" s="2">
        <v>2.75</v>
      </c>
    </row>
    <row r="244" spans="12:18" x14ac:dyDescent="0.25">
      <c r="L244" s="2" t="s">
        <v>214</v>
      </c>
      <c r="M244" s="15">
        <v>3.95</v>
      </c>
      <c r="N244" s="2">
        <v>4.75</v>
      </c>
      <c r="O244" s="2">
        <v>5.15</v>
      </c>
    </row>
    <row r="245" spans="12:18" x14ac:dyDescent="0.25">
      <c r="L245" s="2" t="s">
        <v>215</v>
      </c>
      <c r="M245" s="15">
        <v>2.25</v>
      </c>
      <c r="N245" s="2">
        <v>2.5</v>
      </c>
      <c r="O245" s="2">
        <v>2.75</v>
      </c>
      <c r="Q245" t="s">
        <v>221</v>
      </c>
    </row>
    <row r="246" spans="12:18" x14ac:dyDescent="0.25">
      <c r="L246" s="2" t="s">
        <v>216</v>
      </c>
      <c r="M246" s="15">
        <v>1.75</v>
      </c>
      <c r="N246" s="2">
        <v>1.95</v>
      </c>
      <c r="O246" s="2">
        <v>2.0499999999999998</v>
      </c>
    </row>
    <row r="247" spans="12:18" x14ac:dyDescent="0.25">
      <c r="Q247" t="s">
        <v>211</v>
      </c>
    </row>
    <row r="248" spans="12:18" x14ac:dyDescent="0.25">
      <c r="Q248" t="s">
        <v>218</v>
      </c>
      <c r="R248">
        <f>VLOOKUP(L241,L237:O246,3,FALSE)</f>
        <v>3.95</v>
      </c>
    </row>
    <row r="249" spans="12:18" x14ac:dyDescent="0.25">
      <c r="Q249" t="s">
        <v>219</v>
      </c>
      <c r="R249">
        <f>VLOOKUP(L241,L238:O246,2,FALSE)</f>
        <v>3.25</v>
      </c>
    </row>
    <row r="250" spans="12:18" x14ac:dyDescent="0.25">
      <c r="Q250" t="s">
        <v>220</v>
      </c>
      <c r="R250">
        <f>VLOOKUP(L241,L238:O246,4,FALSE)</f>
        <v>4.4000000000000004</v>
      </c>
    </row>
    <row r="257" spans="12:21" x14ac:dyDescent="0.25">
      <c r="N257" t="s">
        <v>222</v>
      </c>
    </row>
    <row r="260" spans="12:21" x14ac:dyDescent="0.25">
      <c r="L260" s="2" t="s">
        <v>223</v>
      </c>
      <c r="M260" s="2" t="s">
        <v>224</v>
      </c>
      <c r="N260" s="2" t="s">
        <v>225</v>
      </c>
      <c r="O260" s="2" t="s">
        <v>226</v>
      </c>
      <c r="P260" s="2" t="s">
        <v>227</v>
      </c>
      <c r="Q260" s="2" t="s">
        <v>228</v>
      </c>
      <c r="R260" s="2" t="s">
        <v>229</v>
      </c>
      <c r="S260" s="2" t="s">
        <v>230</v>
      </c>
      <c r="T260" s="2" t="s">
        <v>231</v>
      </c>
      <c r="U260" s="2" t="s">
        <v>232</v>
      </c>
    </row>
    <row r="261" spans="12:21" x14ac:dyDescent="0.25">
      <c r="L261" s="2" t="s">
        <v>233</v>
      </c>
      <c r="M261" s="17">
        <v>2773</v>
      </c>
      <c r="N261" s="17">
        <v>17462</v>
      </c>
      <c r="O261" s="17">
        <v>5954</v>
      </c>
      <c r="P261" s="17">
        <v>1348</v>
      </c>
      <c r="Q261" s="17">
        <v>28158</v>
      </c>
      <c r="R261" s="17">
        <v>28799</v>
      </c>
      <c r="S261" s="17">
        <v>25415</v>
      </c>
      <c r="T261" s="17">
        <v>17227</v>
      </c>
      <c r="U261" s="17">
        <f>SUM(M261:T261)</f>
        <v>127136</v>
      </c>
    </row>
    <row r="262" spans="12:21" x14ac:dyDescent="0.25">
      <c r="L262" s="2" t="s">
        <v>234</v>
      </c>
      <c r="M262" s="17">
        <v>12908</v>
      </c>
      <c r="N262" s="17">
        <v>3083</v>
      </c>
      <c r="O262" s="17">
        <v>24492</v>
      </c>
      <c r="P262" s="17">
        <v>5825</v>
      </c>
      <c r="Q262" s="17">
        <v>1080</v>
      </c>
      <c r="R262" s="17">
        <v>2188</v>
      </c>
      <c r="S262" s="17">
        <v>11087</v>
      </c>
      <c r="T262" s="17">
        <v>15544</v>
      </c>
      <c r="U262" s="17">
        <f t="shared" ref="U262:U268" si="6">SUM(M262:T262)</f>
        <v>76207</v>
      </c>
    </row>
    <row r="263" spans="12:21" x14ac:dyDescent="0.25">
      <c r="L263" s="2" t="s">
        <v>235</v>
      </c>
      <c r="M263" s="17">
        <v>6554</v>
      </c>
      <c r="N263" s="17">
        <v>14262</v>
      </c>
      <c r="O263" s="17">
        <v>8377</v>
      </c>
      <c r="P263" s="17">
        <v>24982</v>
      </c>
      <c r="Q263" s="17">
        <v>12184</v>
      </c>
      <c r="R263" s="17">
        <v>6430</v>
      </c>
      <c r="S263" s="17">
        <v>21159</v>
      </c>
      <c r="T263" s="17">
        <v>18597</v>
      </c>
      <c r="U263" s="17">
        <f t="shared" si="6"/>
        <v>112545</v>
      </c>
    </row>
    <row r="264" spans="12:21" x14ac:dyDescent="0.25">
      <c r="L264" s="2" t="s">
        <v>236</v>
      </c>
      <c r="M264" s="17">
        <v>28913</v>
      </c>
      <c r="N264" s="17">
        <v>1437</v>
      </c>
      <c r="O264" s="17">
        <v>20019</v>
      </c>
      <c r="P264" s="17">
        <v>13026</v>
      </c>
      <c r="Q264" s="17">
        <v>26952</v>
      </c>
      <c r="R264" s="17">
        <v>27076</v>
      </c>
      <c r="S264" s="17">
        <v>7040</v>
      </c>
      <c r="T264" s="17">
        <v>10884</v>
      </c>
      <c r="U264" s="17">
        <f t="shared" si="6"/>
        <v>135347</v>
      </c>
    </row>
    <row r="265" spans="12:21" x14ac:dyDescent="0.25">
      <c r="L265" s="2" t="s">
        <v>237</v>
      </c>
      <c r="M265" s="17">
        <v>4768</v>
      </c>
      <c r="N265" s="17">
        <v>7622</v>
      </c>
      <c r="O265" s="17">
        <v>28918</v>
      </c>
      <c r="P265" s="17">
        <v>27141</v>
      </c>
      <c r="Q265" s="17">
        <v>3578</v>
      </c>
      <c r="R265" s="17">
        <v>10092</v>
      </c>
      <c r="S265" s="17">
        <v>15207</v>
      </c>
      <c r="T265" s="17">
        <v>12771</v>
      </c>
      <c r="U265" s="17">
        <f t="shared" si="6"/>
        <v>110097</v>
      </c>
    </row>
    <row r="266" spans="12:21" x14ac:dyDescent="0.25">
      <c r="L266" s="2" t="s">
        <v>238</v>
      </c>
      <c r="M266" s="17">
        <v>13390</v>
      </c>
      <c r="N266" s="17">
        <v>3611</v>
      </c>
      <c r="O266" s="17">
        <v>6226</v>
      </c>
      <c r="P266" s="17">
        <v>27567</v>
      </c>
      <c r="Q266" s="17">
        <v>29962</v>
      </c>
      <c r="R266" s="17">
        <v>2967</v>
      </c>
      <c r="S266" s="17">
        <v>5740</v>
      </c>
      <c r="T266" s="17">
        <v>2137</v>
      </c>
      <c r="U266" s="17">
        <f t="shared" si="6"/>
        <v>91600</v>
      </c>
    </row>
    <row r="267" spans="12:21" x14ac:dyDescent="0.25">
      <c r="L267" s="2" t="s">
        <v>239</v>
      </c>
      <c r="M267" s="17">
        <v>17585</v>
      </c>
      <c r="N267" s="17">
        <v>28508</v>
      </c>
      <c r="O267" s="17">
        <v>9614</v>
      </c>
      <c r="P267" s="17">
        <v>17110</v>
      </c>
      <c r="Q267" s="17">
        <v>12143</v>
      </c>
      <c r="R267" s="17">
        <v>7365</v>
      </c>
      <c r="S267" s="17">
        <v>24185</v>
      </c>
      <c r="T267" s="17">
        <v>1643</v>
      </c>
      <c r="U267" s="17">
        <f t="shared" si="6"/>
        <v>118153</v>
      </c>
    </row>
    <row r="268" spans="12:21" x14ac:dyDescent="0.25">
      <c r="L268" s="2" t="s">
        <v>240</v>
      </c>
      <c r="M268" s="17">
        <v>22579</v>
      </c>
      <c r="N268" s="17">
        <v>16301</v>
      </c>
      <c r="O268" s="17">
        <v>6469</v>
      </c>
      <c r="P268" s="17">
        <v>22050</v>
      </c>
      <c r="Q268" s="17">
        <v>8740</v>
      </c>
      <c r="R268" s="17">
        <v>18806</v>
      </c>
      <c r="S268" s="17">
        <v>3334</v>
      </c>
      <c r="T268" s="17">
        <v>3597</v>
      </c>
      <c r="U268" s="17">
        <f t="shared" si="6"/>
        <v>101876</v>
      </c>
    </row>
    <row r="272" spans="12:21" x14ac:dyDescent="0.25">
      <c r="N272" t="s">
        <v>241</v>
      </c>
    </row>
    <row r="273" spans="10:17" x14ac:dyDescent="0.25">
      <c r="N273">
        <f>COUNTA(L261:L268)</f>
        <v>8</v>
      </c>
    </row>
    <row r="275" spans="10:17" x14ac:dyDescent="0.25">
      <c r="N275" t="s">
        <v>242</v>
      </c>
    </row>
    <row r="277" spans="10:17" x14ac:dyDescent="0.25">
      <c r="N277" t="s">
        <v>243</v>
      </c>
      <c r="O277">
        <f>VLOOKUP(L263,L261:U268,4,FALSE)</f>
        <v>8377</v>
      </c>
    </row>
    <row r="278" spans="10:17" x14ac:dyDescent="0.25">
      <c r="N278" t="s">
        <v>244</v>
      </c>
      <c r="O278">
        <f>VLOOKUP(L268,L261:U268,8,FALSE)</f>
        <v>3334</v>
      </c>
    </row>
    <row r="284" spans="10:17" x14ac:dyDescent="0.25">
      <c r="N284" t="s">
        <v>245</v>
      </c>
    </row>
    <row r="288" spans="10:17" x14ac:dyDescent="0.25">
      <c r="J288" s="2" t="s">
        <v>246</v>
      </c>
      <c r="K288" s="2" t="s">
        <v>247</v>
      </c>
      <c r="L288" s="2" t="s">
        <v>248</v>
      </c>
      <c r="M288" s="2" t="s">
        <v>249</v>
      </c>
      <c r="P288" s="18" t="s">
        <v>260</v>
      </c>
      <c r="Q288" t="s">
        <v>262</v>
      </c>
    </row>
    <row r="289" spans="10:17" x14ac:dyDescent="0.25">
      <c r="J289" s="2" t="s">
        <v>129</v>
      </c>
      <c r="K289" s="14">
        <v>16753</v>
      </c>
      <c r="L289" s="2" t="s">
        <v>254</v>
      </c>
      <c r="M289" s="2" t="s">
        <v>256</v>
      </c>
      <c r="P289" s="19" t="s">
        <v>253</v>
      </c>
      <c r="Q289" s="4">
        <v>8120</v>
      </c>
    </row>
    <row r="290" spans="10:17" x14ac:dyDescent="0.25">
      <c r="J290" s="2" t="s">
        <v>250</v>
      </c>
      <c r="K290" s="14">
        <v>14808</v>
      </c>
      <c r="L290" s="2" t="s">
        <v>255</v>
      </c>
      <c r="M290" s="2" t="s">
        <v>257</v>
      </c>
      <c r="P290" s="19" t="s">
        <v>250</v>
      </c>
      <c r="Q290" s="4">
        <v>24147</v>
      </c>
    </row>
    <row r="291" spans="10:17" x14ac:dyDescent="0.25">
      <c r="J291" s="2" t="s">
        <v>251</v>
      </c>
      <c r="K291" s="14">
        <v>10644</v>
      </c>
      <c r="L291" s="2" t="s">
        <v>254</v>
      </c>
      <c r="M291" s="2" t="s">
        <v>258</v>
      </c>
      <c r="P291" s="19" t="s">
        <v>252</v>
      </c>
      <c r="Q291" s="4">
        <v>18036</v>
      </c>
    </row>
    <row r="292" spans="10:17" x14ac:dyDescent="0.25">
      <c r="J292" s="2" t="s">
        <v>252</v>
      </c>
      <c r="K292" s="14">
        <v>1390</v>
      </c>
      <c r="L292" s="2" t="s">
        <v>255</v>
      </c>
      <c r="M292" s="2" t="s">
        <v>256</v>
      </c>
      <c r="P292" s="19" t="s">
        <v>129</v>
      </c>
      <c r="Q292" s="4">
        <v>45370</v>
      </c>
    </row>
    <row r="293" spans="10:17" x14ac:dyDescent="0.25">
      <c r="J293" s="2" t="s">
        <v>253</v>
      </c>
      <c r="K293" s="14">
        <v>4865</v>
      </c>
      <c r="L293" s="2" t="s">
        <v>255</v>
      </c>
      <c r="M293" s="2" t="s">
        <v>257</v>
      </c>
      <c r="P293" s="19" t="s">
        <v>251</v>
      </c>
      <c r="Q293" s="4">
        <v>10644</v>
      </c>
    </row>
    <row r="294" spans="10:17" x14ac:dyDescent="0.25">
      <c r="J294" s="2" t="s">
        <v>130</v>
      </c>
      <c r="K294" s="14">
        <v>12438</v>
      </c>
      <c r="L294" s="2" t="s">
        <v>254</v>
      </c>
      <c r="M294" s="2" t="s">
        <v>259</v>
      </c>
      <c r="P294" s="19" t="s">
        <v>130</v>
      </c>
      <c r="Q294" s="4">
        <v>46607</v>
      </c>
    </row>
    <row r="295" spans="10:17" x14ac:dyDescent="0.25">
      <c r="J295" s="2" t="s">
        <v>250</v>
      </c>
      <c r="K295" s="14">
        <v>9339</v>
      </c>
      <c r="L295" s="2" t="s">
        <v>254</v>
      </c>
      <c r="M295" s="2" t="s">
        <v>258</v>
      </c>
      <c r="P295" s="19" t="s">
        <v>261</v>
      </c>
      <c r="Q295" s="4">
        <v>152924</v>
      </c>
    </row>
    <row r="296" spans="10:17" x14ac:dyDescent="0.25">
      <c r="J296" s="2" t="s">
        <v>129</v>
      </c>
      <c r="K296" s="14">
        <v>18919</v>
      </c>
      <c r="L296" s="2" t="s">
        <v>255</v>
      </c>
      <c r="M296" s="2" t="s">
        <v>256</v>
      </c>
    </row>
    <row r="297" spans="10:17" x14ac:dyDescent="0.25">
      <c r="J297" s="2" t="s">
        <v>252</v>
      </c>
      <c r="K297" s="14">
        <v>9213</v>
      </c>
      <c r="L297" s="2" t="s">
        <v>255</v>
      </c>
      <c r="M297" s="2" t="s">
        <v>257</v>
      </c>
    </row>
    <row r="298" spans="10:17" x14ac:dyDescent="0.25">
      <c r="J298" s="2" t="s">
        <v>252</v>
      </c>
      <c r="K298" s="14">
        <v>7433</v>
      </c>
      <c r="L298" s="2" t="s">
        <v>254</v>
      </c>
      <c r="M298" s="2" t="s">
        <v>259</v>
      </c>
    </row>
    <row r="299" spans="10:17" x14ac:dyDescent="0.25">
      <c r="J299" s="2" t="s">
        <v>253</v>
      </c>
      <c r="K299" s="14">
        <v>3255</v>
      </c>
      <c r="L299" s="2" t="s">
        <v>255</v>
      </c>
      <c r="M299" s="2" t="s">
        <v>258</v>
      </c>
    </row>
    <row r="300" spans="10:17" x14ac:dyDescent="0.25">
      <c r="J300" s="2" t="s">
        <v>130</v>
      </c>
      <c r="K300" s="14">
        <v>14867</v>
      </c>
      <c r="L300" s="2" t="s">
        <v>255</v>
      </c>
      <c r="M300" s="2" t="s">
        <v>256</v>
      </c>
    </row>
    <row r="301" spans="10:17" x14ac:dyDescent="0.25">
      <c r="J301" s="2" t="s">
        <v>130</v>
      </c>
      <c r="K301" s="14">
        <v>19302</v>
      </c>
      <c r="L301" s="2" t="s">
        <v>254</v>
      </c>
      <c r="M301" s="2" t="s">
        <v>257</v>
      </c>
    </row>
    <row r="302" spans="10:17" x14ac:dyDescent="0.25">
      <c r="J302" s="2" t="s">
        <v>129</v>
      </c>
      <c r="K302" s="14">
        <v>9698</v>
      </c>
      <c r="L302" s="2" t="s">
        <v>255</v>
      </c>
      <c r="M302" s="2" t="s">
        <v>259</v>
      </c>
    </row>
  </sheetData>
  <mergeCells count="14">
    <mergeCell ref="P162:R162"/>
    <mergeCell ref="K163:L163"/>
    <mergeCell ref="K164:L164"/>
    <mergeCell ref="K172:L172"/>
    <mergeCell ref="K173:L173"/>
    <mergeCell ref="K167:L167"/>
    <mergeCell ref="K162:L162"/>
    <mergeCell ref="M162:O162"/>
    <mergeCell ref="K166:L166"/>
    <mergeCell ref="K165:L165"/>
    <mergeCell ref="K171:L171"/>
    <mergeCell ref="K170:L170"/>
    <mergeCell ref="K168:L168"/>
    <mergeCell ref="K169:L169"/>
  </mergeCells>
  <conditionalFormatting sqref="K100:K118">
    <cfRule type="cellIs" priority="1" operator="between">
      <formula>500</formula>
      <formula>2000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9766-F1B5-4461-92FB-517739018934}">
  <dimension ref="G4:U83"/>
  <sheetViews>
    <sheetView tabSelected="1" topLeftCell="A48" workbookViewId="0">
      <selection activeCell="T83" sqref="T83"/>
    </sheetView>
  </sheetViews>
  <sheetFormatPr defaultRowHeight="15" x14ac:dyDescent="0.25"/>
  <cols>
    <col min="10" max="10" width="15.42578125" customWidth="1"/>
    <col min="11" max="11" width="16.5703125" customWidth="1"/>
    <col min="12" max="12" width="12.85546875" customWidth="1"/>
    <col min="14" max="14" width="10.42578125" customWidth="1"/>
    <col min="15" max="15" width="13.140625" customWidth="1"/>
    <col min="16" max="16" width="15.5703125" bestFit="1" customWidth="1"/>
    <col min="17" max="17" width="11.5703125" bestFit="1" customWidth="1"/>
    <col min="18" max="18" width="12.140625" bestFit="1" customWidth="1"/>
  </cols>
  <sheetData>
    <row r="4" spans="7:18" x14ac:dyDescent="0.25">
      <c r="L4" t="s">
        <v>263</v>
      </c>
    </row>
    <row r="7" spans="7:18" x14ac:dyDescent="0.25">
      <c r="G7" t="s">
        <v>89</v>
      </c>
      <c r="H7" t="s">
        <v>264</v>
      </c>
      <c r="I7" t="s">
        <v>265</v>
      </c>
      <c r="J7" t="s">
        <v>266</v>
      </c>
      <c r="K7" t="s">
        <v>267</v>
      </c>
      <c r="L7" t="s">
        <v>247</v>
      </c>
    </row>
    <row r="8" spans="7:18" x14ac:dyDescent="0.25">
      <c r="G8">
        <v>1</v>
      </c>
      <c r="H8" t="s">
        <v>268</v>
      </c>
      <c r="I8">
        <v>1998</v>
      </c>
      <c r="J8" t="s">
        <v>273</v>
      </c>
      <c r="K8" t="s">
        <v>270</v>
      </c>
      <c r="L8" s="16">
        <v>554536</v>
      </c>
      <c r="P8" t="s">
        <v>279</v>
      </c>
    </row>
    <row r="9" spans="7:18" x14ac:dyDescent="0.25">
      <c r="G9">
        <v>2</v>
      </c>
      <c r="H9" t="s">
        <v>268</v>
      </c>
      <c r="I9">
        <v>1998</v>
      </c>
      <c r="J9" t="s">
        <v>274</v>
      </c>
      <c r="K9" t="s">
        <v>270</v>
      </c>
      <c r="L9" s="16">
        <v>540643</v>
      </c>
      <c r="P9" t="s">
        <v>280</v>
      </c>
      <c r="Q9">
        <f>COUNTIF(H8:H43,H8)</f>
        <v>18</v>
      </c>
    </row>
    <row r="10" spans="7:18" x14ac:dyDescent="0.25">
      <c r="G10">
        <v>3</v>
      </c>
      <c r="H10" t="s">
        <v>268</v>
      </c>
      <c r="I10">
        <v>1998</v>
      </c>
      <c r="J10" t="s">
        <v>275</v>
      </c>
      <c r="K10" t="s">
        <v>270</v>
      </c>
      <c r="L10" s="16">
        <v>577548</v>
      </c>
      <c r="P10" t="s">
        <v>269</v>
      </c>
      <c r="Q10">
        <f>COUNTIF(H8:H43,H27)</f>
        <v>18</v>
      </c>
    </row>
    <row r="11" spans="7:18" x14ac:dyDescent="0.25">
      <c r="G11">
        <v>4</v>
      </c>
      <c r="H11" t="s">
        <v>268</v>
      </c>
      <c r="I11">
        <v>1998</v>
      </c>
      <c r="J11" t="s">
        <v>276</v>
      </c>
      <c r="K11" t="s">
        <v>270</v>
      </c>
      <c r="L11" s="16">
        <v>455905</v>
      </c>
    </row>
    <row r="12" spans="7:18" x14ac:dyDescent="0.25">
      <c r="G12">
        <v>5</v>
      </c>
      <c r="H12" t="s">
        <v>268</v>
      </c>
      <c r="I12">
        <v>1998</v>
      </c>
      <c r="J12" t="s">
        <v>277</v>
      </c>
      <c r="K12" t="s">
        <v>270</v>
      </c>
      <c r="L12" s="16">
        <v>490871</v>
      </c>
    </row>
    <row r="13" spans="7:18" x14ac:dyDescent="0.25">
      <c r="G13">
        <v>6</v>
      </c>
      <c r="H13" t="s">
        <v>268</v>
      </c>
      <c r="I13">
        <v>1998</v>
      </c>
      <c r="J13" t="s">
        <v>278</v>
      </c>
      <c r="K13" t="s">
        <v>270</v>
      </c>
      <c r="L13" s="16">
        <v>446383</v>
      </c>
    </row>
    <row r="14" spans="7:18" x14ac:dyDescent="0.25">
      <c r="G14">
        <v>7</v>
      </c>
      <c r="H14" t="s">
        <v>268</v>
      </c>
      <c r="I14">
        <v>1998</v>
      </c>
      <c r="J14" t="s">
        <v>273</v>
      </c>
      <c r="K14" t="s">
        <v>271</v>
      </c>
      <c r="L14" s="16">
        <v>457726</v>
      </c>
    </row>
    <row r="15" spans="7:18" x14ac:dyDescent="0.25">
      <c r="G15">
        <v>8</v>
      </c>
      <c r="H15" t="s">
        <v>268</v>
      </c>
      <c r="I15">
        <v>1998</v>
      </c>
      <c r="J15" t="s">
        <v>274</v>
      </c>
      <c r="K15" t="s">
        <v>271</v>
      </c>
      <c r="L15" s="16">
        <v>347696</v>
      </c>
      <c r="P15" t="s">
        <v>281</v>
      </c>
    </row>
    <row r="16" spans="7:18" x14ac:dyDescent="0.25">
      <c r="G16">
        <v>9</v>
      </c>
      <c r="H16" t="s">
        <v>268</v>
      </c>
      <c r="I16">
        <v>1998</v>
      </c>
      <c r="J16" t="s">
        <v>275</v>
      </c>
      <c r="K16" t="s">
        <v>271</v>
      </c>
      <c r="L16" s="16">
        <v>384541</v>
      </c>
      <c r="R16" t="s">
        <v>284</v>
      </c>
    </row>
    <row r="17" spans="7:18" x14ac:dyDescent="0.25">
      <c r="G17">
        <v>10</v>
      </c>
      <c r="H17" t="s">
        <v>268</v>
      </c>
      <c r="I17">
        <v>1998</v>
      </c>
      <c r="J17" t="s">
        <v>276</v>
      </c>
      <c r="K17" t="s">
        <v>271</v>
      </c>
      <c r="L17" s="16">
        <v>386420</v>
      </c>
      <c r="P17" t="s">
        <v>282</v>
      </c>
      <c r="R17">
        <f>COUNTIFS(H8:H43,H11,K8:K43,K8)</f>
        <v>6</v>
      </c>
    </row>
    <row r="18" spans="7:18" x14ac:dyDescent="0.25">
      <c r="G18">
        <v>11</v>
      </c>
      <c r="H18" t="s">
        <v>268</v>
      </c>
      <c r="I18">
        <v>1998</v>
      </c>
      <c r="J18" t="s">
        <v>277</v>
      </c>
      <c r="K18" t="s">
        <v>271</v>
      </c>
      <c r="L18" s="16">
        <v>370970</v>
      </c>
      <c r="P18" t="s">
        <v>283</v>
      </c>
      <c r="R18">
        <f>COUNTIFS(H8:H43,H12,K8:K43,K20)</f>
        <v>6</v>
      </c>
    </row>
    <row r="19" spans="7:18" x14ac:dyDescent="0.25">
      <c r="G19">
        <v>12</v>
      </c>
      <c r="H19" t="s">
        <v>268</v>
      </c>
      <c r="I19">
        <v>1998</v>
      </c>
      <c r="J19" t="s">
        <v>278</v>
      </c>
      <c r="K19" t="s">
        <v>271</v>
      </c>
      <c r="L19" s="16">
        <v>430754</v>
      </c>
    </row>
    <row r="20" spans="7:18" x14ac:dyDescent="0.25">
      <c r="G20">
        <v>13</v>
      </c>
      <c r="H20" t="s">
        <v>268</v>
      </c>
      <c r="I20">
        <v>1998</v>
      </c>
      <c r="J20" t="s">
        <v>273</v>
      </c>
      <c r="K20" t="s">
        <v>272</v>
      </c>
      <c r="L20" s="16">
        <v>500847</v>
      </c>
    </row>
    <row r="21" spans="7:18" x14ac:dyDescent="0.25">
      <c r="G21">
        <v>14</v>
      </c>
      <c r="H21" t="s">
        <v>268</v>
      </c>
      <c r="I21">
        <v>1998</v>
      </c>
      <c r="J21" t="s">
        <v>274</v>
      </c>
      <c r="K21" t="s">
        <v>272</v>
      </c>
      <c r="L21" s="16">
        <v>507070</v>
      </c>
    </row>
    <row r="22" spans="7:18" x14ac:dyDescent="0.25">
      <c r="G22">
        <v>15</v>
      </c>
      <c r="H22" t="s">
        <v>268</v>
      </c>
      <c r="I22">
        <v>1998</v>
      </c>
      <c r="J22" t="s">
        <v>275</v>
      </c>
      <c r="K22" t="s">
        <v>272</v>
      </c>
      <c r="L22" s="16">
        <v>482346</v>
      </c>
      <c r="P22" t="s">
        <v>285</v>
      </c>
    </row>
    <row r="23" spans="7:18" x14ac:dyDescent="0.25">
      <c r="G23">
        <v>16</v>
      </c>
      <c r="H23" t="s">
        <v>268</v>
      </c>
      <c r="I23">
        <v>1998</v>
      </c>
      <c r="J23" t="s">
        <v>276</v>
      </c>
      <c r="K23" t="s">
        <v>272</v>
      </c>
      <c r="L23" s="16">
        <v>608713</v>
      </c>
      <c r="P23">
        <f>SUMIFS(L7:L43,H7:H43,H26,K7:K43,K20)</f>
        <v>2891339</v>
      </c>
    </row>
    <row r="24" spans="7:18" x14ac:dyDescent="0.25">
      <c r="G24">
        <v>17</v>
      </c>
      <c r="H24" t="s">
        <v>268</v>
      </c>
      <c r="I24">
        <v>1998</v>
      </c>
      <c r="J24" t="s">
        <v>277</v>
      </c>
      <c r="K24" t="s">
        <v>272</v>
      </c>
      <c r="L24" s="16">
        <v>150000</v>
      </c>
    </row>
    <row r="25" spans="7:18" x14ac:dyDescent="0.25">
      <c r="G25">
        <v>18</v>
      </c>
      <c r="H25" t="s">
        <v>268</v>
      </c>
      <c r="I25">
        <v>1998</v>
      </c>
      <c r="J25" t="s">
        <v>278</v>
      </c>
      <c r="K25" t="s">
        <v>272</v>
      </c>
      <c r="L25" s="16">
        <v>500649</v>
      </c>
    </row>
    <row r="26" spans="7:18" x14ac:dyDescent="0.25">
      <c r="G26">
        <v>19</v>
      </c>
      <c r="H26" t="s">
        <v>269</v>
      </c>
      <c r="I26">
        <v>1998</v>
      </c>
      <c r="J26" t="s">
        <v>273</v>
      </c>
      <c r="K26" t="s">
        <v>270</v>
      </c>
      <c r="L26" s="16">
        <v>545780</v>
      </c>
      <c r="P26" t="s">
        <v>286</v>
      </c>
    </row>
    <row r="27" spans="7:18" x14ac:dyDescent="0.25">
      <c r="G27">
        <v>20</v>
      </c>
      <c r="H27" t="s">
        <v>269</v>
      </c>
      <c r="I27">
        <v>1998</v>
      </c>
      <c r="J27" t="s">
        <v>274</v>
      </c>
      <c r="K27" t="s">
        <v>270</v>
      </c>
      <c r="L27" s="16">
        <v>440644</v>
      </c>
      <c r="P27">
        <f>COUNTIFS(H8:H43,H26,K8:K43,K21)</f>
        <v>6</v>
      </c>
    </row>
    <row r="28" spans="7:18" x14ac:dyDescent="0.25">
      <c r="G28">
        <v>21</v>
      </c>
      <c r="H28" t="s">
        <v>269</v>
      </c>
      <c r="I28">
        <v>1998</v>
      </c>
      <c r="J28" t="s">
        <v>275</v>
      </c>
      <c r="K28" t="s">
        <v>270</v>
      </c>
      <c r="L28" s="16">
        <v>580359</v>
      </c>
    </row>
    <row r="29" spans="7:18" x14ac:dyDescent="0.25">
      <c r="G29">
        <v>22</v>
      </c>
      <c r="H29" t="s">
        <v>269</v>
      </c>
      <c r="I29">
        <v>1998</v>
      </c>
      <c r="J29" t="s">
        <v>276</v>
      </c>
      <c r="K29" t="s">
        <v>270</v>
      </c>
      <c r="L29" s="16">
        <v>536225</v>
      </c>
      <c r="P29" t="s">
        <v>287</v>
      </c>
    </row>
    <row r="30" spans="7:18" x14ac:dyDescent="0.25">
      <c r="G30">
        <v>23</v>
      </c>
      <c r="H30" t="s">
        <v>269</v>
      </c>
      <c r="I30">
        <v>1998</v>
      </c>
      <c r="J30" t="s">
        <v>277</v>
      </c>
      <c r="K30" t="s">
        <v>270</v>
      </c>
      <c r="L30" s="16">
        <v>414908</v>
      </c>
    </row>
    <row r="31" spans="7:18" x14ac:dyDescent="0.25">
      <c r="G31">
        <v>24</v>
      </c>
      <c r="H31" t="s">
        <v>269</v>
      </c>
      <c r="I31">
        <v>1998</v>
      </c>
      <c r="J31" t="s">
        <v>278</v>
      </c>
      <c r="K31" t="s">
        <v>270</v>
      </c>
      <c r="L31" s="16">
        <v>377997</v>
      </c>
      <c r="P31" s="18" t="s">
        <v>260</v>
      </c>
      <c r="Q31" t="s">
        <v>288</v>
      </c>
      <c r="R31" t="s">
        <v>262</v>
      </c>
    </row>
    <row r="32" spans="7:18" x14ac:dyDescent="0.25">
      <c r="G32">
        <v>25</v>
      </c>
      <c r="H32" t="s">
        <v>269</v>
      </c>
      <c r="I32">
        <v>1998</v>
      </c>
      <c r="J32" t="s">
        <v>273</v>
      </c>
      <c r="K32" t="s">
        <v>271</v>
      </c>
      <c r="L32" s="16">
        <v>331289</v>
      </c>
      <c r="P32" s="19" t="s">
        <v>268</v>
      </c>
      <c r="Q32" s="4">
        <v>35964</v>
      </c>
      <c r="R32" s="4">
        <v>8193618</v>
      </c>
    </row>
    <row r="33" spans="7:18" x14ac:dyDescent="0.25">
      <c r="G33">
        <v>26</v>
      </c>
      <c r="H33" t="s">
        <v>269</v>
      </c>
      <c r="I33">
        <v>1998</v>
      </c>
      <c r="J33" t="s">
        <v>274</v>
      </c>
      <c r="K33" t="s">
        <v>271</v>
      </c>
      <c r="L33" s="16">
        <v>384572</v>
      </c>
      <c r="P33" s="20" t="s">
        <v>270</v>
      </c>
      <c r="Q33" s="4">
        <v>11988</v>
      </c>
      <c r="R33" s="4">
        <v>3065886</v>
      </c>
    </row>
    <row r="34" spans="7:18" x14ac:dyDescent="0.25">
      <c r="G34">
        <v>27</v>
      </c>
      <c r="H34" t="s">
        <v>269</v>
      </c>
      <c r="I34">
        <v>1998</v>
      </c>
      <c r="J34" t="s">
        <v>275</v>
      </c>
      <c r="K34" t="s">
        <v>271</v>
      </c>
      <c r="L34" s="16">
        <v>365813</v>
      </c>
      <c r="P34" s="20" t="s">
        <v>271</v>
      </c>
      <c r="Q34" s="4">
        <v>11988</v>
      </c>
      <c r="R34" s="4">
        <v>2378107</v>
      </c>
    </row>
    <row r="35" spans="7:18" x14ac:dyDescent="0.25">
      <c r="G35">
        <v>28</v>
      </c>
      <c r="H35" t="s">
        <v>269</v>
      </c>
      <c r="I35">
        <v>1998</v>
      </c>
      <c r="J35" t="s">
        <v>276</v>
      </c>
      <c r="K35" t="s">
        <v>271</v>
      </c>
      <c r="L35" s="16">
        <v>396338</v>
      </c>
      <c r="P35" s="20" t="s">
        <v>272</v>
      </c>
      <c r="Q35" s="4">
        <v>11988</v>
      </c>
      <c r="R35" s="4">
        <v>2749625</v>
      </c>
    </row>
    <row r="36" spans="7:18" x14ac:dyDescent="0.25">
      <c r="G36">
        <v>29</v>
      </c>
      <c r="H36" t="s">
        <v>269</v>
      </c>
      <c r="I36">
        <v>1998</v>
      </c>
      <c r="J36" t="s">
        <v>277</v>
      </c>
      <c r="K36" t="s">
        <v>271</v>
      </c>
      <c r="L36" s="16">
        <v>453761</v>
      </c>
      <c r="P36" s="19" t="s">
        <v>269</v>
      </c>
      <c r="Q36" s="4">
        <v>35964</v>
      </c>
      <c r="R36" s="4">
        <v>8075563</v>
      </c>
    </row>
    <row r="37" spans="7:18" x14ac:dyDescent="0.25">
      <c r="G37">
        <v>30</v>
      </c>
      <c r="H37" t="s">
        <v>269</v>
      </c>
      <c r="I37">
        <v>1998</v>
      </c>
      <c r="J37" t="s">
        <v>278</v>
      </c>
      <c r="K37" t="s">
        <v>271</v>
      </c>
      <c r="L37" s="16">
        <v>356538</v>
      </c>
      <c r="P37" s="19" t="s">
        <v>261</v>
      </c>
      <c r="Q37" s="4">
        <v>71928</v>
      </c>
      <c r="R37" s="4">
        <v>16269181</v>
      </c>
    </row>
    <row r="38" spans="7:18" x14ac:dyDescent="0.25">
      <c r="G38">
        <v>31</v>
      </c>
      <c r="H38" t="s">
        <v>269</v>
      </c>
      <c r="I38">
        <v>1998</v>
      </c>
      <c r="J38" t="s">
        <v>273</v>
      </c>
      <c r="K38" t="s">
        <v>272</v>
      </c>
      <c r="L38" s="16">
        <v>606332</v>
      </c>
    </row>
    <row r="39" spans="7:18" x14ac:dyDescent="0.25">
      <c r="G39">
        <v>32</v>
      </c>
      <c r="H39" t="s">
        <v>269</v>
      </c>
      <c r="I39">
        <v>1998</v>
      </c>
      <c r="J39" t="s">
        <v>274</v>
      </c>
      <c r="K39" t="s">
        <v>272</v>
      </c>
      <c r="L39" s="16">
        <v>535218</v>
      </c>
    </row>
    <row r="40" spans="7:18" x14ac:dyDescent="0.25">
      <c r="G40">
        <v>33</v>
      </c>
      <c r="H40" t="s">
        <v>269</v>
      </c>
      <c r="I40">
        <v>1998</v>
      </c>
      <c r="J40" t="s">
        <v>275</v>
      </c>
      <c r="K40" t="s">
        <v>272</v>
      </c>
      <c r="L40" s="16">
        <v>493364</v>
      </c>
    </row>
    <row r="41" spans="7:18" x14ac:dyDescent="0.25">
      <c r="G41">
        <v>34</v>
      </c>
      <c r="H41" t="s">
        <v>269</v>
      </c>
      <c r="I41">
        <v>1998</v>
      </c>
      <c r="J41" t="s">
        <v>276</v>
      </c>
      <c r="K41" t="s">
        <v>272</v>
      </c>
      <c r="L41" s="16">
        <v>559100</v>
      </c>
    </row>
    <row r="42" spans="7:18" x14ac:dyDescent="0.25">
      <c r="G42">
        <v>35</v>
      </c>
      <c r="H42" t="s">
        <v>269</v>
      </c>
      <c r="I42">
        <v>1998</v>
      </c>
      <c r="J42" t="s">
        <v>277</v>
      </c>
      <c r="K42" t="s">
        <v>272</v>
      </c>
      <c r="L42" s="16">
        <v>220350</v>
      </c>
    </row>
    <row r="43" spans="7:18" x14ac:dyDescent="0.25">
      <c r="G43">
        <v>36</v>
      </c>
      <c r="H43" t="s">
        <v>269</v>
      </c>
      <c r="I43">
        <v>1998</v>
      </c>
      <c r="J43" t="s">
        <v>278</v>
      </c>
      <c r="K43" t="s">
        <v>272</v>
      </c>
      <c r="L43" s="16">
        <v>476975</v>
      </c>
    </row>
    <row r="50" spans="10:21" x14ac:dyDescent="0.25">
      <c r="L50" t="s">
        <v>289</v>
      </c>
    </row>
    <row r="53" spans="10:21" x14ac:dyDescent="0.25">
      <c r="J53" t="s">
        <v>290</v>
      </c>
      <c r="K53" t="s">
        <v>291</v>
      </c>
      <c r="L53" t="s">
        <v>292</v>
      </c>
      <c r="M53" t="s">
        <v>293</v>
      </c>
      <c r="N53" t="s">
        <v>294</v>
      </c>
      <c r="O53" t="s">
        <v>248</v>
      </c>
    </row>
    <row r="54" spans="10:21" x14ac:dyDescent="0.25">
      <c r="J54">
        <v>1</v>
      </c>
      <c r="K54" t="s">
        <v>295</v>
      </c>
      <c r="L54" t="s">
        <v>302</v>
      </c>
      <c r="M54" s="16">
        <v>4270</v>
      </c>
      <c r="N54" s="3">
        <v>42375</v>
      </c>
      <c r="O54" t="s">
        <v>304</v>
      </c>
    </row>
    <row r="55" spans="10:21" x14ac:dyDescent="0.25">
      <c r="J55">
        <v>2</v>
      </c>
      <c r="K55" t="s">
        <v>296</v>
      </c>
      <c r="L55" t="s">
        <v>302</v>
      </c>
      <c r="M55" s="16">
        <v>8239</v>
      </c>
      <c r="N55" s="3">
        <v>42376</v>
      </c>
      <c r="O55" t="s">
        <v>305</v>
      </c>
    </row>
    <row r="56" spans="10:21" x14ac:dyDescent="0.25">
      <c r="J56">
        <v>3</v>
      </c>
      <c r="K56" t="s">
        <v>297</v>
      </c>
      <c r="L56" t="s">
        <v>303</v>
      </c>
      <c r="M56">
        <v>617</v>
      </c>
      <c r="N56" s="3">
        <v>42377</v>
      </c>
      <c r="O56" t="s">
        <v>304</v>
      </c>
    </row>
    <row r="57" spans="10:21" x14ac:dyDescent="0.25">
      <c r="J57">
        <v>4</v>
      </c>
      <c r="K57" t="s">
        <v>297</v>
      </c>
      <c r="L57" t="s">
        <v>303</v>
      </c>
      <c r="M57" s="16">
        <v>8384</v>
      </c>
      <c r="N57" s="3">
        <v>42379</v>
      </c>
      <c r="O57" t="s">
        <v>306</v>
      </c>
    </row>
    <row r="58" spans="10:21" x14ac:dyDescent="0.25">
      <c r="J58">
        <v>5</v>
      </c>
      <c r="K58" t="s">
        <v>298</v>
      </c>
      <c r="L58" t="s">
        <v>302</v>
      </c>
      <c r="M58" s="16">
        <v>2626</v>
      </c>
      <c r="N58" s="3">
        <v>42379</v>
      </c>
      <c r="O58" t="s">
        <v>307</v>
      </c>
    </row>
    <row r="59" spans="10:21" x14ac:dyDescent="0.25">
      <c r="J59">
        <v>6</v>
      </c>
      <c r="K59" t="s">
        <v>299</v>
      </c>
      <c r="L59" t="s">
        <v>303</v>
      </c>
      <c r="M59" s="16">
        <v>3610</v>
      </c>
      <c r="N59" s="3">
        <v>42380</v>
      </c>
      <c r="O59" t="s">
        <v>304</v>
      </c>
    </row>
    <row r="60" spans="10:21" x14ac:dyDescent="0.25">
      <c r="J60">
        <v>7</v>
      </c>
      <c r="K60" t="s">
        <v>296</v>
      </c>
      <c r="L60" t="s">
        <v>302</v>
      </c>
      <c r="M60" s="16">
        <v>9062</v>
      </c>
      <c r="N60" s="3">
        <v>42380</v>
      </c>
      <c r="O60" t="s">
        <v>308</v>
      </c>
    </row>
    <row r="61" spans="10:21" x14ac:dyDescent="0.25">
      <c r="J61">
        <v>8</v>
      </c>
      <c r="K61" t="s">
        <v>297</v>
      </c>
      <c r="L61" t="s">
        <v>303</v>
      </c>
      <c r="M61" s="16">
        <v>6906</v>
      </c>
      <c r="N61" s="3">
        <v>42385</v>
      </c>
      <c r="O61" t="s">
        <v>309</v>
      </c>
      <c r="S61" t="s">
        <v>311</v>
      </c>
    </row>
    <row r="62" spans="10:21" x14ac:dyDescent="0.25">
      <c r="J62">
        <v>9</v>
      </c>
      <c r="K62" t="s">
        <v>300</v>
      </c>
      <c r="L62" t="s">
        <v>303</v>
      </c>
      <c r="M62" s="16">
        <v>2417</v>
      </c>
      <c r="N62" s="3">
        <v>42385</v>
      </c>
      <c r="O62" t="s">
        <v>310</v>
      </c>
      <c r="S62" t="s">
        <v>312</v>
      </c>
      <c r="U62">
        <f>COUNTIF(L54:L83,L56)</f>
        <v>18</v>
      </c>
    </row>
    <row r="63" spans="10:21" x14ac:dyDescent="0.25">
      <c r="J63">
        <v>10</v>
      </c>
      <c r="K63" t="s">
        <v>300</v>
      </c>
      <c r="L63" t="s">
        <v>303</v>
      </c>
      <c r="M63" s="16">
        <v>7431</v>
      </c>
      <c r="N63" s="3">
        <v>42385</v>
      </c>
      <c r="O63" t="s">
        <v>306</v>
      </c>
      <c r="S63" t="s">
        <v>313</v>
      </c>
      <c r="U63">
        <f>COUNTIF(L54:L83,L54)</f>
        <v>12</v>
      </c>
    </row>
    <row r="64" spans="10:21" x14ac:dyDescent="0.25">
      <c r="J64">
        <v>11</v>
      </c>
      <c r="K64" t="s">
        <v>297</v>
      </c>
      <c r="L64" t="s">
        <v>303</v>
      </c>
      <c r="M64" s="16">
        <v>8250</v>
      </c>
      <c r="N64" s="3">
        <v>42385</v>
      </c>
      <c r="O64" t="s">
        <v>307</v>
      </c>
    </row>
    <row r="65" spans="10:21" x14ac:dyDescent="0.25">
      <c r="J65">
        <v>12</v>
      </c>
      <c r="K65" t="s">
        <v>296</v>
      </c>
      <c r="L65" t="s">
        <v>302</v>
      </c>
      <c r="M65" s="16">
        <v>7012</v>
      </c>
      <c r="N65" s="3">
        <v>42387</v>
      </c>
      <c r="O65" t="s">
        <v>304</v>
      </c>
    </row>
    <row r="66" spans="10:21" x14ac:dyDescent="0.25">
      <c r="J66">
        <v>13</v>
      </c>
      <c r="K66" t="s">
        <v>295</v>
      </c>
      <c r="L66" t="s">
        <v>302</v>
      </c>
      <c r="M66" s="16">
        <v>1903</v>
      </c>
      <c r="N66" s="3">
        <v>42389</v>
      </c>
      <c r="O66" t="s">
        <v>307</v>
      </c>
      <c r="S66" t="s">
        <v>314</v>
      </c>
    </row>
    <row r="67" spans="10:21" x14ac:dyDescent="0.25">
      <c r="J67">
        <v>14</v>
      </c>
      <c r="K67" t="s">
        <v>296</v>
      </c>
      <c r="L67" t="s">
        <v>302</v>
      </c>
      <c r="M67" s="16">
        <v>2824</v>
      </c>
      <c r="N67" s="3">
        <v>42391</v>
      </c>
      <c r="O67" t="s">
        <v>306</v>
      </c>
      <c r="S67" t="s">
        <v>315</v>
      </c>
      <c r="T67">
        <f>SUMIF(K54:K83,K62,M54:M83)</f>
        <v>25557</v>
      </c>
    </row>
    <row r="68" spans="10:21" x14ac:dyDescent="0.25">
      <c r="J68">
        <v>15</v>
      </c>
      <c r="K68" t="s">
        <v>300</v>
      </c>
      <c r="L68" t="s">
        <v>303</v>
      </c>
      <c r="M68" s="16">
        <v>6946</v>
      </c>
      <c r="N68" s="3">
        <v>42393</v>
      </c>
      <c r="O68" t="s">
        <v>310</v>
      </c>
      <c r="S68" t="s">
        <v>316</v>
      </c>
      <c r="T68">
        <f>SUMIF(K54:K83,K56,M54:M83)</f>
        <v>38956</v>
      </c>
    </row>
    <row r="69" spans="10:21" x14ac:dyDescent="0.25">
      <c r="J69">
        <v>16</v>
      </c>
      <c r="K69" t="s">
        <v>297</v>
      </c>
      <c r="L69" t="s">
        <v>303</v>
      </c>
      <c r="M69" s="16">
        <v>2320</v>
      </c>
      <c r="N69" s="3">
        <v>42396</v>
      </c>
      <c r="O69" t="s">
        <v>305</v>
      </c>
    </row>
    <row r="70" spans="10:21" x14ac:dyDescent="0.25">
      <c r="J70">
        <v>17</v>
      </c>
      <c r="K70" t="s">
        <v>297</v>
      </c>
      <c r="L70" t="s">
        <v>303</v>
      </c>
      <c r="M70" s="16">
        <v>2116</v>
      </c>
      <c r="N70" s="3">
        <v>42397</v>
      </c>
      <c r="O70" t="s">
        <v>304</v>
      </c>
    </row>
    <row r="71" spans="10:21" x14ac:dyDescent="0.25">
      <c r="J71">
        <v>18</v>
      </c>
      <c r="K71" t="s">
        <v>297</v>
      </c>
      <c r="L71" t="s">
        <v>303</v>
      </c>
      <c r="M71" s="16">
        <v>1135</v>
      </c>
      <c r="N71" s="3">
        <v>42399</v>
      </c>
      <c r="O71" t="s">
        <v>305</v>
      </c>
      <c r="S71" t="s">
        <v>317</v>
      </c>
    </row>
    <row r="72" spans="10:21" x14ac:dyDescent="0.25">
      <c r="J72">
        <v>19</v>
      </c>
      <c r="K72" t="s">
        <v>296</v>
      </c>
      <c r="L72" t="s">
        <v>302</v>
      </c>
      <c r="M72" s="16">
        <v>3595</v>
      </c>
      <c r="N72" s="3">
        <v>42399</v>
      </c>
      <c r="O72" t="s">
        <v>305</v>
      </c>
      <c r="S72">
        <f>COUNTA(K54:K83)</f>
        <v>30</v>
      </c>
    </row>
    <row r="73" spans="10:21" x14ac:dyDescent="0.25">
      <c r="J73">
        <v>20</v>
      </c>
      <c r="K73" t="s">
        <v>300</v>
      </c>
      <c r="L73" t="s">
        <v>303</v>
      </c>
      <c r="M73" s="16">
        <v>1161</v>
      </c>
      <c r="N73" s="3">
        <v>42402</v>
      </c>
      <c r="O73" t="s">
        <v>304</v>
      </c>
    </row>
    <row r="74" spans="10:21" x14ac:dyDescent="0.25">
      <c r="J74">
        <v>21</v>
      </c>
      <c r="K74" t="s">
        <v>299</v>
      </c>
      <c r="L74" t="s">
        <v>303</v>
      </c>
      <c r="M74" s="16">
        <v>2256</v>
      </c>
      <c r="N74" s="3">
        <v>42404</v>
      </c>
      <c r="O74" t="s">
        <v>310</v>
      </c>
    </row>
    <row r="75" spans="10:21" x14ac:dyDescent="0.25">
      <c r="J75">
        <v>22</v>
      </c>
      <c r="K75" t="s">
        <v>297</v>
      </c>
      <c r="L75" t="s">
        <v>303</v>
      </c>
      <c r="M75" s="16">
        <v>1004</v>
      </c>
      <c r="N75" s="3">
        <v>42411</v>
      </c>
      <c r="O75" t="s">
        <v>309</v>
      </c>
      <c r="S75" t="s">
        <v>318</v>
      </c>
    </row>
    <row r="76" spans="10:21" x14ac:dyDescent="0.25">
      <c r="J76">
        <v>23</v>
      </c>
      <c r="K76" t="s">
        <v>297</v>
      </c>
      <c r="L76" t="s">
        <v>303</v>
      </c>
      <c r="M76" s="16">
        <v>3642</v>
      </c>
      <c r="N76" s="3">
        <v>42414</v>
      </c>
      <c r="O76" t="s">
        <v>306</v>
      </c>
      <c r="T76" t="s">
        <v>315</v>
      </c>
      <c r="U76" t="s">
        <v>316</v>
      </c>
    </row>
    <row r="77" spans="10:21" x14ac:dyDescent="0.25">
      <c r="J77">
        <v>24</v>
      </c>
      <c r="K77" t="s">
        <v>297</v>
      </c>
      <c r="L77" t="s">
        <v>303</v>
      </c>
      <c r="M77" s="16">
        <v>4582</v>
      </c>
      <c r="N77" s="3">
        <v>42417</v>
      </c>
      <c r="O77" t="s">
        <v>304</v>
      </c>
      <c r="S77" t="s">
        <v>319</v>
      </c>
      <c r="T77">
        <f>COUNTIFS(O54:O83,O57,K54:K83,K63)</f>
        <v>1</v>
      </c>
      <c r="U77">
        <f>COUNTIFS(O54:O83,O57,K54:K83,K61)</f>
        <v>2</v>
      </c>
    </row>
    <row r="78" spans="10:21" x14ac:dyDescent="0.25">
      <c r="J78">
        <v>25</v>
      </c>
      <c r="K78" t="s">
        <v>298</v>
      </c>
      <c r="L78" t="s">
        <v>302</v>
      </c>
      <c r="M78" s="16">
        <v>3559</v>
      </c>
      <c r="N78" s="3">
        <v>42417</v>
      </c>
      <c r="O78" t="s">
        <v>305</v>
      </c>
      <c r="S78" t="s">
        <v>254</v>
      </c>
      <c r="T78">
        <f>COUNTIFS(O54:O83,O71,K54:K83,K83)</f>
        <v>0</v>
      </c>
      <c r="U78">
        <f>COUNTIFS(O54:O83,O55,K54:K83,K56)</f>
        <v>2</v>
      </c>
    </row>
    <row r="79" spans="10:21" x14ac:dyDescent="0.25">
      <c r="J79">
        <v>26</v>
      </c>
      <c r="K79" t="s">
        <v>295</v>
      </c>
      <c r="L79" t="s">
        <v>302</v>
      </c>
      <c r="M79" s="16">
        <v>5154</v>
      </c>
      <c r="N79" s="3">
        <v>42417</v>
      </c>
      <c r="O79" t="s">
        <v>308</v>
      </c>
    </row>
    <row r="80" spans="10:21" x14ac:dyDescent="0.25">
      <c r="J80">
        <v>27</v>
      </c>
      <c r="K80" t="s">
        <v>301</v>
      </c>
      <c r="L80" t="s">
        <v>303</v>
      </c>
      <c r="M80" s="16">
        <v>7388</v>
      </c>
      <c r="N80" s="3">
        <v>42418</v>
      </c>
      <c r="O80" t="s">
        <v>310</v>
      </c>
    </row>
    <row r="81" spans="10:19" x14ac:dyDescent="0.25">
      <c r="J81">
        <v>28</v>
      </c>
      <c r="K81" t="s">
        <v>298</v>
      </c>
      <c r="L81" t="s">
        <v>302</v>
      </c>
      <c r="M81" s="16">
        <v>7163</v>
      </c>
      <c r="N81" s="3">
        <v>42418</v>
      </c>
      <c r="O81" t="s">
        <v>304</v>
      </c>
      <c r="S81" t="s">
        <v>320</v>
      </c>
    </row>
    <row r="82" spans="10:19" x14ac:dyDescent="0.25">
      <c r="J82">
        <v>29</v>
      </c>
      <c r="K82" t="s">
        <v>298</v>
      </c>
      <c r="L82" t="s">
        <v>302</v>
      </c>
      <c r="M82" s="16">
        <v>5101</v>
      </c>
      <c r="N82" s="3">
        <v>42420</v>
      </c>
      <c r="O82" t="s">
        <v>307</v>
      </c>
    </row>
    <row r="83" spans="10:19" x14ac:dyDescent="0.25">
      <c r="J83">
        <v>30</v>
      </c>
      <c r="K83" t="s">
        <v>300</v>
      </c>
      <c r="L83" t="s">
        <v>303</v>
      </c>
      <c r="M83" s="16">
        <v>7602</v>
      </c>
      <c r="N83" s="3">
        <v>42421</v>
      </c>
      <c r="O83" t="s">
        <v>310</v>
      </c>
      <c r="S8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assignment-3-13</vt:lpstr>
      <vt:lpstr>assignment-14to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2024-05-23T05:02:45Z</dcterms:created>
  <dcterms:modified xsi:type="dcterms:W3CDTF">2024-05-30T07:12:22Z</dcterms:modified>
</cp:coreProperties>
</file>