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s pratical\"/>
    </mc:Choice>
  </mc:AlternateContent>
  <xr:revisionPtr revIDLastSave="0" documentId="13_ncr:1_{902CB55A-ED66-4FA7-A31F-BBA239BBD7FF}" xr6:coauthVersionLast="47" xr6:coauthVersionMax="47" xr10:uidLastSave="{00000000-0000-0000-0000-000000000000}"/>
  <bookViews>
    <workbookView xWindow="-120" yWindow="-120" windowWidth="29040" windowHeight="15840" activeTab="2" xr2:uid="{F89CA824-C0AC-4F95-B535-56DEE8B2405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" i="3" l="1"/>
  <c r="E77" i="3"/>
  <c r="F73" i="3"/>
  <c r="F69" i="3"/>
  <c r="E62" i="3"/>
  <c r="F58" i="3"/>
  <c r="C54" i="3"/>
  <c r="E48" i="3"/>
  <c r="E42" i="3"/>
  <c r="G37" i="3"/>
  <c r="D34" i="3"/>
  <c r="G27" i="3"/>
  <c r="E38" i="1"/>
  <c r="E36" i="1"/>
  <c r="D29" i="1"/>
  <c r="F16" i="1"/>
  <c r="E16" i="1"/>
  <c r="B298" i="3" l="1" a="1"/>
  <c r="B298" i="3" s="1"/>
  <c r="B296" i="3"/>
  <c r="F287" i="3"/>
  <c r="B282" i="3"/>
  <c r="B283" i="3"/>
  <c r="B284" i="3"/>
  <c r="C278" i="3"/>
  <c r="C277" i="3"/>
  <c r="E73" i="3"/>
  <c r="D63" i="3"/>
  <c r="C55" i="3"/>
  <c r="E15" i="3"/>
  <c r="G3" i="3"/>
  <c r="D21" i="4"/>
  <c r="D17" i="4"/>
  <c r="D16" i="4"/>
  <c r="A14" i="4"/>
  <c r="A19" i="4" s="1"/>
  <c r="D12" i="4"/>
  <c r="D11" i="4"/>
  <c r="D10" i="4"/>
  <c r="C11" i="4"/>
  <c r="C10" i="4"/>
  <c r="D4" i="4"/>
  <c r="D5" i="4" s="1"/>
  <c r="D2" i="4"/>
  <c r="H3" i="2"/>
  <c r="D268" i="1"/>
  <c r="D267" i="1"/>
  <c r="D258" i="1"/>
  <c r="D248" i="1"/>
  <c r="D226" i="3"/>
  <c r="F224" i="3"/>
  <c r="F223" i="3"/>
  <c r="F222" i="3"/>
  <c r="F221" i="3"/>
  <c r="F215" i="3"/>
  <c r="C215" i="3"/>
  <c r="C203" i="3"/>
  <c r="E196" i="3"/>
  <c r="D191" i="3"/>
  <c r="E185" i="3"/>
  <c r="C180" i="3" a="1"/>
  <c r="C180" i="3" s="1"/>
  <c r="E169" i="3" a="1"/>
  <c r="E169" i="3" s="1"/>
  <c r="D163" i="3"/>
  <c r="E159" i="3"/>
  <c r="D153" i="3"/>
  <c r="F146" i="3"/>
  <c r="D142" i="3"/>
  <c r="E141" i="3"/>
  <c r="D135" i="3"/>
  <c r="E6" i="3"/>
  <c r="F3" i="2"/>
  <c r="H17" i="2"/>
  <c r="G17" i="2" a="1"/>
  <c r="G17" i="2" s="1"/>
  <c r="G16" i="2"/>
  <c r="D257" i="1"/>
  <c r="D247" i="1"/>
  <c r="E242" i="1"/>
  <c r="D261" i="3"/>
  <c r="D262" i="3"/>
  <c r="D263" i="3"/>
  <c r="D264" i="3"/>
  <c r="D260" i="3"/>
  <c r="C269" i="3" a="1"/>
  <c r="C269" i="3" l="1"/>
  <c r="D7" i="4"/>
  <c r="D6" i="4"/>
  <c r="C255" i="3" a="1"/>
  <c r="C255" i="3" s="1"/>
  <c r="C256" i="3" a="1"/>
  <c r="C256" i="3" s="1"/>
  <c r="D255" i="3" a="1"/>
  <c r="D255" i="3" s="1"/>
  <c r="C253" i="3" a="1"/>
  <c r="C253" i="3" s="1"/>
  <c r="C254" i="3" a="1"/>
  <c r="C254" i="3" s="1"/>
  <c r="C252" i="3" a="1"/>
  <c r="C252" i="3" s="1"/>
  <c r="C248" i="3"/>
  <c r="D243" i="3"/>
  <c r="D236" i="3"/>
  <c r="A233" i="3"/>
  <c r="A227" i="3"/>
  <c r="D221" i="3"/>
  <c r="D222" i="3"/>
  <c r="D223" i="3"/>
  <c r="D224" i="3"/>
  <c r="D220" i="3"/>
  <c r="F214" i="3"/>
  <c r="C214" i="3"/>
  <c r="B205" i="3"/>
  <c r="B199" i="3"/>
  <c r="D189" i="3"/>
  <c r="B185" i="3"/>
  <c r="A180" i="3" a="1"/>
  <c r="A180" i="3" s="1"/>
  <c r="B167" i="3" a="1"/>
  <c r="B167" i="3" s="1"/>
  <c r="B165" i="3"/>
  <c r="B160" i="3"/>
  <c r="B155" i="3"/>
  <c r="B149" i="3"/>
  <c r="B144" i="3"/>
  <c r="B138" i="3"/>
  <c r="B137" i="3"/>
  <c r="B129" i="3"/>
  <c r="B121" i="3"/>
  <c r="B110" i="3"/>
  <c r="B112" i="3" s="1"/>
  <c r="B104" i="3"/>
  <c r="B95" i="3"/>
  <c r="B97" i="3" s="1"/>
  <c r="A74" i="3"/>
  <c r="C59" i="3"/>
  <c r="C49" i="3"/>
  <c r="B44" i="3"/>
  <c r="B43" i="3"/>
  <c r="D39" i="3"/>
  <c r="D28" i="3"/>
  <c r="D29" i="3"/>
  <c r="C23" i="3"/>
  <c r="E21" i="3" s="1"/>
  <c r="C22" i="3"/>
  <c r="E22" i="3" s="1"/>
  <c r="C18" i="3"/>
  <c r="C17" i="3"/>
  <c r="D12" i="3"/>
  <c r="D11" i="3"/>
  <c r="C6" i="3"/>
  <c r="D30" i="2"/>
  <c r="B26" i="2"/>
  <c r="C26" i="2"/>
  <c r="G23" i="2"/>
  <c r="G22" i="2"/>
  <c r="C19" i="2"/>
  <c r="B17" i="2"/>
  <c r="C14" i="2"/>
  <c r="A11" i="2"/>
  <c r="A8" i="2"/>
  <c r="D264" i="1"/>
  <c r="D265" i="1"/>
  <c r="D263" i="1"/>
  <c r="B260" i="1"/>
  <c r="B254" i="1"/>
  <c r="B244" i="1"/>
  <c r="C240" i="1"/>
  <c r="D240" i="1" s="1"/>
  <c r="D239" i="1"/>
  <c r="C239" i="1"/>
  <c r="E234" i="1"/>
  <c r="E235" i="1"/>
  <c r="E233" i="1"/>
  <c r="D234" i="1"/>
  <c r="D235" i="1"/>
  <c r="D233" i="1"/>
  <c r="D228" i="1"/>
  <c r="D229" i="1"/>
  <c r="D227" i="1"/>
  <c r="D5" i="1" a="1"/>
  <c r="D5" i="1" s="1"/>
  <c r="C223" i="1"/>
  <c r="C219" i="1"/>
  <c r="C215" i="1"/>
  <c r="C212" i="1"/>
  <c r="C208" i="1"/>
  <c r="C205" i="1"/>
  <c r="C201" i="1"/>
  <c r="C197" i="1"/>
  <c r="C192" i="1"/>
  <c r="C190" i="1"/>
  <c r="D187" i="1"/>
  <c r="D186" i="1"/>
  <c r="C181" i="1"/>
  <c r="A177" i="1"/>
  <c r="A173" i="1"/>
  <c r="C168" i="1"/>
  <c r="C167" i="1"/>
  <c r="C163" i="1"/>
  <c r="C162" i="1"/>
  <c r="C158" i="1"/>
  <c r="D148" i="1"/>
  <c r="D149" i="1"/>
  <c r="D150" i="1"/>
  <c r="D151" i="1"/>
  <c r="D152" i="1"/>
  <c r="D147" i="1"/>
  <c r="D134" i="1" a="1"/>
  <c r="D134" i="1" s="1"/>
  <c r="F125" i="1"/>
  <c r="F126" i="1"/>
  <c r="F127" i="1"/>
  <c r="C118" i="1"/>
  <c r="C119" i="1"/>
  <c r="C117" i="1"/>
  <c r="C111" i="1"/>
  <c r="C112" i="1"/>
  <c r="C113" i="1"/>
  <c r="C110" i="1"/>
  <c r="C103" i="1"/>
  <c r="C104" i="1"/>
  <c r="C105" i="1"/>
  <c r="C106" i="1"/>
  <c r="C107" i="1"/>
  <c r="C102" i="1"/>
  <c r="C93" i="1"/>
  <c r="C94" i="1"/>
  <c r="C95" i="1"/>
  <c r="C96" i="1"/>
  <c r="C97" i="1"/>
  <c r="C92" i="1"/>
  <c r="C85" i="1"/>
  <c r="C86" i="1"/>
  <c r="C87" i="1"/>
  <c r="C84" i="1"/>
  <c r="D74" i="1"/>
  <c r="D75" i="1"/>
  <c r="D76" i="1"/>
  <c r="D77" i="1"/>
  <c r="D78" i="1"/>
  <c r="D79" i="1"/>
  <c r="B64" i="1"/>
  <c r="B65" i="1"/>
  <c r="B66" i="1"/>
  <c r="B67" i="1"/>
  <c r="B68" i="1"/>
  <c r="B63" i="1"/>
  <c r="D51" i="1"/>
  <c r="D52" i="1"/>
  <c r="D53" i="1"/>
  <c r="D54" i="1"/>
  <c r="D55" i="1"/>
  <c r="D56" i="1"/>
  <c r="E44" i="1"/>
  <c r="E45" i="1"/>
  <c r="E46" i="1"/>
  <c r="E43" i="1"/>
  <c r="C35" i="1" a="1"/>
  <c r="C35" i="1" s="1"/>
  <c r="D15" i="1"/>
  <c r="D16" i="1"/>
  <c r="D17" i="1"/>
  <c r="D18" i="1"/>
  <c r="D14" i="1"/>
  <c r="C8" i="2" l="1"/>
  <c r="F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<sst xmlns="http://schemas.openxmlformats.org/spreadsheetml/2006/main" count="750" uniqueCount="478">
  <si>
    <t>unique formula</t>
  </si>
  <si>
    <t>item</t>
  </si>
  <si>
    <t>color</t>
  </si>
  <si>
    <t>sales</t>
  </si>
  <si>
    <t>unique</t>
  </si>
  <si>
    <t>t- shirt</t>
  </si>
  <si>
    <t>t-shirt</t>
  </si>
  <si>
    <t>hoodle</t>
  </si>
  <si>
    <t>red</t>
  </si>
  <si>
    <t>green</t>
  </si>
  <si>
    <t>yellow</t>
  </si>
  <si>
    <t xml:space="preserve">vlookup </t>
  </si>
  <si>
    <t>add specific cell</t>
  </si>
  <si>
    <t>dollars</t>
  </si>
  <si>
    <t>result</t>
  </si>
  <si>
    <t>total dollars</t>
  </si>
  <si>
    <t>name</t>
  </si>
  <si>
    <t>commission</t>
  </si>
  <si>
    <t>radha</t>
  </si>
  <si>
    <t>sheela</t>
  </si>
  <si>
    <t>arun</t>
  </si>
  <si>
    <t>bala</t>
  </si>
  <si>
    <t>mohan</t>
  </si>
  <si>
    <t>vimala</t>
  </si>
  <si>
    <t>b35:b50*15%</t>
  </si>
  <si>
    <t>formula</t>
  </si>
  <si>
    <t>sales tax formula</t>
  </si>
  <si>
    <t>price</t>
  </si>
  <si>
    <t>qty</t>
  </si>
  <si>
    <t>sales tax</t>
  </si>
  <si>
    <t>total</t>
  </si>
  <si>
    <t>apple</t>
  </si>
  <si>
    <t>banana</t>
  </si>
  <si>
    <t>orange</t>
  </si>
  <si>
    <t>pineapple</t>
  </si>
  <si>
    <t>(price *qty)+sales tax</t>
  </si>
  <si>
    <t>if average formula</t>
  </si>
  <si>
    <t>age</t>
  </si>
  <si>
    <t>salary</t>
  </si>
  <si>
    <t>average salary</t>
  </si>
  <si>
    <t>if(average(select all salary)&gt;=12000,"yes","no")</t>
  </si>
  <si>
    <t>right formula</t>
  </si>
  <si>
    <t>right(name,howmany no of char)</t>
  </si>
  <si>
    <t>student name</t>
  </si>
  <si>
    <t>hindi</t>
  </si>
  <si>
    <t>maths</t>
  </si>
  <si>
    <t>pass or fail</t>
  </si>
  <si>
    <t>if(or(and(hindi&gt;=100,maths&gt;=200)),"pass","fail")</t>
  </si>
  <si>
    <t xml:space="preserve">order status formula </t>
  </si>
  <si>
    <t>order no</t>
  </si>
  <si>
    <t>progress</t>
  </si>
  <si>
    <t>status /result</t>
  </si>
  <si>
    <t>deliver</t>
  </si>
  <si>
    <t>transit</t>
  </si>
  <si>
    <t>paid</t>
  </si>
  <si>
    <t>cancelled</t>
  </si>
  <si>
    <t>if(or(deliver="deliver",deliver="paid"),"closed","open")</t>
  </si>
  <si>
    <t>if function</t>
  </si>
  <si>
    <t>age group</t>
  </si>
  <si>
    <t>if(selext age&gt;20,"adult","minor")</t>
  </si>
  <si>
    <t>score</t>
  </si>
  <si>
    <t>grades</t>
  </si>
  <si>
    <t>nested if  multiples of if assign grades</t>
  </si>
  <si>
    <t>IF(B102&lt;84,"f",IF(B102&lt;73,"d",IF(B102&lt;85,"c",IF(B102&lt;95,"b","a"))))</t>
  </si>
  <si>
    <t>project</t>
  </si>
  <si>
    <t>a</t>
  </si>
  <si>
    <t>b</t>
  </si>
  <si>
    <t>c</t>
  </si>
  <si>
    <t>d</t>
  </si>
  <si>
    <t>if(select the progress,"finished","inprogress")</t>
  </si>
  <si>
    <t>earings</t>
  </si>
  <si>
    <t>expenses</t>
  </si>
  <si>
    <t>status</t>
  </si>
  <si>
    <t>if(earnings&gt;expenses,"control","over budget")</t>
  </si>
  <si>
    <t>sumif fynction</t>
  </si>
  <si>
    <t>type1</t>
  </si>
  <si>
    <t>grass</t>
  </si>
  <si>
    <t>fire</t>
  </si>
  <si>
    <t>water</t>
  </si>
  <si>
    <t>type</t>
  </si>
  <si>
    <t>tota;</t>
  </si>
  <si>
    <t>sUMIF(B123:B128,E125,C123:C128)</t>
  </si>
  <si>
    <t>trim function</t>
  </si>
  <si>
    <t>trim(a133:c139)</t>
  </si>
  <si>
    <t>xor functions</t>
  </si>
  <si>
    <t>returns true or false</t>
  </si>
  <si>
    <t>trainer</t>
  </si>
  <si>
    <t>admin</t>
  </si>
  <si>
    <t>bdo</t>
  </si>
  <si>
    <t>manager</t>
  </si>
  <si>
    <t>md</t>
  </si>
  <si>
    <t>total students</t>
  </si>
  <si>
    <t>either trainer or less than total students</t>
  </si>
  <si>
    <t>xor(trainer="manager,900&lt;1000)</t>
  </si>
  <si>
    <t xml:space="preserve"> </t>
  </si>
  <si>
    <t xml:space="preserve">text function </t>
  </si>
  <si>
    <t>returns the character specifed by the code number</t>
  </si>
  <si>
    <t>char function</t>
  </si>
  <si>
    <t>char(65)</t>
  </si>
  <si>
    <t>clean function</t>
  </si>
  <si>
    <t>removes all nonprintable char from the text</t>
  </si>
  <si>
    <t>clean(9)</t>
  </si>
  <si>
    <t xml:space="preserve">code function </t>
  </si>
  <si>
    <t xml:space="preserve">returns a numeric code of the first character in a text string </t>
  </si>
  <si>
    <t>code("a")</t>
  </si>
  <si>
    <t>code("apple")</t>
  </si>
  <si>
    <t xml:space="preserve">concat function </t>
  </si>
  <si>
    <t>combines the text from multiple ranges</t>
  </si>
  <si>
    <t>apollo</t>
  </si>
  <si>
    <t>computer</t>
  </si>
  <si>
    <t>education</t>
  </si>
  <si>
    <t xml:space="preserve">concatenate function </t>
  </si>
  <si>
    <t>join sereval text items into one text item</t>
  </si>
  <si>
    <t>concatenate (apollo,computer)</t>
  </si>
  <si>
    <t xml:space="preserve">dollar function </t>
  </si>
  <si>
    <t>converts a number to text using the dollar,currency format</t>
  </si>
  <si>
    <t>data</t>
  </si>
  <si>
    <t>dollar(1234.57,2)</t>
  </si>
  <si>
    <t>exact function</t>
  </si>
  <si>
    <t>check to see if two text values are indentical</t>
  </si>
  <si>
    <t>first string</t>
  </si>
  <si>
    <t>second string</t>
  </si>
  <si>
    <t xml:space="preserve">word </t>
  </si>
  <si>
    <t>ms word</t>
  </si>
  <si>
    <t>exact(word,ms word)</t>
  </si>
  <si>
    <t>word</t>
  </si>
  <si>
    <t>find function</t>
  </si>
  <si>
    <t xml:space="preserve">find one text value within  another case </t>
  </si>
  <si>
    <t xml:space="preserve">apollo </t>
  </si>
  <si>
    <t>find("a",apollo)</t>
  </si>
  <si>
    <t>fixed function</t>
  </si>
  <si>
    <t>fixed(123456,1)</t>
  </si>
  <si>
    <t>left function</t>
  </si>
  <si>
    <t>returns the leftmost character from a textvalue</t>
  </si>
  <si>
    <t>left(apollo ,3)</t>
  </si>
  <si>
    <t>len function</t>
  </si>
  <si>
    <t>len return the number of characters from a string</t>
  </si>
  <si>
    <t>len(apollo)</t>
  </si>
  <si>
    <t>lower function</t>
  </si>
  <si>
    <t>cover all yppercase lettersin a text strings</t>
  </si>
  <si>
    <t>APOLLO</t>
  </si>
  <si>
    <t>lower(APOLLO)</t>
  </si>
  <si>
    <t>MID FUNCTION</t>
  </si>
  <si>
    <t>FLUID FLOW</t>
  </si>
  <si>
    <t>MID(FLUID FLOW,2,3)</t>
  </si>
  <si>
    <t>MID RETURNS SPECFIC NUMBER OF CHARACTERS OF TEXT STRING</t>
  </si>
  <si>
    <t>PROPER FUNCTION</t>
  </si>
  <si>
    <t>CAPITALIZE THE FIRSTLETTER IN EACH WORD OF A TEXTVALUE</t>
  </si>
  <si>
    <t xml:space="preserve">mohan raj </t>
  </si>
  <si>
    <t>proper(mohanraj</t>
  </si>
  <si>
    <t>replce characters within text</t>
  </si>
  <si>
    <t>replace function</t>
  </si>
  <si>
    <t>replace(mohan raj,2,4,"*")</t>
  </si>
  <si>
    <t xml:space="preserve">rept function </t>
  </si>
  <si>
    <t>repeaats  text a given numbers of times</t>
  </si>
  <si>
    <t>rept(apollo,5)</t>
  </si>
  <si>
    <t>right function</t>
  </si>
  <si>
    <t>returns a right most characters from a text valu</t>
  </si>
  <si>
    <t>stock number</t>
  </si>
  <si>
    <t>right(stock number,3)</t>
  </si>
  <si>
    <t xml:space="preserve">commission </t>
  </si>
  <si>
    <t xml:space="preserve">                                      pass fail formula</t>
  </si>
  <si>
    <t>profit and loss  formula</t>
  </si>
  <si>
    <t xml:space="preserve">item </t>
  </si>
  <si>
    <t>cost price</t>
  </si>
  <si>
    <t>selling price</t>
  </si>
  <si>
    <t>profit/loss amt</t>
  </si>
  <si>
    <t>selling price-costprice</t>
  </si>
  <si>
    <t xml:space="preserve">shirt </t>
  </si>
  <si>
    <t>pant</t>
  </si>
  <si>
    <t>jeans</t>
  </si>
  <si>
    <t xml:space="preserve">profit and loss  formula percentage </t>
  </si>
  <si>
    <t>percentage</t>
  </si>
  <si>
    <t>(selling price-costprice)/selling price</t>
  </si>
  <si>
    <t>income</t>
  </si>
  <si>
    <t>expense</t>
  </si>
  <si>
    <t>profit</t>
  </si>
  <si>
    <t>calculate profit`</t>
  </si>
  <si>
    <t>income-expense</t>
  </si>
  <si>
    <t>caluate profit percentage</t>
  </si>
  <si>
    <t>profit/income</t>
  </si>
  <si>
    <t>net profit income margin</t>
  </si>
  <si>
    <t>net income</t>
  </si>
  <si>
    <t>net revenue</t>
  </si>
  <si>
    <t>the net profit margin=net income/net revenue</t>
  </si>
  <si>
    <t>net profit margin</t>
  </si>
  <si>
    <t>balance sheet</t>
  </si>
  <si>
    <t>required variables</t>
  </si>
  <si>
    <t>amt</t>
  </si>
  <si>
    <t>inventory</t>
  </si>
  <si>
    <t>a/c receivables</t>
  </si>
  <si>
    <t>tot fixed assets</t>
  </si>
  <si>
    <t>cash in bank</t>
  </si>
  <si>
    <t>trade a/c payables</t>
  </si>
  <si>
    <t>long term debt</t>
  </si>
  <si>
    <t>short term debt</t>
  </si>
  <si>
    <t>sum(selectall amt)</t>
  </si>
  <si>
    <t>calculating net salary</t>
  </si>
  <si>
    <t>employee</t>
  </si>
  <si>
    <t>balaji</t>
  </si>
  <si>
    <t>gross salary</t>
  </si>
  <si>
    <t>deduction</t>
  </si>
  <si>
    <t>gross salary-deduction</t>
  </si>
  <si>
    <t>calculation of net without gst</t>
  </si>
  <si>
    <t>product</t>
  </si>
  <si>
    <t>gross amt</t>
  </si>
  <si>
    <t>gst</t>
  </si>
  <si>
    <t>net price</t>
  </si>
  <si>
    <t>shampoo</t>
  </si>
  <si>
    <t>conditioner</t>
  </si>
  <si>
    <t>body spray</t>
  </si>
  <si>
    <t>gross price/1.2%</t>
  </si>
  <si>
    <t>today formula</t>
  </si>
  <si>
    <t>today()</t>
  </si>
  <si>
    <t>ctrl+;</t>
  </si>
  <si>
    <t>today date display</t>
  </si>
  <si>
    <t>ctrl+shift+;</t>
  </si>
  <si>
    <t>today timr will be display</t>
  </si>
  <si>
    <t>date and time function</t>
  </si>
  <si>
    <t>date</t>
  </si>
  <si>
    <t>time</t>
  </si>
  <si>
    <t>combined</t>
  </si>
  <si>
    <t>date+time</t>
  </si>
  <si>
    <t>now function</t>
  </si>
  <si>
    <t>now()</t>
  </si>
  <si>
    <t>due date</t>
  </si>
  <si>
    <t>days+/-</t>
  </si>
  <si>
    <t>transfer date</t>
  </si>
  <si>
    <t>due date+days+/-</t>
  </si>
  <si>
    <t>year function</t>
  </si>
  <si>
    <t xml:space="preserve">month function </t>
  </si>
  <si>
    <t xml:space="preserve">time function </t>
  </si>
  <si>
    <t>hour</t>
  </si>
  <si>
    <t>second</t>
  </si>
  <si>
    <t>minute</t>
  </si>
  <si>
    <t>time(hour,minute,second)</t>
  </si>
  <si>
    <t>weekday function</t>
  </si>
  <si>
    <t>year frac</t>
  </si>
  <si>
    <t>start date</t>
  </si>
  <si>
    <t>end date</t>
  </si>
  <si>
    <t>yearfrac(start,end )</t>
  </si>
  <si>
    <t>converts radians to degree</t>
  </si>
  <si>
    <t>angle</t>
  </si>
  <si>
    <t>output</t>
  </si>
  <si>
    <t>degree(1.5)</t>
  </si>
  <si>
    <t>degrees</t>
  </si>
  <si>
    <t>decimal</t>
  </si>
  <si>
    <t>is used toconvert txt respresention</t>
  </si>
  <si>
    <t>text</t>
  </si>
  <si>
    <t>radix</t>
  </si>
  <si>
    <t>eee</t>
  </si>
  <si>
    <t>decimal(text,radix)</t>
  </si>
  <si>
    <t>exp function</t>
  </si>
  <si>
    <t>returns to the power of numbers</t>
  </si>
  <si>
    <t>num</t>
  </si>
  <si>
    <t>exp(num)</t>
  </si>
  <si>
    <t>fact function</t>
  </si>
  <si>
    <t>returns a factorial number</t>
  </si>
  <si>
    <t>fact(num)</t>
  </si>
  <si>
    <t>floor math function</t>
  </si>
  <si>
    <t xml:space="preserve">round a numberdown to the nearnest integer </t>
  </si>
  <si>
    <t>signifcance</t>
  </si>
  <si>
    <t>mode</t>
  </si>
  <si>
    <t>floormath(2.5,1,1)</t>
  </si>
  <si>
    <t>gcd function</t>
  </si>
  <si>
    <t>greatest common divisor</t>
  </si>
  <si>
    <t>number</t>
  </si>
  <si>
    <t xml:space="preserve">                                                                   math and trig</t>
  </si>
  <si>
    <t>gcd(10,20,30)</t>
  </si>
  <si>
    <t>lcm function</t>
  </si>
  <si>
    <t>least commom multiplies</t>
  </si>
  <si>
    <t>numbers</t>
  </si>
  <si>
    <t>lcm(10,20,30)</t>
  </si>
  <si>
    <t>ln function</t>
  </si>
  <si>
    <t>returns natural log numbers</t>
  </si>
  <si>
    <t>ln(num)</t>
  </si>
  <si>
    <t>log functions</t>
  </si>
  <si>
    <t>returns a logartham of a number</t>
  </si>
  <si>
    <t>base</t>
  </si>
  <si>
    <t>power</t>
  </si>
  <si>
    <t>returns number to a power</t>
  </si>
  <si>
    <t>power(power,num)</t>
  </si>
  <si>
    <t xml:space="preserve">product function </t>
  </si>
  <si>
    <t>return to the product of the number</t>
  </si>
  <si>
    <t>formulas</t>
  </si>
  <si>
    <t>product(5,2)</t>
  </si>
  <si>
    <t>lookup and reference</t>
  </si>
  <si>
    <t xml:space="preserve">lookup function </t>
  </si>
  <si>
    <t>seller</t>
  </si>
  <si>
    <t>diviya</t>
  </si>
  <si>
    <t>apples</t>
  </si>
  <si>
    <t>mango</t>
  </si>
  <si>
    <t>jackfruit</t>
  </si>
  <si>
    <t>hlookup function</t>
  </si>
  <si>
    <t>hyperlimk</t>
  </si>
  <si>
    <t>index function</t>
  </si>
  <si>
    <t>index(array,row num,column num(</t>
  </si>
  <si>
    <t>match function</t>
  </si>
  <si>
    <t>match(lookup value,lookup array,0)</t>
  </si>
  <si>
    <t>financial function</t>
  </si>
  <si>
    <t>fv  functions</t>
  </si>
  <si>
    <t>future value</t>
  </si>
  <si>
    <t>rate</t>
  </si>
  <si>
    <t>nper</t>
  </si>
  <si>
    <t>pmt</t>
  </si>
  <si>
    <t>pv</t>
  </si>
  <si>
    <t>fv(rate,nper,pmt,pv,type)</t>
  </si>
  <si>
    <t xml:space="preserve">fv schedule </t>
  </si>
  <si>
    <t>calculate with future value with variable intrest rate</t>
  </si>
  <si>
    <t xml:space="preserve">principal </t>
  </si>
  <si>
    <t>fvschedule(100,4%:5%)</t>
  </si>
  <si>
    <t>pv function</t>
  </si>
  <si>
    <t>present value</t>
  </si>
  <si>
    <t>fv</t>
  </si>
  <si>
    <t>pv(rate,nper,pmt,fv,type)</t>
  </si>
  <si>
    <t xml:space="preserve">npv function </t>
  </si>
  <si>
    <t>net present value is the sum total of positive or negetive cash flows</t>
  </si>
  <si>
    <t>1st year</t>
  </si>
  <si>
    <t>preoid</t>
  </si>
  <si>
    <t>cash flow</t>
  </si>
  <si>
    <t>return value</t>
  </si>
  <si>
    <t>npv(10%,100:500)+800</t>
  </si>
  <si>
    <t>pmt function</t>
  </si>
  <si>
    <t>peroidic payent of required to pay off particular time of intrest rate</t>
  </si>
  <si>
    <t>pmt(10%,3,0,1000,0)</t>
  </si>
  <si>
    <t>ppmt function</t>
  </si>
  <si>
    <t>ppmt(10%11st year,3,0,1000,0)</t>
  </si>
  <si>
    <t>ppmt(10%22 nd  year,3,0,1000,0)</t>
  </si>
  <si>
    <t>2 nd year</t>
  </si>
  <si>
    <t>invesment</t>
  </si>
  <si>
    <t>1st yrs</t>
  </si>
  <si>
    <t>2nd yrs</t>
  </si>
  <si>
    <t>3 ed yrs</t>
  </si>
  <si>
    <t>irr(3000:400)</t>
  </si>
  <si>
    <t>irr function internal rate of intrest</t>
  </si>
  <si>
    <t>nper  function</t>
  </si>
  <si>
    <t>number of peroids</t>
  </si>
  <si>
    <t>loan</t>
  </si>
  <si>
    <t>nper(10%200,1000)</t>
  </si>
  <si>
    <t>rate function</t>
  </si>
  <si>
    <t>calculate intrest rate</t>
  </si>
  <si>
    <t>year</t>
  </si>
  <si>
    <t>rate(6,-200,1000,0.1)</t>
  </si>
  <si>
    <t>effect function</t>
  </si>
  <si>
    <t>effective annual intrest rate nominal intrest rate compounding intrest rate</t>
  </si>
  <si>
    <t>nominal intrest rate</t>
  </si>
  <si>
    <t>compounding intrest rate</t>
  </si>
  <si>
    <t>effect(12%,12)</t>
  </si>
  <si>
    <t>sln function</t>
  </si>
  <si>
    <t>depreciation</t>
  </si>
  <si>
    <t>cost of machinery</t>
  </si>
  <si>
    <t>salvage</t>
  </si>
  <si>
    <t>no of years</t>
  </si>
  <si>
    <t>sln(5000,300,10)</t>
  </si>
  <si>
    <t>sequences</t>
  </si>
  <si>
    <t>sequence(5,3,10,5)</t>
  </si>
  <si>
    <t>serial number auto fill</t>
  </si>
  <si>
    <t>id</t>
  </si>
  <si>
    <t>nithya</t>
  </si>
  <si>
    <t>prira</t>
  </si>
  <si>
    <t>amala</t>
  </si>
  <si>
    <t>sequence(counta(select all name))</t>
  </si>
  <si>
    <t>replace</t>
  </si>
  <si>
    <t>xor</t>
  </si>
  <si>
    <t>game1</t>
  </si>
  <si>
    <t>game2</t>
  </si>
  <si>
    <t>playgame3?</t>
  </si>
  <si>
    <t>krishma</t>
  </si>
  <si>
    <t>lost</t>
  </si>
  <si>
    <t>won</t>
  </si>
  <si>
    <t>iF(XOR(B197="won",C197="won"),"yes","no")</t>
  </si>
  <si>
    <t>meena.xlsx</t>
  </si>
  <si>
    <t>mortgage loan</t>
  </si>
  <si>
    <t>ptr</t>
  </si>
  <si>
    <t>vale</t>
  </si>
  <si>
    <t>car</t>
  </si>
  <si>
    <t>down payment</t>
  </si>
  <si>
    <t>loan amt</t>
  </si>
  <si>
    <t>loan tenure years</t>
  </si>
  <si>
    <t>intrest rate</t>
  </si>
  <si>
    <t>monthly emi</t>
  </si>
  <si>
    <t>pmt(intrest/12,years*12,-loan amt)</t>
  </si>
  <si>
    <t>monthly loan</t>
  </si>
  <si>
    <t>intrest loan</t>
  </si>
  <si>
    <t>loan years</t>
  </si>
  <si>
    <t>amount borred</t>
  </si>
  <si>
    <t>same formula</t>
  </si>
  <si>
    <t>daily income and expenses sheet</t>
  </si>
  <si>
    <t>category</t>
  </si>
  <si>
    <t>sub category</t>
  </si>
  <si>
    <t>amount</t>
  </si>
  <si>
    <t xml:space="preserve">publication </t>
  </si>
  <si>
    <t>business profit</t>
  </si>
  <si>
    <t>food</t>
  </si>
  <si>
    <t>snacks</t>
  </si>
  <si>
    <t>dinner</t>
  </si>
  <si>
    <t>transportation</t>
  </si>
  <si>
    <t>uber</t>
  </si>
  <si>
    <t>utilites</t>
  </si>
  <si>
    <t>eb bill</t>
  </si>
  <si>
    <t>groceries</t>
  </si>
  <si>
    <t>calculate income tax</t>
  </si>
  <si>
    <t>taxable income</t>
  </si>
  <si>
    <t>income tax</t>
  </si>
  <si>
    <t>?</t>
  </si>
  <si>
    <t xml:space="preserve">from </t>
  </si>
  <si>
    <t>to</t>
  </si>
  <si>
    <t>different</t>
  </si>
  <si>
    <t>15%-10%</t>
  </si>
  <si>
    <t>rand function</t>
  </si>
  <si>
    <t>rand()</t>
  </si>
  <si>
    <t>npv function</t>
  </si>
  <si>
    <t>discount</t>
  </si>
  <si>
    <t>npv(10%, select all cash flows)</t>
  </si>
  <si>
    <t xml:space="preserve">                                                                   </t>
  </si>
  <si>
    <t>round formulas</t>
  </si>
  <si>
    <t>pine apple</t>
  </si>
  <si>
    <t>round(sum(select all prices),0)</t>
  </si>
  <si>
    <t>allow dates in specific year</t>
  </si>
  <si>
    <t>checklist</t>
  </si>
  <si>
    <t>inspection</t>
  </si>
  <si>
    <t>sign off</t>
  </si>
  <si>
    <t>transfer</t>
  </si>
  <si>
    <t>year(select inspection date)=2023</t>
  </si>
  <si>
    <t>pi function</t>
  </si>
  <si>
    <t>pi()</t>
  </si>
  <si>
    <t>cell function</t>
  </si>
  <si>
    <t>input</t>
  </si>
  <si>
    <t>info type</t>
  </si>
  <si>
    <t>address</t>
  </si>
  <si>
    <t>col</t>
  </si>
  <si>
    <t>prefix</t>
  </si>
  <si>
    <t>file name</t>
  </si>
  <si>
    <t>row</t>
  </si>
  <si>
    <t>if error</t>
  </si>
  <si>
    <t>order</t>
  </si>
  <si>
    <t>avg order</t>
  </si>
  <si>
    <t>meenakshi</t>
  </si>
  <si>
    <t>hari</t>
  </si>
  <si>
    <t>mohan raj</t>
  </si>
  <si>
    <t>iferror(sales/order,"")</t>
  </si>
  <si>
    <t>14-12-202310:28</t>
  </si>
  <si>
    <t>due days</t>
  </si>
  <si>
    <t>:</t>
  </si>
  <si>
    <t xml:space="preserve">                                              </t>
  </si>
  <si>
    <t>excel short cut.txt</t>
  </si>
  <si>
    <t xml:space="preserve">                                                                                                                                                                                           </t>
  </si>
  <si>
    <t>create an array of numbers</t>
  </si>
  <si>
    <t>start</t>
  </si>
  <si>
    <t>end</t>
  </si>
  <si>
    <t>row(indirect(start&amp;":"&amp;end))</t>
  </si>
  <si>
    <t>and function</t>
  </si>
  <si>
    <t>and formula</t>
  </si>
  <si>
    <t xml:space="preserve">and function tests single or multiple condition it returns the true if values are evaluvated to false </t>
  </si>
  <si>
    <t>IF(and(A284&lt;A285,A284&lt;100),A284,"the value is out of range")</t>
  </si>
  <si>
    <t>text join</t>
  </si>
  <si>
    <t>payroll</t>
  </si>
  <si>
    <t>emp name</t>
  </si>
  <si>
    <t>pay hour</t>
  </si>
  <si>
    <t>total hours</t>
  </si>
  <si>
    <t>overtime hour</t>
  </si>
  <si>
    <t>total overtime hours</t>
  </si>
  <si>
    <t>gross pay</t>
  </si>
  <si>
    <t>jannani</t>
  </si>
  <si>
    <t>karthick</t>
  </si>
  <si>
    <t>(pay hour*tot hours)+(hours*total overtime)</t>
  </si>
  <si>
    <t>making a payroll system with payslip</t>
  </si>
  <si>
    <t>meena</t>
  </si>
  <si>
    <t>gender</t>
  </si>
  <si>
    <t>male</t>
  </si>
  <si>
    <t>paid days</t>
  </si>
  <si>
    <t>basic salary</t>
  </si>
  <si>
    <t>salary advance</t>
  </si>
  <si>
    <t>other deduction</t>
  </si>
  <si>
    <t>tax</t>
  </si>
  <si>
    <t xml:space="preserve">total deduction </t>
  </si>
  <si>
    <t>basic salary-deduction =netpay</t>
  </si>
  <si>
    <t>netpay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</si>
</sst>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rgb="FFFFFF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12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0" borderId="3" xfId="0" applyFont="1" applyBorder="1"/>
    <xf numFmtId="0" fontId="4" fillId="3" borderId="0" xfId="0" applyFont="1" applyFill="1"/>
    <xf numFmtId="0" fontId="3" fillId="3" borderId="0" xfId="0" applyFont="1" applyFill="1" applyAlignment="1">
      <alignment wrapText="1"/>
    </xf>
    <xf numFmtId="9" fontId="3" fillId="0" borderId="0" xfId="1" applyFont="1"/>
    <xf numFmtId="9" fontId="3" fillId="0" borderId="1" xfId="0" applyNumberFormat="1" applyFont="1" applyBorder="1"/>
    <xf numFmtId="0" fontId="5" fillId="0" borderId="0" xfId="0" applyFont="1"/>
    <xf numFmtId="0" fontId="5" fillId="4" borderId="0" xfId="0" applyFont="1" applyFill="1"/>
    <xf numFmtId="14" fontId="5" fillId="4" borderId="1" xfId="0" applyNumberFormat="1" applyFont="1" applyFill="1" applyBorder="1"/>
    <xf numFmtId="14" fontId="5" fillId="0" borderId="0" xfId="0" applyNumberFormat="1" applyFont="1"/>
    <xf numFmtId="0" fontId="5" fillId="0" borderId="1" xfId="0" applyFont="1" applyBorder="1"/>
    <xf numFmtId="14" fontId="5" fillId="0" borderId="1" xfId="0" applyNumberFormat="1" applyFont="1" applyBorder="1"/>
    <xf numFmtId="20" fontId="5" fillId="0" borderId="1" xfId="0" applyNumberFormat="1" applyFont="1" applyBorder="1"/>
    <xf numFmtId="14" fontId="5" fillId="0" borderId="1" xfId="0" applyNumberFormat="1" applyFont="1" applyBorder="1" applyAlignment="1">
      <alignment wrapText="1"/>
    </xf>
    <xf numFmtId="22" fontId="5" fillId="0" borderId="1" xfId="0" applyNumberFormat="1" applyFont="1" applyBorder="1"/>
    <xf numFmtId="0" fontId="5" fillId="0" borderId="6" xfId="0" applyFont="1" applyBorder="1"/>
    <xf numFmtId="16" fontId="5" fillId="0" borderId="1" xfId="0" applyNumberFormat="1" applyFont="1" applyBorder="1"/>
    <xf numFmtId="18" fontId="5" fillId="0" borderId="1" xfId="0" applyNumberFormat="1" applyFont="1" applyBorder="1"/>
    <xf numFmtId="0" fontId="7" fillId="0" borderId="0" xfId="0" applyFont="1"/>
    <xf numFmtId="0" fontId="6" fillId="5" borderId="0" xfId="0" applyFont="1" applyFill="1" applyAlignment="1">
      <alignment horizontal="center"/>
    </xf>
    <xf numFmtId="0" fontId="8" fillId="0" borderId="0" xfId="2"/>
    <xf numFmtId="9" fontId="7" fillId="0" borderId="0" xfId="0" applyNumberFormat="1" applyFont="1"/>
    <xf numFmtId="8" fontId="7" fillId="0" borderId="0" xfId="0" applyNumberFormat="1" applyFont="1"/>
    <xf numFmtId="9" fontId="7" fillId="0" borderId="0" xfId="1" applyFont="1"/>
    <xf numFmtId="10" fontId="7" fillId="0" borderId="0" xfId="0" applyNumberFormat="1" applyFont="1"/>
    <xf numFmtId="14" fontId="7" fillId="0" borderId="0" xfId="0" applyNumberFormat="1" applyFont="1"/>
    <xf numFmtId="0" fontId="7" fillId="0" borderId="0" xfId="0" applyFont="1" applyAlignment="1">
      <alignment horizontal="center" wrapText="1"/>
    </xf>
    <xf numFmtId="0" fontId="7" fillId="2" borderId="0" xfId="0" applyFont="1" applyFill="1"/>
    <xf numFmtId="0" fontId="7" fillId="0" borderId="1" xfId="0" applyFont="1" applyBorder="1"/>
    <xf numFmtId="9" fontId="3" fillId="0" borderId="0" xfId="0" applyNumberFormat="1" applyFont="1"/>
    <xf numFmtId="16" fontId="5" fillId="0" borderId="0" xfId="0" applyNumberFormat="1" applyFont="1"/>
    <xf numFmtId="22" fontId="5" fillId="0" borderId="0" xfId="0" applyNumberFormat="1" applyFont="1"/>
    <xf numFmtId="10" fontId="3" fillId="0" borderId="0" xfId="0" applyNumberFormat="1" applyFont="1"/>
    <xf numFmtId="20" fontId="5" fillId="0" borderId="0" xfId="0" applyNumberFormat="1" applyFon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6" fontId="0" fillId="0" borderId="0" xfId="0" applyNumberFormat="1"/>
    <xf numFmtId="18" fontId="0" fillId="0" borderId="0" xfId="0" applyNumberFormat="1"/>
    <xf numFmtId="9" fontId="0" fillId="0" borderId="0" xfId="0" applyNumberForma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1F1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excel%20short%20cut.txt" TargetMode="External"/><Relationship Id="rId1" Type="http://schemas.openxmlformats.org/officeDocument/2006/relationships/hyperlink" Target="mee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78C-9CC0-40BE-9DA3-39FD0F859A8C}">
  <dimension ref="A1:J268"/>
  <sheetViews>
    <sheetView zoomScale="130" zoomScaleNormal="130" workbookViewId="0">
      <selection activeCell="E38" sqref="E38"/>
    </sheetView>
  </sheetViews>
  <sheetFormatPr defaultRowHeight="23.25" x14ac:dyDescent="0.35"/>
  <cols>
    <col min="1" max="1" width="25.5703125" style="3" customWidth="1"/>
    <col min="2" max="2" width="23.42578125" style="3" customWidth="1"/>
    <col min="3" max="3" width="24" style="3" customWidth="1"/>
    <col min="4" max="4" width="23" style="3" customWidth="1"/>
    <col min="5" max="5" width="26.7109375" style="3" customWidth="1"/>
    <col min="6" max="6" width="9.85546875" style="3" bestFit="1" customWidth="1"/>
    <col min="7" max="16384" width="9.140625" style="3"/>
  </cols>
  <sheetData>
    <row r="1" spans="1:6" x14ac:dyDescent="0.35">
      <c r="A1" s="55" t="s">
        <v>0</v>
      </c>
      <c r="B1" s="55"/>
      <c r="C1" s="55"/>
      <c r="D1" s="55"/>
      <c r="E1" s="55"/>
    </row>
    <row r="2" spans="1:6" x14ac:dyDescent="0.35">
      <c r="A2" s="55"/>
      <c r="B2" s="55"/>
      <c r="C2" s="55"/>
      <c r="D2" s="55"/>
      <c r="E2" s="55"/>
    </row>
    <row r="3" spans="1:6" x14ac:dyDescent="0.35">
      <c r="A3" s="55"/>
      <c r="B3" s="55"/>
      <c r="C3" s="55"/>
      <c r="D3" s="55"/>
      <c r="E3" s="55"/>
    </row>
    <row r="4" spans="1:6" x14ac:dyDescent="0.35">
      <c r="A4" s="4" t="s">
        <v>1</v>
      </c>
      <c r="B4" s="4" t="s">
        <v>2</v>
      </c>
      <c r="C4" s="4" t="s">
        <v>3</v>
      </c>
      <c r="D4" s="4" t="s">
        <v>4</v>
      </c>
    </row>
    <row r="5" spans="1:6" x14ac:dyDescent="0.35">
      <c r="A5" s="4" t="s">
        <v>5</v>
      </c>
      <c r="B5" s="4" t="s">
        <v>8</v>
      </c>
      <c r="C5" s="4">
        <v>10</v>
      </c>
      <c r="D5" s="4" t="str" cm="1">
        <f t="array" ref="D5:D7">_xlfn.UNIQUE(A5:A9)</f>
        <v>t- shirt</v>
      </c>
    </row>
    <row r="6" spans="1:6" x14ac:dyDescent="0.35">
      <c r="A6" s="4" t="s">
        <v>6</v>
      </c>
      <c r="B6" s="4" t="s">
        <v>9</v>
      </c>
      <c r="C6" s="4">
        <v>15</v>
      </c>
      <c r="D6" s="4" t="str">
        <v>t-shirt</v>
      </c>
    </row>
    <row r="7" spans="1:6" x14ac:dyDescent="0.35">
      <c r="A7" s="4" t="s">
        <v>7</v>
      </c>
      <c r="B7" s="4" t="s">
        <v>10</v>
      </c>
      <c r="C7" s="4">
        <v>12</v>
      </c>
      <c r="D7" s="4" t="str">
        <v>hoodle</v>
      </c>
    </row>
    <row r="8" spans="1:6" x14ac:dyDescent="0.35">
      <c r="A8" s="4" t="s">
        <v>6</v>
      </c>
      <c r="B8" s="4" t="s">
        <v>8</v>
      </c>
      <c r="C8" s="4">
        <v>18</v>
      </c>
      <c r="D8" s="4"/>
    </row>
    <row r="9" spans="1:6" x14ac:dyDescent="0.35">
      <c r="A9" s="4" t="s">
        <v>7</v>
      </c>
      <c r="B9" s="4" t="s">
        <v>10</v>
      </c>
      <c r="C9" s="4">
        <v>20</v>
      </c>
      <c r="D9" s="4"/>
    </row>
    <row r="10" spans="1:6" x14ac:dyDescent="0.35">
      <c r="B10" s="56" t="s">
        <v>11</v>
      </c>
      <c r="C10" s="56"/>
      <c r="D10" s="56"/>
    </row>
    <row r="11" spans="1:6" x14ac:dyDescent="0.35">
      <c r="B11" s="55"/>
      <c r="C11" s="55"/>
      <c r="D11" s="55"/>
    </row>
    <row r="13" spans="1:6" x14ac:dyDescent="0.35">
      <c r="A13" s="4" t="s">
        <v>1</v>
      </c>
      <c r="B13" s="4" t="s">
        <v>2</v>
      </c>
      <c r="C13" s="4" t="s">
        <v>3</v>
      </c>
      <c r="D13" s="4" t="s">
        <v>11</v>
      </c>
    </row>
    <row r="14" spans="1:6" x14ac:dyDescent="0.35">
      <c r="A14" s="4" t="s">
        <v>5</v>
      </c>
      <c r="B14" s="4" t="s">
        <v>8</v>
      </c>
      <c r="C14" s="4">
        <v>10</v>
      </c>
      <c r="D14" s="4">
        <f>VLOOKUP(A14,A14:C18,3,FALSE)</f>
        <v>10</v>
      </c>
    </row>
    <row r="15" spans="1:6" x14ac:dyDescent="0.35">
      <c r="A15" s="4" t="s">
        <v>6</v>
      </c>
      <c r="B15" s="4" t="s">
        <v>9</v>
      </c>
      <c r="C15" s="4">
        <v>15</v>
      </c>
      <c r="D15" s="4">
        <f t="shared" ref="D15:D18" si="0">VLOOKUP(A15,A15:C19,3,FALSE)</f>
        <v>15</v>
      </c>
    </row>
    <row r="16" spans="1:6" x14ac:dyDescent="0.35">
      <c r="A16" s="4" t="s">
        <v>7</v>
      </c>
      <c r="B16" s="4" t="s">
        <v>10</v>
      </c>
      <c r="C16" s="4">
        <v>12</v>
      </c>
      <c r="D16" s="4">
        <f t="shared" si="0"/>
        <v>12</v>
      </c>
      <c r="E16" s="3" t="str">
        <f>VLOOKUP(A16,A14:C18,2,FALSE)</f>
        <v>yellow</v>
      </c>
      <c r="F16" s="3">
        <f>VLOOKUP(A16,A14:C18,3,FALSE)</f>
        <v>12</v>
      </c>
    </row>
    <row r="17" spans="1:5" x14ac:dyDescent="0.35">
      <c r="A17" s="4" t="s">
        <v>6</v>
      </c>
      <c r="B17" s="4" t="s">
        <v>8</v>
      </c>
      <c r="C17" s="4">
        <v>18</v>
      </c>
      <c r="D17" s="4">
        <f t="shared" si="0"/>
        <v>18</v>
      </c>
    </row>
    <row r="18" spans="1:5" x14ac:dyDescent="0.35">
      <c r="A18" s="4" t="s">
        <v>7</v>
      </c>
      <c r="B18" s="4" t="s">
        <v>10</v>
      </c>
      <c r="C18" s="4">
        <v>20</v>
      </c>
      <c r="D18" s="4">
        <f t="shared" si="0"/>
        <v>20</v>
      </c>
    </row>
    <row r="19" spans="1:5" x14ac:dyDescent="0.35">
      <c r="B19" s="56" t="s">
        <v>12</v>
      </c>
      <c r="C19" s="56"/>
      <c r="D19" s="56"/>
    </row>
    <row r="20" spans="1:5" x14ac:dyDescent="0.35">
      <c r="B20" s="55"/>
      <c r="C20" s="55"/>
      <c r="D20" s="55"/>
    </row>
    <row r="23" spans="1:5" x14ac:dyDescent="0.35">
      <c r="A23" s="4" t="s">
        <v>1</v>
      </c>
      <c r="B23" s="4" t="s">
        <v>2</v>
      </c>
      <c r="C23" s="4" t="s">
        <v>3</v>
      </c>
      <c r="D23" s="5" t="s">
        <v>13</v>
      </c>
      <c r="E23" s="5"/>
    </row>
    <row r="24" spans="1:5" x14ac:dyDescent="0.35">
      <c r="A24" s="4" t="s">
        <v>5</v>
      </c>
      <c r="B24" s="4" t="s">
        <v>8</v>
      </c>
      <c r="C24" s="4">
        <v>10</v>
      </c>
      <c r="D24" s="3">
        <v>20</v>
      </c>
    </row>
    <row r="25" spans="1:5" x14ac:dyDescent="0.35">
      <c r="A25" s="4" t="s">
        <v>6</v>
      </c>
      <c r="B25" s="4" t="s">
        <v>9</v>
      </c>
      <c r="C25" s="4">
        <v>15</v>
      </c>
      <c r="D25" s="3">
        <v>30</v>
      </c>
    </row>
    <row r="26" spans="1:5" x14ac:dyDescent="0.35">
      <c r="A26" s="4" t="s">
        <v>7</v>
      </c>
      <c r="B26" s="4" t="s">
        <v>10</v>
      </c>
      <c r="C26" s="4">
        <v>12</v>
      </c>
      <c r="D26" s="3">
        <v>30</v>
      </c>
    </row>
    <row r="27" spans="1:5" x14ac:dyDescent="0.35">
      <c r="A27" s="4" t="s">
        <v>6</v>
      </c>
      <c r="B27" s="4" t="s">
        <v>8</v>
      </c>
      <c r="C27" s="4">
        <v>18</v>
      </c>
      <c r="D27" s="3">
        <v>15</v>
      </c>
    </row>
    <row r="28" spans="1:5" x14ac:dyDescent="0.35">
      <c r="A28" s="4" t="s">
        <v>7</v>
      </c>
      <c r="B28" s="4" t="s">
        <v>10</v>
      </c>
      <c r="C28" s="4">
        <v>20</v>
      </c>
      <c r="D28" s="3">
        <v>20</v>
      </c>
    </row>
    <row r="29" spans="1:5" x14ac:dyDescent="0.35">
      <c r="A29" s="5" t="s">
        <v>14</v>
      </c>
      <c r="C29" s="3" t="s">
        <v>15</v>
      </c>
      <c r="D29" s="3">
        <f>SUM(D24:D28)</f>
        <v>115</v>
      </c>
    </row>
    <row r="30" spans="1:5" x14ac:dyDescent="0.35">
      <c r="B30" s="54" t="s">
        <v>160</v>
      </c>
      <c r="C30" s="54"/>
      <c r="D30" s="54"/>
    </row>
    <row r="31" spans="1:5" x14ac:dyDescent="0.35">
      <c r="B31" s="54"/>
      <c r="C31" s="54"/>
      <c r="D31" s="54"/>
    </row>
    <row r="34" spans="1:7" x14ac:dyDescent="0.35">
      <c r="A34" s="4" t="s">
        <v>16</v>
      </c>
      <c r="B34" s="4" t="s">
        <v>3</v>
      </c>
      <c r="C34" s="4" t="s">
        <v>17</v>
      </c>
      <c r="D34" s="4" t="s">
        <v>25</v>
      </c>
    </row>
    <row r="35" spans="1:7" x14ac:dyDescent="0.35">
      <c r="A35" s="4" t="s">
        <v>18</v>
      </c>
      <c r="B35" s="4">
        <v>24305</v>
      </c>
      <c r="C35" s="4" cm="1">
        <f t="array" ref="C35:C40">B35:B40*15%</f>
        <v>3645.75</v>
      </c>
      <c r="D35" s="4" t="s">
        <v>24</v>
      </c>
    </row>
    <row r="36" spans="1:7" x14ac:dyDescent="0.35">
      <c r="A36" s="4" t="s">
        <v>19</v>
      </c>
      <c r="B36" s="4">
        <v>51715</v>
      </c>
      <c r="C36" s="4">
        <v>7757.25</v>
      </c>
      <c r="D36" s="4"/>
      <c r="E36" s="3">
        <f>B35:B40*12%</f>
        <v>6205.8</v>
      </c>
    </row>
    <row r="37" spans="1:7" x14ac:dyDescent="0.35">
      <c r="A37" s="4" t="s">
        <v>20</v>
      </c>
      <c r="B37" s="4">
        <v>42163</v>
      </c>
      <c r="C37" s="4">
        <v>6324.45</v>
      </c>
      <c r="D37" s="4"/>
    </row>
    <row r="38" spans="1:7" x14ac:dyDescent="0.35">
      <c r="A38" s="4" t="s">
        <v>21</v>
      </c>
      <c r="B38" s="4">
        <v>47216</v>
      </c>
      <c r="C38" s="4">
        <v>7082.4</v>
      </c>
      <c r="D38" s="4"/>
      <c r="E38" s="3">
        <f>B35:B40*12%</f>
        <v>5665.92</v>
      </c>
    </row>
    <row r="39" spans="1:7" x14ac:dyDescent="0.35">
      <c r="A39" s="4" t="s">
        <v>22</v>
      </c>
      <c r="B39" s="4">
        <v>38176</v>
      </c>
      <c r="C39" s="4">
        <v>5726.4</v>
      </c>
      <c r="D39" s="4"/>
    </row>
    <row r="40" spans="1:7" x14ac:dyDescent="0.35">
      <c r="A40" s="4" t="s">
        <v>23</v>
      </c>
      <c r="B40" s="4">
        <v>40760</v>
      </c>
      <c r="C40" s="4">
        <v>6114</v>
      </c>
      <c r="D40" s="4"/>
    </row>
    <row r="41" spans="1:7" x14ac:dyDescent="0.35">
      <c r="B41" s="54" t="s">
        <v>26</v>
      </c>
      <c r="C41" s="54"/>
      <c r="D41" s="54"/>
    </row>
    <row r="42" spans="1:7" x14ac:dyDescent="0.35">
      <c r="A42" s="4" t="s">
        <v>1</v>
      </c>
      <c r="B42" s="4" t="s">
        <v>27</v>
      </c>
      <c r="C42" s="4" t="s">
        <v>28</v>
      </c>
      <c r="D42" s="4" t="s">
        <v>29</v>
      </c>
      <c r="E42" s="4" t="s">
        <v>30</v>
      </c>
      <c r="F42" s="4" t="s">
        <v>25</v>
      </c>
      <c r="G42" s="4"/>
    </row>
    <row r="43" spans="1:7" x14ac:dyDescent="0.35">
      <c r="A43" s="4" t="s">
        <v>31</v>
      </c>
      <c r="B43" s="4">
        <v>55</v>
      </c>
      <c r="C43" s="4">
        <v>25</v>
      </c>
      <c r="D43" s="4">
        <v>5</v>
      </c>
      <c r="E43" s="4">
        <f>(B43*C43)+D43</f>
        <v>1380</v>
      </c>
      <c r="F43" s="4" t="s">
        <v>35</v>
      </c>
      <c r="G43" s="4"/>
    </row>
    <row r="44" spans="1:7" x14ac:dyDescent="0.35">
      <c r="A44" s="4" t="s">
        <v>32</v>
      </c>
      <c r="B44" s="4">
        <v>150</v>
      </c>
      <c r="C44" s="4">
        <v>50</v>
      </c>
      <c r="D44" s="4">
        <v>4.5</v>
      </c>
      <c r="E44" s="4">
        <f t="shared" ref="E44:E46" si="1">(B44*C44)+D44</f>
        <v>7504.5</v>
      </c>
      <c r="F44" s="4"/>
      <c r="G44" s="4"/>
    </row>
    <row r="45" spans="1:7" x14ac:dyDescent="0.35">
      <c r="A45" s="4" t="s">
        <v>33</v>
      </c>
      <c r="B45" s="4">
        <v>150</v>
      </c>
      <c r="C45" s="4">
        <v>150</v>
      </c>
      <c r="D45" s="4">
        <v>3.5</v>
      </c>
      <c r="E45" s="4">
        <f t="shared" si="1"/>
        <v>22503.5</v>
      </c>
      <c r="F45" s="4"/>
      <c r="G45" s="4"/>
    </row>
    <row r="46" spans="1:7" x14ac:dyDescent="0.35">
      <c r="A46" s="4" t="s">
        <v>34</v>
      </c>
      <c r="B46" s="4">
        <v>200</v>
      </c>
      <c r="C46" s="4">
        <v>90</v>
      </c>
      <c r="D46" s="4">
        <v>2.5</v>
      </c>
      <c r="E46" s="4">
        <f t="shared" si="1"/>
        <v>18002.5</v>
      </c>
      <c r="F46" s="4"/>
      <c r="G46" s="4"/>
    </row>
    <row r="48" spans="1:7" x14ac:dyDescent="0.35">
      <c r="B48" s="55" t="s">
        <v>36</v>
      </c>
      <c r="C48" s="55"/>
      <c r="D48" s="55"/>
      <c r="E48" s="55"/>
    </row>
    <row r="49" spans="1:9" x14ac:dyDescent="0.35">
      <c r="B49" s="55"/>
      <c r="C49" s="55"/>
      <c r="D49" s="55"/>
      <c r="E49" s="55"/>
    </row>
    <row r="50" spans="1:9" x14ac:dyDescent="0.35">
      <c r="A50" s="4" t="s">
        <v>16</v>
      </c>
      <c r="B50" s="4" t="s">
        <v>37</v>
      </c>
      <c r="C50" s="4" t="s">
        <v>38</v>
      </c>
      <c r="D50" s="4" t="s">
        <v>39</v>
      </c>
      <c r="E50" s="4" t="s">
        <v>25</v>
      </c>
      <c r="F50" s="4"/>
      <c r="G50" s="4"/>
      <c r="H50" s="4"/>
      <c r="I50" s="4"/>
    </row>
    <row r="51" spans="1:9" x14ac:dyDescent="0.35">
      <c r="A51" s="4" t="s">
        <v>18</v>
      </c>
      <c r="B51" s="4">
        <v>32</v>
      </c>
      <c r="C51" s="4">
        <v>10000</v>
      </c>
      <c r="D51" s="4" t="str">
        <f t="shared" ref="D51:D56" si="2">IF(AVERAGE(C52:C57,)&gt;=120000,"yes","no")</f>
        <v>no</v>
      </c>
      <c r="E51" s="4" t="s">
        <v>40</v>
      </c>
      <c r="F51" s="4"/>
      <c r="G51" s="4"/>
      <c r="H51" s="4"/>
      <c r="I51" s="4"/>
    </row>
    <row r="52" spans="1:9" x14ac:dyDescent="0.35">
      <c r="A52" s="4" t="s">
        <v>19</v>
      </c>
      <c r="B52" s="4">
        <v>45</v>
      </c>
      <c r="C52" s="4">
        <v>15000</v>
      </c>
      <c r="D52" s="4" t="str">
        <f t="shared" si="2"/>
        <v>no</v>
      </c>
      <c r="E52" s="4"/>
      <c r="F52" s="4"/>
      <c r="G52" s="4"/>
      <c r="H52" s="4"/>
      <c r="I52" s="4"/>
    </row>
    <row r="53" spans="1:9" x14ac:dyDescent="0.35">
      <c r="A53" s="4" t="s">
        <v>20</v>
      </c>
      <c r="B53" s="4">
        <v>50</v>
      </c>
      <c r="C53" s="4">
        <v>25000</v>
      </c>
      <c r="D53" s="4" t="str">
        <f>IF(AVERAGE(C54:C58,)&gt;=120000,"yes","no")</f>
        <v>no</v>
      </c>
      <c r="E53" s="4"/>
      <c r="F53" s="4"/>
      <c r="G53" s="4"/>
      <c r="H53" s="4"/>
      <c r="I53" s="4"/>
    </row>
    <row r="54" spans="1:9" x14ac:dyDescent="0.35">
      <c r="A54" s="4" t="s">
        <v>21</v>
      </c>
      <c r="B54" s="4">
        <v>50</v>
      </c>
      <c r="C54" s="4">
        <v>20000</v>
      </c>
      <c r="D54" s="4" t="str">
        <f>IF(AVERAGE(C55:C58,)&gt;=120000,"yes","no")</f>
        <v>no</v>
      </c>
      <c r="E54" s="4"/>
      <c r="F54" s="4"/>
      <c r="G54" s="4"/>
      <c r="H54" s="4"/>
      <c r="I54" s="4"/>
    </row>
    <row r="55" spans="1:9" x14ac:dyDescent="0.35">
      <c r="A55" s="4" t="s">
        <v>22</v>
      </c>
      <c r="B55" s="4">
        <v>53</v>
      </c>
      <c r="C55" s="4">
        <v>45000</v>
      </c>
      <c r="D55" s="4" t="str">
        <f>IF(AVERAGE(C56:C61,)&gt;=120000,"yes","no")</f>
        <v>no</v>
      </c>
      <c r="E55" s="4"/>
      <c r="F55" s="4"/>
      <c r="G55" s="4"/>
      <c r="H55" s="4"/>
      <c r="I55" s="4"/>
    </row>
    <row r="56" spans="1:9" x14ac:dyDescent="0.35">
      <c r="A56" s="4" t="s">
        <v>23</v>
      </c>
      <c r="B56" s="4">
        <v>40</v>
      </c>
      <c r="C56" s="4">
        <v>18000</v>
      </c>
      <c r="D56" s="4" t="str">
        <f t="shared" si="2"/>
        <v>no</v>
      </c>
      <c r="E56" s="4"/>
      <c r="F56" s="4"/>
      <c r="G56" s="4"/>
      <c r="H56" s="4"/>
      <c r="I56" s="4"/>
    </row>
    <row r="59" spans="1:9" x14ac:dyDescent="0.35">
      <c r="B59" s="55" t="s">
        <v>41</v>
      </c>
      <c r="C59" s="55"/>
      <c r="D59" s="55"/>
      <c r="E59" s="55"/>
    </row>
    <row r="60" spans="1:9" x14ac:dyDescent="0.35">
      <c r="B60" s="55"/>
      <c r="C60" s="55"/>
      <c r="D60" s="55"/>
      <c r="E60" s="55"/>
    </row>
    <row r="61" spans="1:9" x14ac:dyDescent="0.35">
      <c r="B61" s="55"/>
      <c r="C61" s="55"/>
      <c r="D61" s="55"/>
      <c r="E61" s="55"/>
    </row>
    <row r="62" spans="1:9" x14ac:dyDescent="0.35">
      <c r="A62" s="4" t="s">
        <v>16</v>
      </c>
      <c r="B62" s="4" t="s">
        <v>14</v>
      </c>
      <c r="C62" s="4" t="s">
        <v>25</v>
      </c>
      <c r="D62" s="4"/>
      <c r="E62" s="4"/>
    </row>
    <row r="63" spans="1:9" x14ac:dyDescent="0.35">
      <c r="A63" s="4" t="s">
        <v>18</v>
      </c>
      <c r="B63" s="4" t="str">
        <f>RIGHT(A63,3)</f>
        <v>dha</v>
      </c>
      <c r="C63" s="4" t="s">
        <v>42</v>
      </c>
      <c r="D63" s="4"/>
      <c r="E63" s="4"/>
    </row>
    <row r="64" spans="1:9" x14ac:dyDescent="0.35">
      <c r="A64" s="4" t="s">
        <v>19</v>
      </c>
      <c r="B64" s="4" t="str">
        <f t="shared" ref="B64:B68" si="3">RIGHT(A64,3)</f>
        <v>ela</v>
      </c>
      <c r="C64" s="4"/>
      <c r="D64" s="4"/>
      <c r="E64" s="4"/>
    </row>
    <row r="65" spans="1:9" x14ac:dyDescent="0.35">
      <c r="A65" s="4" t="s">
        <v>20</v>
      </c>
      <c r="B65" s="4" t="str">
        <f t="shared" si="3"/>
        <v>run</v>
      </c>
      <c r="C65" s="4"/>
      <c r="D65" s="4"/>
      <c r="E65" s="4"/>
    </row>
    <row r="66" spans="1:9" x14ac:dyDescent="0.35">
      <c r="A66" s="4" t="s">
        <v>21</v>
      </c>
      <c r="B66" s="4" t="str">
        <f t="shared" si="3"/>
        <v>ala</v>
      </c>
      <c r="C66" s="4"/>
      <c r="D66" s="4"/>
      <c r="E66" s="4"/>
    </row>
    <row r="67" spans="1:9" x14ac:dyDescent="0.35">
      <c r="A67" s="4" t="s">
        <v>22</v>
      </c>
      <c r="B67" s="4" t="str">
        <f t="shared" si="3"/>
        <v>han</v>
      </c>
      <c r="C67" s="4"/>
      <c r="D67" s="4"/>
      <c r="E67" s="4"/>
    </row>
    <row r="68" spans="1:9" x14ac:dyDescent="0.35">
      <c r="A68" s="4" t="s">
        <v>23</v>
      </c>
      <c r="B68" s="4" t="str">
        <f t="shared" si="3"/>
        <v>ala</v>
      </c>
      <c r="C68" s="4"/>
      <c r="D68" s="4"/>
      <c r="E68" s="4"/>
    </row>
    <row r="69" spans="1:9" x14ac:dyDescent="0.35">
      <c r="A69" s="1" t="s">
        <v>161</v>
      </c>
      <c r="B69" s="2"/>
      <c r="C69" s="2"/>
      <c r="D69" s="2"/>
      <c r="E69" s="2"/>
    </row>
    <row r="70" spans="1:9" x14ac:dyDescent="0.35">
      <c r="A70" s="2"/>
      <c r="B70" s="2"/>
      <c r="C70" s="2"/>
      <c r="D70" s="2"/>
      <c r="E70" s="2"/>
    </row>
    <row r="71" spans="1:9" x14ac:dyDescent="0.35">
      <c r="A71" s="6"/>
      <c r="B71" s="6"/>
      <c r="C71" s="6"/>
      <c r="D71" s="6"/>
      <c r="E71" s="6"/>
    </row>
    <row r="73" spans="1:9" x14ac:dyDescent="0.35">
      <c r="A73" s="4" t="s">
        <v>43</v>
      </c>
      <c r="B73" s="4" t="s">
        <v>44</v>
      </c>
      <c r="C73" s="4" t="s">
        <v>45</v>
      </c>
      <c r="D73" s="4" t="s">
        <v>46</v>
      </c>
      <c r="E73" s="4" t="s">
        <v>25</v>
      </c>
      <c r="F73" s="4"/>
      <c r="G73" s="4"/>
      <c r="H73" s="4"/>
      <c r="I73" s="4"/>
    </row>
    <row r="74" spans="1:9" x14ac:dyDescent="0.35">
      <c r="A74" s="4" t="s">
        <v>18</v>
      </c>
      <c r="B74" s="4">
        <v>98</v>
      </c>
      <c r="C74" s="4">
        <v>100</v>
      </c>
      <c r="D74" s="4" t="str">
        <f>IF(OR(AND(B74&gt;=100,C74&gt;=200)),"pass","fail")</f>
        <v>fail</v>
      </c>
      <c r="E74" s="4" t="s">
        <v>47</v>
      </c>
      <c r="F74" s="4"/>
      <c r="G74" s="4"/>
      <c r="H74" s="4"/>
      <c r="I74" s="4"/>
    </row>
    <row r="75" spans="1:9" x14ac:dyDescent="0.35">
      <c r="A75" s="4" t="s">
        <v>19</v>
      </c>
      <c r="B75" s="4">
        <v>78</v>
      </c>
      <c r="C75" s="4">
        <v>98</v>
      </c>
      <c r="D75" s="4" t="str">
        <f t="shared" ref="D75:D79" si="4">IF(OR(AND(B75&gt;=100,C75&gt;=200)),"pass","fail")</f>
        <v>fail</v>
      </c>
      <c r="E75" s="4"/>
      <c r="F75" s="4"/>
      <c r="G75" s="4"/>
      <c r="H75" s="4"/>
      <c r="I75" s="4"/>
    </row>
    <row r="76" spans="1:9" x14ac:dyDescent="0.35">
      <c r="A76" s="4" t="s">
        <v>20</v>
      </c>
      <c r="B76" s="4">
        <v>65</v>
      </c>
      <c r="C76" s="4">
        <v>78</v>
      </c>
      <c r="D76" s="4" t="str">
        <f t="shared" si="4"/>
        <v>fail</v>
      </c>
      <c r="E76" s="4"/>
      <c r="F76" s="4"/>
      <c r="G76" s="4"/>
      <c r="H76" s="4"/>
      <c r="I76" s="4"/>
    </row>
    <row r="77" spans="1:9" x14ac:dyDescent="0.35">
      <c r="A77" s="4" t="s">
        <v>21</v>
      </c>
      <c r="B77" s="4">
        <v>42</v>
      </c>
      <c r="C77" s="4">
        <v>98</v>
      </c>
      <c r="D77" s="4" t="str">
        <f t="shared" si="4"/>
        <v>fail</v>
      </c>
      <c r="E77" s="4"/>
      <c r="F77" s="4"/>
      <c r="G77" s="4"/>
      <c r="H77" s="4"/>
      <c r="I77" s="4"/>
    </row>
    <row r="78" spans="1:9" x14ac:dyDescent="0.35">
      <c r="A78" s="4" t="s">
        <v>22</v>
      </c>
      <c r="B78" s="4">
        <v>98</v>
      </c>
      <c r="C78" s="4">
        <v>250</v>
      </c>
      <c r="D78" s="4" t="str">
        <f t="shared" si="4"/>
        <v>fail</v>
      </c>
      <c r="E78" s="4"/>
      <c r="F78" s="4"/>
      <c r="G78" s="4"/>
      <c r="H78" s="4"/>
      <c r="I78" s="4"/>
    </row>
    <row r="79" spans="1:9" x14ac:dyDescent="0.35">
      <c r="A79" s="4" t="s">
        <v>23</v>
      </c>
      <c r="B79" s="4">
        <v>100</v>
      </c>
      <c r="C79" s="4">
        <v>200</v>
      </c>
      <c r="D79" s="4" t="str">
        <f t="shared" si="4"/>
        <v>pass</v>
      </c>
      <c r="E79" s="4"/>
      <c r="F79" s="4"/>
      <c r="G79" s="4"/>
      <c r="H79" s="4"/>
      <c r="I79" s="4"/>
    </row>
    <row r="80" spans="1:9" x14ac:dyDescent="0.35">
      <c r="B80" s="2" t="s">
        <v>48</v>
      </c>
      <c r="C80" s="2"/>
      <c r="D80" s="2"/>
      <c r="E80" s="2"/>
      <c r="F80" s="2"/>
    </row>
    <row r="81" spans="1:10" x14ac:dyDescent="0.35">
      <c r="B81" s="2"/>
      <c r="C81" s="2"/>
      <c r="D81" s="2"/>
      <c r="E81" s="2"/>
      <c r="F81" s="2"/>
    </row>
    <row r="83" spans="1:10" x14ac:dyDescent="0.35">
      <c r="A83" s="4" t="s">
        <v>49</v>
      </c>
      <c r="B83" s="4" t="s">
        <v>50</v>
      </c>
      <c r="C83" s="4" t="s">
        <v>51</v>
      </c>
      <c r="D83" s="4"/>
      <c r="E83" s="4" t="s">
        <v>25</v>
      </c>
      <c r="F83" s="4"/>
      <c r="G83" s="4"/>
      <c r="H83" s="4"/>
      <c r="I83" s="4"/>
      <c r="J83" s="4"/>
    </row>
    <row r="84" spans="1:10" x14ac:dyDescent="0.35">
      <c r="A84" s="4">
        <v>101</v>
      </c>
      <c r="B84" s="4" t="s">
        <v>52</v>
      </c>
      <c r="C84" s="4" t="str">
        <f>IF(OR(B84="deliver",B84="paid"),"closed","open")</f>
        <v>closed</v>
      </c>
      <c r="D84" s="4"/>
      <c r="E84" s="4" t="s">
        <v>56</v>
      </c>
      <c r="F84" s="4"/>
      <c r="G84" s="4"/>
      <c r="H84" s="4"/>
      <c r="I84" s="4"/>
      <c r="J84" s="4"/>
    </row>
    <row r="85" spans="1:10" x14ac:dyDescent="0.35">
      <c r="A85" s="4">
        <v>102</v>
      </c>
      <c r="B85" s="4" t="s">
        <v>53</v>
      </c>
      <c r="C85" s="4" t="str">
        <f t="shared" ref="C85:C87" si="5">IF(OR(B85="deliver",B85="paid"),"closed","open")</f>
        <v>open</v>
      </c>
      <c r="D85" s="4"/>
      <c r="E85" s="4"/>
      <c r="F85" s="4"/>
      <c r="G85" s="4"/>
      <c r="H85" s="4"/>
      <c r="I85" s="4"/>
      <c r="J85" s="4"/>
    </row>
    <row r="86" spans="1:10" x14ac:dyDescent="0.35">
      <c r="A86" s="4">
        <v>103</v>
      </c>
      <c r="B86" s="4" t="s">
        <v>54</v>
      </c>
      <c r="C86" s="4" t="str">
        <f t="shared" si="5"/>
        <v>closed</v>
      </c>
      <c r="D86" s="4"/>
      <c r="E86" s="4"/>
      <c r="F86" s="4"/>
      <c r="G86" s="4"/>
      <c r="H86" s="4"/>
      <c r="I86" s="4"/>
      <c r="J86" s="4"/>
    </row>
    <row r="87" spans="1:10" x14ac:dyDescent="0.35">
      <c r="A87" s="4">
        <v>104</v>
      </c>
      <c r="B87" s="4" t="s">
        <v>55</v>
      </c>
      <c r="C87" s="4" t="str">
        <f t="shared" si="5"/>
        <v>open</v>
      </c>
      <c r="D87" s="4"/>
      <c r="E87" s="4"/>
      <c r="F87" s="4"/>
      <c r="G87" s="4"/>
      <c r="H87" s="4"/>
      <c r="I87" s="4"/>
      <c r="J87" s="4"/>
    </row>
    <row r="88" spans="1:10" x14ac:dyDescent="0.35">
      <c r="B88" s="2" t="s">
        <v>57</v>
      </c>
      <c r="C88" s="2"/>
      <c r="D88" s="2"/>
      <c r="E88" s="2"/>
      <c r="F88" s="2"/>
    </row>
    <row r="89" spans="1:10" x14ac:dyDescent="0.35">
      <c r="B89" s="2"/>
      <c r="C89" s="2"/>
      <c r="D89" s="2"/>
      <c r="E89" s="2"/>
      <c r="F89" s="2"/>
    </row>
    <row r="91" spans="1:10" x14ac:dyDescent="0.35">
      <c r="A91" s="4" t="s">
        <v>16</v>
      </c>
      <c r="B91" s="4" t="s">
        <v>37</v>
      </c>
      <c r="C91" s="4" t="s">
        <v>58</v>
      </c>
      <c r="D91" s="4" t="s">
        <v>25</v>
      </c>
      <c r="E91" s="4"/>
      <c r="F91" s="4"/>
    </row>
    <row r="92" spans="1:10" x14ac:dyDescent="0.35">
      <c r="A92" s="4" t="s">
        <v>18</v>
      </c>
      <c r="B92" s="4">
        <v>32</v>
      </c>
      <c r="C92" s="4" t="str">
        <f>IF(B92&gt;19,"adult","minor")</f>
        <v>adult</v>
      </c>
      <c r="D92" s="4" t="s">
        <v>59</v>
      </c>
      <c r="E92" s="4"/>
      <c r="F92" s="4"/>
    </row>
    <row r="93" spans="1:10" x14ac:dyDescent="0.35">
      <c r="A93" s="4" t="s">
        <v>19</v>
      </c>
      <c r="B93" s="4">
        <v>19</v>
      </c>
      <c r="C93" s="4" t="str">
        <f t="shared" ref="C93:C97" si="6">IF(B93&gt;19,"adult","minor")</f>
        <v>minor</v>
      </c>
      <c r="D93" s="4"/>
      <c r="E93" s="4"/>
      <c r="F93" s="4"/>
    </row>
    <row r="94" spans="1:10" x14ac:dyDescent="0.35">
      <c r="A94" s="4" t="s">
        <v>20</v>
      </c>
      <c r="B94" s="4">
        <v>50</v>
      </c>
      <c r="C94" s="4" t="str">
        <f t="shared" si="6"/>
        <v>adult</v>
      </c>
      <c r="D94" s="4"/>
      <c r="E94" s="4"/>
      <c r="F94" s="4"/>
    </row>
    <row r="95" spans="1:10" x14ac:dyDescent="0.35">
      <c r="A95" s="4" t="s">
        <v>21</v>
      </c>
      <c r="B95" s="4">
        <v>50</v>
      </c>
      <c r="C95" s="4" t="str">
        <f t="shared" si="6"/>
        <v>adult</v>
      </c>
      <c r="D95" s="4"/>
      <c r="E95" s="4"/>
      <c r="F95" s="4"/>
    </row>
    <row r="96" spans="1:10" x14ac:dyDescent="0.35">
      <c r="A96" s="4" t="s">
        <v>22</v>
      </c>
      <c r="B96" s="4">
        <v>53</v>
      </c>
      <c r="C96" s="4" t="str">
        <f t="shared" si="6"/>
        <v>adult</v>
      </c>
      <c r="D96" s="4"/>
      <c r="E96" s="4"/>
      <c r="F96" s="4"/>
    </row>
    <row r="97" spans="1:9" x14ac:dyDescent="0.35">
      <c r="A97" s="4" t="s">
        <v>23</v>
      </c>
      <c r="B97" s="4">
        <v>40</v>
      </c>
      <c r="C97" s="4" t="str">
        <f t="shared" si="6"/>
        <v>adult</v>
      </c>
      <c r="D97" s="4"/>
      <c r="E97" s="4"/>
      <c r="F97" s="4"/>
    </row>
    <row r="98" spans="1:9" x14ac:dyDescent="0.35">
      <c r="B98" s="55" t="s">
        <v>62</v>
      </c>
      <c r="C98" s="55"/>
      <c r="D98" s="55"/>
      <c r="E98" s="55"/>
    </row>
    <row r="99" spans="1:9" x14ac:dyDescent="0.35">
      <c r="B99" s="55"/>
      <c r="C99" s="55"/>
      <c r="D99" s="55"/>
      <c r="E99" s="55"/>
    </row>
    <row r="101" spans="1:9" x14ac:dyDescent="0.35">
      <c r="A101" s="4" t="s">
        <v>16</v>
      </c>
      <c r="B101" s="4" t="s">
        <v>60</v>
      </c>
      <c r="C101" s="4" t="s">
        <v>61</v>
      </c>
      <c r="D101" s="4" t="s">
        <v>25</v>
      </c>
      <c r="E101" s="4"/>
      <c r="F101" s="4"/>
      <c r="G101" s="4"/>
      <c r="H101" s="4"/>
      <c r="I101" s="4"/>
    </row>
    <row r="102" spans="1:9" x14ac:dyDescent="0.35">
      <c r="A102" s="4" t="s">
        <v>18</v>
      </c>
      <c r="B102" s="4">
        <v>92</v>
      </c>
      <c r="C102" s="4" t="str">
        <f>IF(B102&lt;84,"f",IF(B102&lt;73,"d",IF(B102&lt;85,"c",IF(B102&lt;95,"b","a"))))</f>
        <v>b</v>
      </c>
      <c r="D102" s="4" t="s">
        <v>63</v>
      </c>
      <c r="E102" s="4"/>
      <c r="F102" s="4"/>
      <c r="G102" s="4"/>
      <c r="H102" s="4"/>
      <c r="I102" s="4"/>
    </row>
    <row r="103" spans="1:9" x14ac:dyDescent="0.35">
      <c r="A103" s="4" t="s">
        <v>19</v>
      </c>
      <c r="B103" s="4">
        <v>78</v>
      </c>
      <c r="C103" s="4" t="str">
        <f t="shared" ref="C103:C107" si="7">IF(B103&lt;84,"f",IF(B103&lt;73,"d",IF(B103&lt;85,"c",IF(B103&lt;95,"b","a"))))</f>
        <v>f</v>
      </c>
      <c r="D103" s="4"/>
      <c r="E103" s="4"/>
      <c r="F103" s="4"/>
      <c r="G103" s="4"/>
      <c r="H103" s="4"/>
      <c r="I103" s="4"/>
    </row>
    <row r="104" spans="1:9" x14ac:dyDescent="0.35">
      <c r="A104" s="4" t="s">
        <v>20</v>
      </c>
      <c r="B104" s="4">
        <v>65</v>
      </c>
      <c r="C104" s="4" t="str">
        <f t="shared" si="7"/>
        <v>f</v>
      </c>
      <c r="D104" s="4"/>
      <c r="E104" s="4"/>
      <c r="F104" s="4"/>
      <c r="G104" s="4"/>
      <c r="H104" s="4"/>
      <c r="I104" s="4"/>
    </row>
    <row r="105" spans="1:9" x14ac:dyDescent="0.35">
      <c r="A105" s="4" t="s">
        <v>21</v>
      </c>
      <c r="B105" s="4">
        <v>42</v>
      </c>
      <c r="C105" s="4" t="str">
        <f t="shared" si="7"/>
        <v>f</v>
      </c>
      <c r="D105" s="4"/>
      <c r="E105" s="4"/>
      <c r="F105" s="4"/>
      <c r="G105" s="4"/>
      <c r="H105" s="4"/>
      <c r="I105" s="4"/>
    </row>
    <row r="106" spans="1:9" x14ac:dyDescent="0.35">
      <c r="A106" s="4" t="s">
        <v>22</v>
      </c>
      <c r="B106" s="4">
        <v>98</v>
      </c>
      <c r="C106" s="4" t="str">
        <f t="shared" si="7"/>
        <v>a</v>
      </c>
      <c r="D106" s="4"/>
      <c r="E106" s="4"/>
      <c r="F106" s="4"/>
      <c r="G106" s="4"/>
      <c r="H106" s="4"/>
      <c r="I106" s="4"/>
    </row>
    <row r="107" spans="1:9" x14ac:dyDescent="0.35">
      <c r="A107" s="4" t="s">
        <v>23</v>
      </c>
      <c r="B107" s="4">
        <v>100</v>
      </c>
      <c r="C107" s="4" t="str">
        <f t="shared" si="7"/>
        <v>a</v>
      </c>
      <c r="D107" s="4"/>
      <c r="E107" s="4"/>
      <c r="F107" s="4"/>
      <c r="G107" s="4"/>
      <c r="H107" s="4"/>
      <c r="I107" s="4"/>
    </row>
    <row r="109" spans="1:9" x14ac:dyDescent="0.35">
      <c r="A109" s="4" t="s">
        <v>64</v>
      </c>
      <c r="B109" s="7" t="s">
        <v>50</v>
      </c>
      <c r="C109" s="4" t="s">
        <v>14</v>
      </c>
      <c r="D109" s="4" t="s">
        <v>25</v>
      </c>
      <c r="E109" s="4"/>
      <c r="F109" s="53"/>
      <c r="G109" s="53"/>
      <c r="H109" s="53"/>
      <c r="I109" s="53"/>
    </row>
    <row r="110" spans="1:9" x14ac:dyDescent="0.35">
      <c r="A110" s="4" t="s">
        <v>65</v>
      </c>
      <c r="B110" s="4">
        <v>12</v>
      </c>
      <c r="C110" s="4" t="str">
        <f>IF(B110&gt;100,"finished","inprogress")</f>
        <v>inprogress</v>
      </c>
      <c r="D110" s="4" t="s">
        <v>69</v>
      </c>
      <c r="E110" s="4"/>
      <c r="F110" s="53"/>
      <c r="G110" s="53"/>
      <c r="H110" s="53"/>
      <c r="I110" s="53"/>
    </row>
    <row r="111" spans="1:9" x14ac:dyDescent="0.35">
      <c r="A111" s="4" t="s">
        <v>66</v>
      </c>
      <c r="B111" s="4">
        <v>40</v>
      </c>
      <c r="C111" s="4" t="str">
        <f t="shared" ref="C111:C113" si="8">IF(B111&gt;100,"finished","inprogress")</f>
        <v>inprogress</v>
      </c>
      <c r="D111" s="4"/>
      <c r="E111" s="4"/>
    </row>
    <row r="112" spans="1:9" x14ac:dyDescent="0.35">
      <c r="A112" s="4" t="s">
        <v>67</v>
      </c>
      <c r="B112" s="4">
        <v>100</v>
      </c>
      <c r="C112" s="4" t="str">
        <f t="shared" si="8"/>
        <v>inprogress</v>
      </c>
      <c r="D112" s="4"/>
      <c r="E112" s="4"/>
    </row>
    <row r="113" spans="1:6" x14ac:dyDescent="0.35">
      <c r="A113" s="4" t="s">
        <v>68</v>
      </c>
      <c r="B113" s="4">
        <v>200</v>
      </c>
      <c r="C113" s="4" t="str">
        <f t="shared" si="8"/>
        <v>finished</v>
      </c>
      <c r="D113" s="4"/>
      <c r="E113" s="4"/>
    </row>
    <row r="116" spans="1:6" x14ac:dyDescent="0.35">
      <c r="A116" s="4" t="s">
        <v>70</v>
      </c>
      <c r="B116" s="4" t="s">
        <v>71</v>
      </c>
      <c r="C116" s="4" t="s">
        <v>72</v>
      </c>
      <c r="D116" s="4" t="s">
        <v>25</v>
      </c>
      <c r="E116" s="4"/>
    </row>
    <row r="117" spans="1:6" x14ac:dyDescent="0.35">
      <c r="A117" s="4">
        <v>2500</v>
      </c>
      <c r="B117" s="4">
        <v>2000</v>
      </c>
      <c r="C117" s="4" t="str">
        <f>IF(A117&gt;B117,"controlled","over budget")</f>
        <v>controlled</v>
      </c>
      <c r="D117" s="4" t="s">
        <v>73</v>
      </c>
      <c r="E117" s="4"/>
    </row>
    <row r="118" spans="1:6" x14ac:dyDescent="0.35">
      <c r="A118" s="4">
        <v>3500</v>
      </c>
      <c r="B118" s="4">
        <v>9700</v>
      </c>
      <c r="C118" s="4" t="str">
        <f t="shared" ref="C118:C119" si="9">IF(A118&gt;B118,"controlled","over budget")</f>
        <v>over budget</v>
      </c>
      <c r="D118" s="4"/>
      <c r="E118" s="4"/>
    </row>
    <row r="119" spans="1:6" x14ac:dyDescent="0.35">
      <c r="A119" s="4">
        <v>8000</v>
      </c>
      <c r="B119" s="4">
        <v>10000</v>
      </c>
      <c r="C119" s="4" t="str">
        <f t="shared" si="9"/>
        <v>over budget</v>
      </c>
      <c r="D119" s="4"/>
      <c r="E119" s="4"/>
    </row>
    <row r="120" spans="1:6" x14ac:dyDescent="0.35">
      <c r="B120" s="54" t="s">
        <v>74</v>
      </c>
      <c r="C120" s="54"/>
      <c r="D120" s="54"/>
    </row>
    <row r="121" spans="1:6" x14ac:dyDescent="0.35">
      <c r="B121" s="54"/>
      <c r="C121" s="54"/>
      <c r="D121" s="54"/>
    </row>
    <row r="123" spans="1:6" x14ac:dyDescent="0.35">
      <c r="A123" s="4" t="s">
        <v>16</v>
      </c>
      <c r="B123" s="4" t="s">
        <v>75</v>
      </c>
      <c r="C123" s="4" t="s">
        <v>30</v>
      </c>
      <c r="D123" s="4"/>
      <c r="E123" s="4"/>
      <c r="F123" s="4"/>
    </row>
    <row r="124" spans="1:6" x14ac:dyDescent="0.35">
      <c r="A124" s="4" t="s">
        <v>18</v>
      </c>
      <c r="B124" s="4" t="s">
        <v>76</v>
      </c>
      <c r="C124" s="4">
        <v>3204</v>
      </c>
      <c r="D124" s="4"/>
      <c r="E124" s="4" t="s">
        <v>79</v>
      </c>
      <c r="F124" s="4" t="s">
        <v>80</v>
      </c>
    </row>
    <row r="125" spans="1:6" x14ac:dyDescent="0.35">
      <c r="A125" s="4" t="s">
        <v>19</v>
      </c>
      <c r="B125" s="4" t="s">
        <v>76</v>
      </c>
      <c r="C125" s="4">
        <v>4561</v>
      </c>
      <c r="D125" s="4"/>
      <c r="E125" s="4" t="s">
        <v>76</v>
      </c>
      <c r="F125" s="4">
        <f>SUMIF(B124:B129,E125,C124:C129)</f>
        <v>16510</v>
      </c>
    </row>
    <row r="126" spans="1:6" x14ac:dyDescent="0.35">
      <c r="A126" s="4" t="s">
        <v>20</v>
      </c>
      <c r="B126" s="4" t="s">
        <v>76</v>
      </c>
      <c r="C126" s="4">
        <v>8745</v>
      </c>
      <c r="D126" s="4"/>
      <c r="E126" s="4" t="s">
        <v>77</v>
      </c>
      <c r="F126" s="4">
        <f>SUMIF(B125:B129,E126,C125:C129)</f>
        <v>15147</v>
      </c>
    </row>
    <row r="127" spans="1:6" x14ac:dyDescent="0.35">
      <c r="A127" s="4" t="s">
        <v>21</v>
      </c>
      <c r="B127" s="4" t="s">
        <v>77</v>
      </c>
      <c r="C127" s="4">
        <v>15147</v>
      </c>
      <c r="D127" s="4"/>
      <c r="E127" s="4" t="s">
        <v>78</v>
      </c>
      <c r="F127" s="4">
        <f>SUMIF(B126:B129,E127,C126:C129)</f>
        <v>5094</v>
      </c>
    </row>
    <row r="128" spans="1:6" x14ac:dyDescent="0.35">
      <c r="A128" s="4" t="s">
        <v>22</v>
      </c>
      <c r="B128" s="4" t="s">
        <v>78</v>
      </c>
      <c r="C128" s="4">
        <v>1547</v>
      </c>
      <c r="D128" s="4"/>
      <c r="E128" s="4"/>
      <c r="F128" s="4"/>
    </row>
    <row r="129" spans="1:6" x14ac:dyDescent="0.35">
      <c r="A129" s="4" t="s">
        <v>23</v>
      </c>
      <c r="B129" s="4" t="s">
        <v>78</v>
      </c>
      <c r="C129" s="4">
        <v>3547</v>
      </c>
      <c r="D129" s="4" t="s">
        <v>25</v>
      </c>
      <c r="E129" s="4" t="s">
        <v>81</v>
      </c>
      <c r="F129" s="4"/>
    </row>
    <row r="130" spans="1:6" x14ac:dyDescent="0.35">
      <c r="A130" s="55" t="s">
        <v>82</v>
      </c>
      <c r="B130" s="55"/>
      <c r="C130" s="55"/>
    </row>
    <row r="131" spans="1:6" x14ac:dyDescent="0.35">
      <c r="A131" s="55"/>
      <c r="B131" s="55"/>
      <c r="C131" s="55"/>
    </row>
    <row r="133" spans="1:6" x14ac:dyDescent="0.35">
      <c r="A133" s="4" t="s">
        <v>16</v>
      </c>
      <c r="B133" s="4" t="s">
        <v>75</v>
      </c>
      <c r="C133" s="4" t="s">
        <v>30</v>
      </c>
      <c r="D133" s="4" t="s">
        <v>14</v>
      </c>
      <c r="E133" s="4"/>
      <c r="F133" s="4"/>
    </row>
    <row r="134" spans="1:6" x14ac:dyDescent="0.35">
      <c r="A134" s="4" t="s">
        <v>18</v>
      </c>
      <c r="B134" s="4" t="s">
        <v>86</v>
      </c>
      <c r="C134" s="4">
        <v>3204</v>
      </c>
      <c r="D134" s="4" t="str" cm="1">
        <f t="array" ref="D134:F139">TRIM(A134:C139)</f>
        <v>radha</v>
      </c>
      <c r="E134" s="4" t="str">
        <v>trainer</v>
      </c>
      <c r="F134" s="4" t="str">
        <v>3204</v>
      </c>
    </row>
    <row r="135" spans="1:6" x14ac:dyDescent="0.35">
      <c r="A135" s="4" t="s">
        <v>19</v>
      </c>
      <c r="B135" s="4" t="s">
        <v>87</v>
      </c>
      <c r="C135" s="4">
        <v>4561</v>
      </c>
      <c r="D135" s="4" t="str">
        <v>sheela</v>
      </c>
      <c r="E135" s="4" t="str">
        <v>admin</v>
      </c>
      <c r="F135" s="4" t="str">
        <v>4561</v>
      </c>
    </row>
    <row r="136" spans="1:6" x14ac:dyDescent="0.35">
      <c r="A136" s="4" t="s">
        <v>20</v>
      </c>
      <c r="B136" s="4" t="s">
        <v>88</v>
      </c>
      <c r="C136" s="4">
        <v>8745</v>
      </c>
      <c r="D136" s="4" t="str">
        <v>arun</v>
      </c>
      <c r="E136" s="4" t="str">
        <v>bdo</v>
      </c>
      <c r="F136" s="4" t="str">
        <v>8745</v>
      </c>
    </row>
    <row r="137" spans="1:6" x14ac:dyDescent="0.35">
      <c r="A137" s="4" t="s">
        <v>21</v>
      </c>
      <c r="B137" s="4" t="s">
        <v>89</v>
      </c>
      <c r="C137" s="4">
        <v>15147</v>
      </c>
      <c r="D137" s="4" t="str">
        <v>bala</v>
      </c>
      <c r="E137" s="4" t="str">
        <v>manager</v>
      </c>
      <c r="F137" s="4" t="str">
        <v>15147</v>
      </c>
    </row>
    <row r="138" spans="1:6" x14ac:dyDescent="0.35">
      <c r="A138" s="4" t="s">
        <v>22</v>
      </c>
      <c r="B138" s="4" t="s">
        <v>90</v>
      </c>
      <c r="C138" s="4">
        <v>1547</v>
      </c>
      <c r="D138" s="4" t="str">
        <v>mohan</v>
      </c>
      <c r="E138" s="4" t="str">
        <v>md</v>
      </c>
      <c r="F138" s="4" t="str">
        <v>1547</v>
      </c>
    </row>
    <row r="139" spans="1:6" x14ac:dyDescent="0.35">
      <c r="A139" s="4" t="s">
        <v>23</v>
      </c>
      <c r="B139" s="4" t="s">
        <v>86</v>
      </c>
      <c r="C139" s="4">
        <v>3547</v>
      </c>
      <c r="D139" s="4" t="str">
        <v>vimala</v>
      </c>
      <c r="E139" s="4" t="str">
        <v>trainer</v>
      </c>
      <c r="F139" s="4" t="str">
        <v>3547</v>
      </c>
    </row>
    <row r="140" spans="1:6" x14ac:dyDescent="0.35">
      <c r="A140" s="4"/>
      <c r="B140" s="4"/>
      <c r="C140" s="4" t="s">
        <v>25</v>
      </c>
      <c r="D140" s="4" t="s">
        <v>83</v>
      </c>
      <c r="E140" s="4"/>
      <c r="F140" s="4"/>
    </row>
    <row r="142" spans="1:6" x14ac:dyDescent="0.35">
      <c r="A142" s="55" t="s">
        <v>84</v>
      </c>
    </row>
    <row r="143" spans="1:6" x14ac:dyDescent="0.35">
      <c r="A143" s="55"/>
    </row>
    <row r="144" spans="1:6" x14ac:dyDescent="0.35">
      <c r="A144" s="55"/>
    </row>
    <row r="145" spans="1:8" x14ac:dyDescent="0.35">
      <c r="B145" s="8" t="s">
        <v>85</v>
      </c>
    </row>
    <row r="146" spans="1:8" x14ac:dyDescent="0.35">
      <c r="A146" s="4" t="s">
        <v>16</v>
      </c>
      <c r="B146" s="4" t="s">
        <v>75</v>
      </c>
      <c r="C146" s="7" t="s">
        <v>91</v>
      </c>
      <c r="D146" s="4" t="s">
        <v>92</v>
      </c>
      <c r="E146" s="4"/>
    </row>
    <row r="147" spans="1:8" x14ac:dyDescent="0.35">
      <c r="A147" s="4" t="s">
        <v>18</v>
      </c>
      <c r="B147" s="4" t="s">
        <v>86</v>
      </c>
      <c r="C147" s="4">
        <v>3204</v>
      </c>
      <c r="D147" s="4" t="b">
        <f>_xlfn.XOR(B147="manager",C147&lt;1000)</f>
        <v>0</v>
      </c>
      <c r="E147" s="4"/>
    </row>
    <row r="148" spans="1:8" x14ac:dyDescent="0.35">
      <c r="A148" s="4" t="s">
        <v>19</v>
      </c>
      <c r="B148" s="4" t="s">
        <v>87</v>
      </c>
      <c r="C148" s="4">
        <v>900</v>
      </c>
      <c r="D148" s="4" t="b">
        <f t="shared" ref="D148:D152" si="10">_xlfn.XOR(B148="manager",C148&lt;1000)</f>
        <v>1</v>
      </c>
      <c r="E148" s="4"/>
    </row>
    <row r="149" spans="1:8" x14ac:dyDescent="0.35">
      <c r="A149" s="4" t="s">
        <v>20</v>
      </c>
      <c r="B149" s="4" t="s">
        <v>88</v>
      </c>
      <c r="C149" s="4">
        <v>8745</v>
      </c>
      <c r="D149" s="4" t="b">
        <f t="shared" si="10"/>
        <v>0</v>
      </c>
      <c r="E149" s="4"/>
    </row>
    <row r="150" spans="1:8" x14ac:dyDescent="0.35">
      <c r="A150" s="4" t="s">
        <v>21</v>
      </c>
      <c r="B150" s="4" t="s">
        <v>89</v>
      </c>
      <c r="C150" s="4">
        <v>15147</v>
      </c>
      <c r="D150" s="4" t="b">
        <f t="shared" si="10"/>
        <v>1</v>
      </c>
      <c r="E150" s="4"/>
    </row>
    <row r="151" spans="1:8" x14ac:dyDescent="0.35">
      <c r="A151" s="4" t="s">
        <v>22</v>
      </c>
      <c r="B151" s="4" t="s">
        <v>90</v>
      </c>
      <c r="C151" s="4">
        <v>1547</v>
      </c>
      <c r="D151" s="4" t="b">
        <f t="shared" si="10"/>
        <v>0</v>
      </c>
      <c r="E151" s="4"/>
    </row>
    <row r="152" spans="1:8" x14ac:dyDescent="0.35">
      <c r="A152" s="4" t="s">
        <v>23</v>
      </c>
      <c r="B152" s="4" t="s">
        <v>86</v>
      </c>
      <c r="C152" s="4">
        <v>3547</v>
      </c>
      <c r="D152" s="4" t="b">
        <f t="shared" si="10"/>
        <v>0</v>
      </c>
      <c r="E152" s="4"/>
    </row>
    <row r="153" spans="1:8" x14ac:dyDescent="0.35">
      <c r="A153" s="4"/>
      <c r="B153" s="4" t="s">
        <v>25</v>
      </c>
      <c r="C153" s="4"/>
      <c r="D153" s="4" t="s">
        <v>93</v>
      </c>
      <c r="E153" s="4"/>
    </row>
    <row r="154" spans="1:8" x14ac:dyDescent="0.35">
      <c r="A154" s="8" t="s">
        <v>95</v>
      </c>
    </row>
    <row r="156" spans="1:8" x14ac:dyDescent="0.35">
      <c r="A156" s="9" t="s">
        <v>97</v>
      </c>
      <c r="B156" s="4"/>
      <c r="C156" s="4"/>
      <c r="D156" s="4"/>
    </row>
    <row r="157" spans="1:8" x14ac:dyDescent="0.35">
      <c r="A157" s="4" t="s">
        <v>96</v>
      </c>
      <c r="B157" s="4"/>
      <c r="C157" s="4"/>
      <c r="D157" s="4"/>
    </row>
    <row r="158" spans="1:8" x14ac:dyDescent="0.35">
      <c r="A158" s="4" t="s">
        <v>25</v>
      </c>
      <c r="B158" s="4" t="s">
        <v>98</v>
      </c>
      <c r="C158" s="4" t="str">
        <f>CHAR(65)</f>
        <v>A</v>
      </c>
      <c r="D158" s="4"/>
      <c r="H158" s="3" t="s">
        <v>94</v>
      </c>
    </row>
    <row r="159" spans="1:8" x14ac:dyDescent="0.35">
      <c r="A159" s="9" t="s">
        <v>99</v>
      </c>
      <c r="B159" s="4"/>
      <c r="C159" s="4"/>
      <c r="D159" s="4"/>
    </row>
    <row r="160" spans="1:8" x14ac:dyDescent="0.35">
      <c r="A160" s="4" t="s">
        <v>100</v>
      </c>
      <c r="B160" s="4"/>
      <c r="C160" s="4"/>
      <c r="D160" s="4"/>
    </row>
    <row r="161" spans="1:5" x14ac:dyDescent="0.35">
      <c r="A161" s="4" t="s">
        <v>25</v>
      </c>
      <c r="B161" s="4" t="s">
        <v>101</v>
      </c>
      <c r="C161" s="4" t="s">
        <v>14</v>
      </c>
      <c r="D161" s="4"/>
    </row>
    <row r="162" spans="1:5" x14ac:dyDescent="0.35">
      <c r="A162" s="4"/>
      <c r="B162" s="4"/>
      <c r="C162" s="4" t="str">
        <f>CLEAN(10)</f>
        <v>10</v>
      </c>
      <c r="D162" s="4"/>
    </row>
    <row r="163" spans="1:5" x14ac:dyDescent="0.35">
      <c r="A163" s="4"/>
      <c r="B163" s="4"/>
      <c r="C163" s="4" t="str">
        <f>CLEAN(A161)</f>
        <v>formula</v>
      </c>
      <c r="D163" s="4"/>
    </row>
    <row r="165" spans="1:5" x14ac:dyDescent="0.35">
      <c r="A165" s="10" t="s">
        <v>102</v>
      </c>
    </row>
    <row r="166" spans="1:5" x14ac:dyDescent="0.35">
      <c r="A166" s="4" t="s">
        <v>103</v>
      </c>
      <c r="B166" s="4"/>
      <c r="C166" s="4"/>
      <c r="D166" s="4"/>
      <c r="E166" s="4"/>
    </row>
    <row r="167" spans="1:5" x14ac:dyDescent="0.35">
      <c r="A167" s="4" t="s">
        <v>25</v>
      </c>
      <c r="B167" s="4" t="s">
        <v>104</v>
      </c>
      <c r="C167" s="4">
        <f>CODE("a")</f>
        <v>97</v>
      </c>
      <c r="D167" s="4"/>
      <c r="E167" s="4"/>
    </row>
    <row r="168" spans="1:5" x14ac:dyDescent="0.35">
      <c r="A168" s="4"/>
      <c r="B168" s="4" t="s">
        <v>105</v>
      </c>
      <c r="C168" s="4">
        <f>CODE("apple")</f>
        <v>97</v>
      </c>
      <c r="D168" s="4"/>
      <c r="E168" s="4"/>
    </row>
    <row r="170" spans="1:5" x14ac:dyDescent="0.35">
      <c r="A170" s="10" t="s">
        <v>106</v>
      </c>
    </row>
    <row r="171" spans="1:5" x14ac:dyDescent="0.35">
      <c r="A171" s="4" t="s">
        <v>107</v>
      </c>
      <c r="B171" s="4"/>
      <c r="C171" s="4"/>
      <c r="D171" s="4"/>
    </row>
    <row r="172" spans="1:5" x14ac:dyDescent="0.35">
      <c r="A172" s="4" t="s">
        <v>108</v>
      </c>
      <c r="B172" s="4" t="s">
        <v>109</v>
      </c>
      <c r="C172" s="4" t="s">
        <v>110</v>
      </c>
      <c r="D172" s="4"/>
    </row>
    <row r="173" spans="1:5" x14ac:dyDescent="0.35">
      <c r="A173" s="4" t="str">
        <f>_xlfn.CONCAT(A172,B172,C172)</f>
        <v>apollocomputereducation</v>
      </c>
      <c r="B173" s="4"/>
      <c r="C173" s="4"/>
      <c r="D173" s="4"/>
    </row>
    <row r="174" spans="1:5" x14ac:dyDescent="0.35">
      <c r="A174" s="9" t="s">
        <v>111</v>
      </c>
      <c r="B174" s="4"/>
      <c r="C174" s="4"/>
    </row>
    <row r="175" spans="1:5" x14ac:dyDescent="0.35">
      <c r="A175" s="4" t="s">
        <v>112</v>
      </c>
      <c r="B175" s="4"/>
      <c r="C175" s="4"/>
    </row>
    <row r="176" spans="1:5" x14ac:dyDescent="0.35">
      <c r="A176" s="4" t="s">
        <v>113</v>
      </c>
      <c r="B176" s="4"/>
      <c r="C176" s="4"/>
    </row>
    <row r="177" spans="1:4" x14ac:dyDescent="0.35">
      <c r="A177" s="3" t="str">
        <f>CONCATENATE(A172,B172)</f>
        <v>apollocomputer</v>
      </c>
    </row>
    <row r="178" spans="1:4" x14ac:dyDescent="0.35">
      <c r="A178" s="10" t="s">
        <v>114</v>
      </c>
    </row>
    <row r="179" spans="1:4" x14ac:dyDescent="0.35">
      <c r="A179" s="4" t="s">
        <v>115</v>
      </c>
      <c r="B179" s="4"/>
      <c r="C179" s="4"/>
      <c r="D179" s="4"/>
    </row>
    <row r="180" spans="1:4" x14ac:dyDescent="0.35">
      <c r="A180" s="4" t="s">
        <v>116</v>
      </c>
      <c r="B180" s="4" t="s">
        <v>25</v>
      </c>
      <c r="C180" s="4" t="s">
        <v>14</v>
      </c>
      <c r="D180" s="4"/>
    </row>
    <row r="181" spans="1:4" x14ac:dyDescent="0.35">
      <c r="A181" s="4">
        <v>1234.57</v>
      </c>
      <c r="B181" s="4" t="s">
        <v>117</v>
      </c>
      <c r="C181" s="4" t="str">
        <f>DOLLAR(A181,2)</f>
        <v>₹ 1,234.57</v>
      </c>
      <c r="D181" s="4"/>
    </row>
    <row r="183" spans="1:4" x14ac:dyDescent="0.35">
      <c r="A183" s="3" t="s">
        <v>118</v>
      </c>
    </row>
    <row r="184" spans="1:4" x14ac:dyDescent="0.35">
      <c r="A184" s="3" t="s">
        <v>119</v>
      </c>
    </row>
    <row r="185" spans="1:4" x14ac:dyDescent="0.35">
      <c r="A185" s="3" t="s">
        <v>120</v>
      </c>
      <c r="B185" s="3" t="s">
        <v>121</v>
      </c>
      <c r="C185" s="3" t="s">
        <v>25</v>
      </c>
      <c r="D185" s="3" t="s">
        <v>14</v>
      </c>
    </row>
    <row r="186" spans="1:4" x14ac:dyDescent="0.35">
      <c r="A186" s="3" t="s">
        <v>122</v>
      </c>
      <c r="B186" s="3" t="s">
        <v>123</v>
      </c>
      <c r="C186" s="3" t="s">
        <v>124</v>
      </c>
      <c r="D186" s="3" t="b">
        <f>EXACT(A186,B186)</f>
        <v>0</v>
      </c>
    </row>
    <row r="187" spans="1:4" x14ac:dyDescent="0.35">
      <c r="A187" s="3" t="s">
        <v>122</v>
      </c>
      <c r="B187" s="3" t="s">
        <v>125</v>
      </c>
      <c r="D187" s="3" t="b">
        <f>EXACT(A187,B187)</f>
        <v>0</v>
      </c>
    </row>
    <row r="188" spans="1:4" x14ac:dyDescent="0.35">
      <c r="A188" s="10" t="s">
        <v>126</v>
      </c>
    </row>
    <row r="189" spans="1:4" x14ac:dyDescent="0.35">
      <c r="A189" s="4" t="s">
        <v>127</v>
      </c>
      <c r="B189" s="4"/>
      <c r="C189" s="4"/>
    </row>
    <row r="190" spans="1:4" x14ac:dyDescent="0.35">
      <c r="A190" s="4" t="s">
        <v>128</v>
      </c>
      <c r="B190" s="4" t="s">
        <v>129</v>
      </c>
      <c r="C190" s="4">
        <f>FIND("a",A190)</f>
        <v>1</v>
      </c>
    </row>
    <row r="191" spans="1:4" x14ac:dyDescent="0.35">
      <c r="A191" s="10" t="s">
        <v>130</v>
      </c>
    </row>
    <row r="192" spans="1:4" x14ac:dyDescent="0.35">
      <c r="A192" s="4">
        <v>123456</v>
      </c>
      <c r="B192" s="4" t="s">
        <v>131</v>
      </c>
      <c r="C192" s="4" t="str">
        <f>FIXED(123456,1)</f>
        <v>1,23,456.0</v>
      </c>
    </row>
    <row r="193" spans="1:5" x14ac:dyDescent="0.35">
      <c r="A193" s="4">
        <v>123456</v>
      </c>
      <c r="B193" s="4"/>
      <c r="C193" s="4"/>
    </row>
    <row r="195" spans="1:5" x14ac:dyDescent="0.35">
      <c r="A195" s="10" t="s">
        <v>132</v>
      </c>
    </row>
    <row r="196" spans="1:5" x14ac:dyDescent="0.35">
      <c r="A196" s="4" t="s">
        <v>133</v>
      </c>
      <c r="B196" s="4"/>
      <c r="C196" s="4"/>
    </row>
    <row r="197" spans="1:5" x14ac:dyDescent="0.35">
      <c r="A197" s="4" t="s">
        <v>108</v>
      </c>
      <c r="B197" s="4" t="s">
        <v>134</v>
      </c>
      <c r="C197" s="4" t="str">
        <f>LEFT(A197,3)</f>
        <v>apo</v>
      </c>
    </row>
    <row r="199" spans="1:5" x14ac:dyDescent="0.35">
      <c r="A199" s="10" t="s">
        <v>135</v>
      </c>
    </row>
    <row r="200" spans="1:5" x14ac:dyDescent="0.35">
      <c r="A200" s="4" t="s">
        <v>136</v>
      </c>
      <c r="B200" s="4"/>
      <c r="C200" s="4"/>
    </row>
    <row r="201" spans="1:5" x14ac:dyDescent="0.35">
      <c r="A201" s="4" t="s">
        <v>108</v>
      </c>
      <c r="B201" s="4" t="s">
        <v>137</v>
      </c>
      <c r="C201" s="4">
        <f>LEN(A201)</f>
        <v>6</v>
      </c>
    </row>
    <row r="203" spans="1:5" x14ac:dyDescent="0.35">
      <c r="A203" s="10" t="s">
        <v>138</v>
      </c>
    </row>
    <row r="204" spans="1:5" x14ac:dyDescent="0.35">
      <c r="A204" s="4" t="s">
        <v>139</v>
      </c>
      <c r="B204" s="4"/>
      <c r="C204" s="4"/>
    </row>
    <row r="205" spans="1:5" x14ac:dyDescent="0.35">
      <c r="A205" s="11" t="s">
        <v>140</v>
      </c>
      <c r="B205" s="11" t="s">
        <v>141</v>
      </c>
      <c r="C205" s="11" t="str">
        <f>LOWER(A205)</f>
        <v>apollo</v>
      </c>
    </row>
    <row r="207" spans="1:5" x14ac:dyDescent="0.35">
      <c r="A207" s="9" t="s">
        <v>142</v>
      </c>
      <c r="B207" s="4"/>
      <c r="C207" s="4" t="s">
        <v>145</v>
      </c>
      <c r="D207" s="4"/>
      <c r="E207" s="4"/>
    </row>
    <row r="208" spans="1:5" x14ac:dyDescent="0.35">
      <c r="A208" s="4" t="s">
        <v>143</v>
      </c>
      <c r="B208" s="4" t="s">
        <v>144</v>
      </c>
      <c r="C208" s="4" t="str">
        <f>MID(A208,2,3)</f>
        <v>LUI</v>
      </c>
      <c r="D208" s="4"/>
      <c r="E208" s="4"/>
    </row>
    <row r="210" spans="1:4" x14ac:dyDescent="0.35">
      <c r="A210" s="9" t="s">
        <v>146</v>
      </c>
      <c r="B210" s="9"/>
      <c r="C210" s="4"/>
    </row>
    <row r="211" spans="1:4" x14ac:dyDescent="0.35">
      <c r="A211" s="4" t="s">
        <v>147</v>
      </c>
      <c r="B211" s="4"/>
      <c r="C211" s="4"/>
    </row>
    <row r="212" spans="1:4" x14ac:dyDescent="0.35">
      <c r="A212" s="4" t="s">
        <v>148</v>
      </c>
      <c r="B212" s="4" t="s">
        <v>149</v>
      </c>
      <c r="C212" s="4" t="str">
        <f>PROPER(A212)</f>
        <v xml:space="preserve">Mohan Raj </v>
      </c>
    </row>
    <row r="213" spans="1:4" x14ac:dyDescent="0.35">
      <c r="A213" s="9" t="s">
        <v>151</v>
      </c>
      <c r="B213" s="9"/>
      <c r="C213" s="4"/>
    </row>
    <row r="214" spans="1:4" x14ac:dyDescent="0.35">
      <c r="A214" s="4" t="s">
        <v>150</v>
      </c>
      <c r="B214" s="4"/>
      <c r="C214" s="4"/>
    </row>
    <row r="215" spans="1:4" x14ac:dyDescent="0.35">
      <c r="A215" s="4" t="s">
        <v>148</v>
      </c>
      <c r="B215" s="4" t="s">
        <v>152</v>
      </c>
      <c r="C215" s="4" t="str">
        <f>REPLACE(A215,2,4,"*")</f>
        <v xml:space="preserve">m* raj </v>
      </c>
    </row>
    <row r="217" spans="1:4" x14ac:dyDescent="0.35">
      <c r="A217" s="10" t="s">
        <v>153</v>
      </c>
      <c r="B217" s="10"/>
    </row>
    <row r="218" spans="1:4" x14ac:dyDescent="0.35">
      <c r="A218" s="4" t="s">
        <v>154</v>
      </c>
      <c r="B218" s="4"/>
      <c r="C218" s="4"/>
      <c r="D218" s="4"/>
    </row>
    <row r="219" spans="1:4" x14ac:dyDescent="0.35">
      <c r="A219" s="4" t="s">
        <v>108</v>
      </c>
      <c r="B219" s="4" t="s">
        <v>155</v>
      </c>
      <c r="C219" s="4" t="str">
        <f>REPT(A219,5)</f>
        <v>apolloapolloapolloapolloapollo</v>
      </c>
      <c r="D219" s="4"/>
    </row>
    <row r="221" spans="1:4" x14ac:dyDescent="0.35">
      <c r="A221" s="12" t="s">
        <v>156</v>
      </c>
      <c r="B221" s="12"/>
    </row>
    <row r="222" spans="1:4" x14ac:dyDescent="0.35">
      <c r="A222" s="3" t="s">
        <v>157</v>
      </c>
    </row>
    <row r="223" spans="1:4" x14ac:dyDescent="0.35">
      <c r="A223" s="3" t="s">
        <v>158</v>
      </c>
      <c r="B223" s="3" t="s">
        <v>159</v>
      </c>
      <c r="C223" s="3" t="str">
        <f>RIGHT(A223,3)</f>
        <v>ber</v>
      </c>
    </row>
    <row r="225" spans="1:5" x14ac:dyDescent="0.35">
      <c r="A225" s="10" t="s">
        <v>162</v>
      </c>
      <c r="B225" s="10"/>
      <c r="C225" s="3" t="s">
        <v>167</v>
      </c>
    </row>
    <row r="226" spans="1:5" x14ac:dyDescent="0.35">
      <c r="A226" s="4" t="s">
        <v>163</v>
      </c>
      <c r="B226" s="4" t="s">
        <v>164</v>
      </c>
      <c r="C226" s="4" t="s">
        <v>165</v>
      </c>
      <c r="D226" s="4" t="s">
        <v>166</v>
      </c>
    </row>
    <row r="227" spans="1:5" x14ac:dyDescent="0.35">
      <c r="A227" s="4" t="s">
        <v>168</v>
      </c>
      <c r="B227" s="4">
        <v>1500</v>
      </c>
      <c r="C227" s="4">
        <v>1600</v>
      </c>
      <c r="D227" s="4">
        <f>C227-B227</f>
        <v>100</v>
      </c>
    </row>
    <row r="228" spans="1:5" x14ac:dyDescent="0.35">
      <c r="A228" s="4" t="s">
        <v>169</v>
      </c>
      <c r="B228" s="4">
        <v>2000</v>
      </c>
      <c r="C228" s="4">
        <v>2500</v>
      </c>
      <c r="D228" s="4">
        <f t="shared" ref="D228:D229" si="11">C228-B228</f>
        <v>500</v>
      </c>
    </row>
    <row r="229" spans="1:5" x14ac:dyDescent="0.35">
      <c r="A229" s="4" t="s">
        <v>170</v>
      </c>
      <c r="B229" s="4">
        <v>7800</v>
      </c>
      <c r="C229" s="4">
        <v>8000</v>
      </c>
      <c r="D229" s="4">
        <f t="shared" si="11"/>
        <v>200</v>
      </c>
    </row>
    <row r="231" spans="1:5" ht="69.75" x14ac:dyDescent="0.35">
      <c r="A231" s="13" t="s">
        <v>171</v>
      </c>
      <c r="B231" s="10"/>
      <c r="C231" s="3" t="s">
        <v>173</v>
      </c>
    </row>
    <row r="232" spans="1:5" x14ac:dyDescent="0.35">
      <c r="A232" s="4" t="s">
        <v>163</v>
      </c>
      <c r="B232" s="4" t="s">
        <v>164</v>
      </c>
      <c r="C232" s="4" t="s">
        <v>165</v>
      </c>
      <c r="D232" s="4" t="s">
        <v>166</v>
      </c>
      <c r="E232" s="3" t="s">
        <v>172</v>
      </c>
    </row>
    <row r="233" spans="1:5" x14ac:dyDescent="0.35">
      <c r="A233" s="4" t="s">
        <v>168</v>
      </c>
      <c r="B233" s="4">
        <v>1500</v>
      </c>
      <c r="C233" s="4">
        <v>1600</v>
      </c>
      <c r="D233" s="4">
        <f>C233-B233</f>
        <v>100</v>
      </c>
      <c r="E233" s="14">
        <f>(C233-B233)/B233</f>
        <v>6.6666666666666666E-2</v>
      </c>
    </row>
    <row r="234" spans="1:5" x14ac:dyDescent="0.35">
      <c r="A234" s="4" t="s">
        <v>169</v>
      </c>
      <c r="B234" s="4">
        <v>2000</v>
      </c>
      <c r="C234" s="4">
        <v>2500</v>
      </c>
      <c r="D234" s="4">
        <f t="shared" ref="D234:D235" si="12">C234-B234</f>
        <v>500</v>
      </c>
      <c r="E234" s="14">
        <f t="shared" ref="E234:E235" si="13">(C234-B234)/B234</f>
        <v>0.25</v>
      </c>
    </row>
    <row r="235" spans="1:5" x14ac:dyDescent="0.35">
      <c r="A235" s="4" t="s">
        <v>170</v>
      </c>
      <c r="B235" s="4">
        <v>7800</v>
      </c>
      <c r="C235" s="4">
        <v>8000</v>
      </c>
      <c r="D235" s="4">
        <f t="shared" si="12"/>
        <v>200</v>
      </c>
      <c r="E235" s="14">
        <f t="shared" si="13"/>
        <v>2.564102564102564E-2</v>
      </c>
    </row>
    <row r="236" spans="1:5" x14ac:dyDescent="0.35">
      <c r="A236" s="10" t="s">
        <v>177</v>
      </c>
      <c r="B236" s="10"/>
      <c r="C236" s="3" t="s">
        <v>178</v>
      </c>
    </row>
    <row r="237" spans="1:5" x14ac:dyDescent="0.35">
      <c r="A237" s="10" t="s">
        <v>179</v>
      </c>
      <c r="B237" s="10"/>
      <c r="C237" s="3" t="s">
        <v>180</v>
      </c>
    </row>
    <row r="238" spans="1:5" x14ac:dyDescent="0.35">
      <c r="A238" s="3" t="s">
        <v>174</v>
      </c>
      <c r="B238" s="3" t="s">
        <v>175</v>
      </c>
      <c r="C238" s="3" t="s">
        <v>176</v>
      </c>
      <c r="D238" s="3" t="s">
        <v>172</v>
      </c>
    </row>
    <row r="239" spans="1:5" x14ac:dyDescent="0.35">
      <c r="A239" s="3">
        <v>5549</v>
      </c>
      <c r="B239" s="3">
        <v>2500</v>
      </c>
      <c r="C239" s="3">
        <f>A239-B239</f>
        <v>3049</v>
      </c>
      <c r="D239" s="14">
        <f>C239/A239</f>
        <v>0.54946837267976212</v>
      </c>
    </row>
    <row r="240" spans="1:5" x14ac:dyDescent="0.35">
      <c r="A240" s="3">
        <v>4500</v>
      </c>
      <c r="B240" s="3">
        <v>4111</v>
      </c>
      <c r="C240" s="3">
        <f>A240-B240</f>
        <v>389</v>
      </c>
      <c r="D240" s="14">
        <f>C240/A240</f>
        <v>8.6444444444444449E-2</v>
      </c>
    </row>
    <row r="241" spans="1:5" x14ac:dyDescent="0.35">
      <c r="A241" s="10" t="s">
        <v>181</v>
      </c>
      <c r="B241" s="10"/>
      <c r="C241" s="3" t="s">
        <v>184</v>
      </c>
    </row>
    <row r="242" spans="1:5" x14ac:dyDescent="0.35">
      <c r="A242" s="4" t="s">
        <v>182</v>
      </c>
      <c r="B242" s="4">
        <v>45000</v>
      </c>
      <c r="E242" s="3">
        <f>B242/B243</f>
        <v>0.75</v>
      </c>
    </row>
    <row r="243" spans="1:5" x14ac:dyDescent="0.35">
      <c r="A243" s="4" t="s">
        <v>183</v>
      </c>
      <c r="B243" s="4">
        <v>60000</v>
      </c>
    </row>
    <row r="244" spans="1:5" x14ac:dyDescent="0.35">
      <c r="A244" s="4" t="s">
        <v>185</v>
      </c>
      <c r="B244" s="4">
        <f>B242/B243</f>
        <v>0.75</v>
      </c>
    </row>
    <row r="245" spans="1:5" x14ac:dyDescent="0.35">
      <c r="A245" s="10" t="s">
        <v>186</v>
      </c>
      <c r="B245" s="3" t="s">
        <v>196</v>
      </c>
    </row>
    <row r="246" spans="1:5" x14ac:dyDescent="0.35">
      <c r="A246" s="4" t="s">
        <v>187</v>
      </c>
      <c r="B246" s="4" t="s">
        <v>188</v>
      </c>
      <c r="C246" s="4"/>
    </row>
    <row r="247" spans="1:5" x14ac:dyDescent="0.35">
      <c r="A247" s="4" t="s">
        <v>189</v>
      </c>
      <c r="B247" s="4">
        <v>200000</v>
      </c>
      <c r="C247" s="4"/>
      <c r="D247" s="3">
        <f>SUM(B247:B253)</f>
        <v>2575000</v>
      </c>
    </row>
    <row r="248" spans="1:5" x14ac:dyDescent="0.35">
      <c r="A248" s="4" t="s">
        <v>190</v>
      </c>
      <c r="B248" s="4">
        <v>150000</v>
      </c>
      <c r="C248" s="4"/>
      <c r="D248" s="3">
        <f>SUM(B247:B253)</f>
        <v>2575000</v>
      </c>
    </row>
    <row r="249" spans="1:5" x14ac:dyDescent="0.35">
      <c r="A249" s="4" t="s">
        <v>191</v>
      </c>
      <c r="B249" s="4">
        <v>65000</v>
      </c>
      <c r="C249" s="4"/>
    </row>
    <row r="250" spans="1:5" x14ac:dyDescent="0.35">
      <c r="A250" s="4" t="s">
        <v>192</v>
      </c>
      <c r="B250" s="4">
        <v>60000</v>
      </c>
      <c r="C250" s="4"/>
    </row>
    <row r="251" spans="1:5" x14ac:dyDescent="0.35">
      <c r="A251" s="4" t="s">
        <v>193</v>
      </c>
      <c r="B251" s="4">
        <v>450000</v>
      </c>
      <c r="C251" s="4"/>
    </row>
    <row r="252" spans="1:5" x14ac:dyDescent="0.35">
      <c r="A252" s="4" t="s">
        <v>195</v>
      </c>
      <c r="B252" s="4">
        <v>700000</v>
      </c>
      <c r="C252" s="4"/>
    </row>
    <row r="253" spans="1:5" x14ac:dyDescent="0.35">
      <c r="A253" s="4" t="s">
        <v>194</v>
      </c>
      <c r="B253" s="4">
        <v>950000</v>
      </c>
      <c r="C253" s="4"/>
    </row>
    <row r="254" spans="1:5" x14ac:dyDescent="0.35">
      <c r="A254" s="4" t="s">
        <v>30</v>
      </c>
      <c r="B254" s="4">
        <f>SUM(B247:B253)</f>
        <v>2575000</v>
      </c>
      <c r="C254" s="4"/>
    </row>
    <row r="255" spans="1:5" x14ac:dyDescent="0.35">
      <c r="A255" s="52" t="s">
        <v>197</v>
      </c>
      <c r="B255" s="52"/>
      <c r="C255" s="52"/>
    </row>
    <row r="256" spans="1:5" x14ac:dyDescent="0.35">
      <c r="A256" s="4" t="s">
        <v>198</v>
      </c>
      <c r="B256" s="4" t="s">
        <v>38</v>
      </c>
      <c r="C256" s="3" t="s">
        <v>202</v>
      </c>
    </row>
    <row r="257" spans="1:5" x14ac:dyDescent="0.35">
      <c r="A257" s="4" t="s">
        <v>199</v>
      </c>
      <c r="B257" s="4">
        <v>150000</v>
      </c>
      <c r="D257" s="3">
        <f>B258-B259</f>
        <v>199500</v>
      </c>
    </row>
    <row r="258" spans="1:5" x14ac:dyDescent="0.35">
      <c r="A258" s="4" t="s">
        <v>200</v>
      </c>
      <c r="B258" s="4">
        <v>270000</v>
      </c>
      <c r="D258" s="3">
        <f>B258-B259</f>
        <v>199500</v>
      </c>
    </row>
    <row r="259" spans="1:5" x14ac:dyDescent="0.35">
      <c r="A259" s="4" t="s">
        <v>201</v>
      </c>
      <c r="B259" s="4">
        <v>70500</v>
      </c>
    </row>
    <row r="260" spans="1:5" x14ac:dyDescent="0.35">
      <c r="A260" s="4" t="s">
        <v>30</v>
      </c>
      <c r="B260" s="4">
        <f>B258-B259</f>
        <v>199500</v>
      </c>
    </row>
    <row r="261" spans="1:5" x14ac:dyDescent="0.35">
      <c r="A261" s="53" t="s">
        <v>203</v>
      </c>
      <c r="B261" s="53"/>
      <c r="C261" s="53"/>
      <c r="D261" s="3" t="s">
        <v>211</v>
      </c>
    </row>
    <row r="262" spans="1:5" x14ac:dyDescent="0.35">
      <c r="A262" s="4" t="s">
        <v>204</v>
      </c>
      <c r="B262" s="4" t="s">
        <v>205</v>
      </c>
      <c r="C262" s="4" t="s">
        <v>206</v>
      </c>
      <c r="D262" s="4" t="s">
        <v>207</v>
      </c>
    </row>
    <row r="263" spans="1:5" x14ac:dyDescent="0.35">
      <c r="A263" s="4" t="s">
        <v>208</v>
      </c>
      <c r="B263" s="4">
        <v>1350</v>
      </c>
      <c r="C263" s="15">
        <v>0.18</v>
      </c>
      <c r="D263" s="4">
        <f>B263/1.2</f>
        <v>1125</v>
      </c>
      <c r="E263" s="39"/>
    </row>
    <row r="264" spans="1:5" x14ac:dyDescent="0.35">
      <c r="A264" s="4" t="s">
        <v>209</v>
      </c>
      <c r="B264" s="4">
        <v>1510</v>
      </c>
      <c r="C264" s="15">
        <v>0.18</v>
      </c>
      <c r="D264" s="4">
        <f t="shared" ref="D264:D265" si="14">B264/1.2</f>
        <v>1258.3333333333335</v>
      </c>
    </row>
    <row r="265" spans="1:5" x14ac:dyDescent="0.35">
      <c r="A265" s="4" t="s">
        <v>210</v>
      </c>
      <c r="B265" s="4">
        <v>980</v>
      </c>
      <c r="C265" s="15">
        <v>0.18</v>
      </c>
      <c r="D265" s="4">
        <f t="shared" si="14"/>
        <v>816.66666666666674</v>
      </c>
    </row>
    <row r="267" spans="1:5" x14ac:dyDescent="0.35">
      <c r="D267" s="42">
        <f>B263+18%</f>
        <v>1350.18</v>
      </c>
    </row>
    <row r="268" spans="1:5" x14ac:dyDescent="0.35">
      <c r="D268" s="3">
        <f>B263/1.2%</f>
        <v>112500</v>
      </c>
    </row>
  </sheetData>
  <mergeCells count="14">
    <mergeCell ref="B59:E61"/>
    <mergeCell ref="B98:E99"/>
    <mergeCell ref="F109:I110"/>
    <mergeCell ref="B48:E49"/>
    <mergeCell ref="A1:E3"/>
    <mergeCell ref="B41:D41"/>
    <mergeCell ref="B10:D11"/>
    <mergeCell ref="B19:D20"/>
    <mergeCell ref="B30:D31"/>
    <mergeCell ref="A255:C255"/>
    <mergeCell ref="A261:C261"/>
    <mergeCell ref="B120:D121"/>
    <mergeCell ref="A130:C131"/>
    <mergeCell ref="A142:A1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359F-E6D1-48C9-A32C-567563205758}">
  <dimension ref="A1:H30"/>
  <sheetViews>
    <sheetView topLeftCell="A16" workbookViewId="0">
      <selection activeCell="G8" sqref="G8"/>
    </sheetView>
  </sheetViews>
  <sheetFormatPr defaultRowHeight="26.25" x14ac:dyDescent="0.4"/>
  <cols>
    <col min="1" max="1" width="34.5703125" style="16" customWidth="1"/>
    <col min="2" max="2" width="30.28515625" style="16" customWidth="1"/>
    <col min="3" max="3" width="33.85546875" style="16" customWidth="1"/>
    <col min="4" max="4" width="31.140625" style="16" customWidth="1"/>
    <col min="5" max="5" width="9.140625" style="16"/>
    <col min="6" max="6" width="31.85546875" style="16" bestFit="1" customWidth="1"/>
    <col min="7" max="8" width="21.5703125" style="16" bestFit="1" customWidth="1"/>
    <col min="9" max="16384" width="9.140625" style="16"/>
  </cols>
  <sheetData>
    <row r="1" spans="1:8" x14ac:dyDescent="0.4">
      <c r="C1" s="57" t="s">
        <v>218</v>
      </c>
      <c r="D1" s="57"/>
    </row>
    <row r="2" spans="1:8" x14ac:dyDescent="0.4">
      <c r="A2" s="17"/>
    </row>
    <row r="3" spans="1:8" x14ac:dyDescent="0.4">
      <c r="A3" s="18" t="s">
        <v>212</v>
      </c>
      <c r="B3" s="20"/>
      <c r="C3" s="20" t="s">
        <v>213</v>
      </c>
      <c r="D3" s="20"/>
      <c r="E3" s="20"/>
      <c r="F3" s="19">
        <f ca="1">TODAY()</f>
        <v>45335</v>
      </c>
      <c r="H3" s="19">
        <f ca="1">TODAY()</f>
        <v>45335</v>
      </c>
    </row>
    <row r="4" spans="1:8" x14ac:dyDescent="0.4">
      <c r="A4" s="20" t="s">
        <v>214</v>
      </c>
      <c r="B4" s="20"/>
      <c r="C4" s="21">
        <v>45266</v>
      </c>
      <c r="D4" s="20" t="s">
        <v>215</v>
      </c>
      <c r="E4" s="20"/>
      <c r="F4" s="16" t="s">
        <v>441</v>
      </c>
      <c r="H4" s="19">
        <v>45274</v>
      </c>
    </row>
    <row r="5" spans="1:8" x14ac:dyDescent="0.4">
      <c r="A5" s="20" t="s">
        <v>216</v>
      </c>
      <c r="B5" s="20"/>
      <c r="C5" s="22">
        <v>0.65694444444444444</v>
      </c>
      <c r="D5" s="20" t="s">
        <v>217</v>
      </c>
      <c r="E5" s="20"/>
      <c r="H5" s="43">
        <v>0.47916666666666669</v>
      </c>
    </row>
    <row r="6" spans="1:8" x14ac:dyDescent="0.4">
      <c r="G6" s="40"/>
    </row>
    <row r="7" spans="1:8" x14ac:dyDescent="0.4">
      <c r="A7" s="20" t="s">
        <v>219</v>
      </c>
      <c r="B7" s="20" t="s">
        <v>220</v>
      </c>
      <c r="C7" s="20" t="s">
        <v>221</v>
      </c>
      <c r="D7" s="20" t="s">
        <v>222</v>
      </c>
      <c r="F7" s="41">
        <f ca="1">A8+B8</f>
        <v>45335.663194444445</v>
      </c>
      <c r="G7" s="40"/>
    </row>
    <row r="8" spans="1:8" x14ac:dyDescent="0.4">
      <c r="A8" s="23">
        <f ca="1">TODAY()</f>
        <v>45335</v>
      </c>
      <c r="B8" s="22">
        <v>0.66319444444444442</v>
      </c>
      <c r="C8" s="24">
        <f ca="1">A8+B8</f>
        <v>45335.663194444445</v>
      </c>
      <c r="D8" s="20"/>
      <c r="G8" s="40"/>
    </row>
    <row r="10" spans="1:8" x14ac:dyDescent="0.4">
      <c r="B10" s="58" t="s">
        <v>223</v>
      </c>
      <c r="C10" s="58"/>
      <c r="D10" s="58"/>
    </row>
    <row r="11" spans="1:8" x14ac:dyDescent="0.4">
      <c r="A11" s="24">
        <f ca="1">NOW()</f>
        <v>45335.745764699073</v>
      </c>
      <c r="B11" s="25"/>
      <c r="C11" s="25" t="s">
        <v>224</v>
      </c>
    </row>
    <row r="13" spans="1:8" x14ac:dyDescent="0.4">
      <c r="A13" s="20" t="s">
        <v>225</v>
      </c>
      <c r="B13" s="20" t="s">
        <v>226</v>
      </c>
      <c r="C13" s="20" t="s">
        <v>227</v>
      </c>
      <c r="D13" s="16" t="s">
        <v>228</v>
      </c>
    </row>
    <row r="14" spans="1:8" x14ac:dyDescent="0.4">
      <c r="A14" s="26">
        <v>44934</v>
      </c>
      <c r="B14" s="20">
        <v>-15</v>
      </c>
      <c r="C14" s="26">
        <f>A14+B14</f>
        <v>44919</v>
      </c>
    </row>
    <row r="15" spans="1:8" x14ac:dyDescent="0.4">
      <c r="G15" s="19">
        <v>45274</v>
      </c>
    </row>
    <row r="16" spans="1:8" x14ac:dyDescent="0.4">
      <c r="B16" s="57" t="s">
        <v>229</v>
      </c>
      <c r="C16" s="57"/>
      <c r="D16" s="57"/>
      <c r="G16" s="16">
        <f>MONTH(G15)</f>
        <v>12</v>
      </c>
    </row>
    <row r="17" spans="1:8" x14ac:dyDescent="0.4">
      <c r="A17" s="19">
        <v>45266</v>
      </c>
      <c r="B17" s="16">
        <f>YEAR(A17)</f>
        <v>2023</v>
      </c>
      <c r="G17" s="16" t="e" cm="1">
        <f t="array" ref="G17">tear</f>
        <v>#NAME?</v>
      </c>
      <c r="H17" s="16">
        <f>YEAR(G15)</f>
        <v>2023</v>
      </c>
    </row>
    <row r="18" spans="1:8" x14ac:dyDescent="0.4">
      <c r="B18" s="17"/>
      <c r="C18" s="17" t="s">
        <v>230</v>
      </c>
      <c r="D18" s="17"/>
    </row>
    <row r="19" spans="1:8" x14ac:dyDescent="0.4">
      <c r="A19" s="19">
        <v>45266</v>
      </c>
      <c r="C19" s="16">
        <f>MONTH(A19)</f>
        <v>12</v>
      </c>
    </row>
    <row r="20" spans="1:8" x14ac:dyDescent="0.4">
      <c r="B20" s="57" t="s">
        <v>231</v>
      </c>
      <c r="C20" s="57"/>
      <c r="D20" s="57"/>
    </row>
    <row r="21" spans="1:8" x14ac:dyDescent="0.4">
      <c r="A21" s="20" t="s">
        <v>232</v>
      </c>
      <c r="B21" s="20" t="s">
        <v>233</v>
      </c>
      <c r="C21" s="20" t="s">
        <v>234</v>
      </c>
      <c r="D21" s="20" t="s">
        <v>25</v>
      </c>
      <c r="E21" s="20"/>
      <c r="F21" s="20"/>
      <c r="G21" s="20" t="s">
        <v>14</v>
      </c>
    </row>
    <row r="22" spans="1:8" x14ac:dyDescent="0.4">
      <c r="A22" s="20">
        <v>12</v>
      </c>
      <c r="B22" s="20">
        <v>0</v>
      </c>
      <c r="C22" s="20">
        <v>2</v>
      </c>
      <c r="D22" s="20" t="s">
        <v>235</v>
      </c>
      <c r="E22" s="20"/>
      <c r="F22" s="20"/>
      <c r="G22" s="27">
        <f>TIME(A22,B22,C22)</f>
        <v>0.50002314814814819</v>
      </c>
    </row>
    <row r="23" spans="1:8" x14ac:dyDescent="0.4">
      <c r="A23" s="20">
        <v>16</v>
      </c>
      <c r="B23" s="20">
        <v>5</v>
      </c>
      <c r="C23" s="20">
        <v>20</v>
      </c>
      <c r="D23" s="20"/>
      <c r="E23" s="20"/>
      <c r="F23" s="20"/>
      <c r="G23" s="27">
        <f>TIME(A23,B23,C23)</f>
        <v>0.67037037037037039</v>
      </c>
    </row>
    <row r="24" spans="1:8" x14ac:dyDescent="0.4">
      <c r="B24" s="17"/>
      <c r="C24" s="17"/>
      <c r="D24" s="17"/>
    </row>
    <row r="25" spans="1:8" x14ac:dyDescent="0.4">
      <c r="B25" s="17" t="s">
        <v>236</v>
      </c>
      <c r="C25" s="17"/>
      <c r="D25" s="17"/>
    </row>
    <row r="26" spans="1:8" x14ac:dyDescent="0.4">
      <c r="A26" s="19">
        <v>45266</v>
      </c>
      <c r="B26" s="16">
        <f>WEEKDAY(A26,1)</f>
        <v>4</v>
      </c>
      <c r="C26" s="16">
        <f>WEEKDAY(A26,2)</f>
        <v>3</v>
      </c>
    </row>
    <row r="27" spans="1:8" x14ac:dyDescent="0.4">
      <c r="B27" s="57" t="s">
        <v>237</v>
      </c>
      <c r="C27" s="57"/>
      <c r="D27" s="57"/>
    </row>
    <row r="28" spans="1:8" x14ac:dyDescent="0.4">
      <c r="B28" s="57"/>
      <c r="C28" s="57"/>
      <c r="D28" s="57"/>
    </row>
    <row r="29" spans="1:8" x14ac:dyDescent="0.4">
      <c r="A29" s="16" t="s">
        <v>238</v>
      </c>
      <c r="B29" s="16" t="s">
        <v>239</v>
      </c>
      <c r="C29" s="16" t="s">
        <v>25</v>
      </c>
    </row>
    <row r="30" spans="1:8" x14ac:dyDescent="0.4">
      <c r="A30" s="19">
        <v>45261</v>
      </c>
      <c r="B30" s="19">
        <v>45291</v>
      </c>
      <c r="C30" s="16" t="s">
        <v>240</v>
      </c>
      <c r="D30" s="16">
        <f>YEARFRAC(A30,B30)</f>
        <v>8.3333333333333329E-2</v>
      </c>
    </row>
  </sheetData>
  <mergeCells count="5">
    <mergeCell ref="B16:D16"/>
    <mergeCell ref="B20:D20"/>
    <mergeCell ref="B27:D28"/>
    <mergeCell ref="C1:D1"/>
    <mergeCell ref="B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8AC2-ED88-4A74-9901-F438FDE81AA3}">
  <dimension ref="A1:K298"/>
  <sheetViews>
    <sheetView tabSelected="1" topLeftCell="B195" zoomScale="124" zoomScaleNormal="124" workbookViewId="0">
      <selection activeCell="F245" sqref="F245:J254"/>
    </sheetView>
  </sheetViews>
  <sheetFormatPr defaultRowHeight="26.25" x14ac:dyDescent="0.4"/>
  <cols>
    <col min="1" max="1" width="37.140625" style="28" customWidth="1"/>
    <col min="2" max="2" width="21.42578125" style="28" customWidth="1"/>
    <col min="3" max="3" width="32.85546875" style="28" customWidth="1"/>
    <col min="4" max="4" width="17.85546875" style="28" bestFit="1" customWidth="1"/>
    <col min="5" max="5" width="28.7109375" style="28" customWidth="1"/>
    <col min="6" max="6" width="21.85546875" style="28" customWidth="1"/>
    <col min="7" max="7" width="17" style="28" customWidth="1"/>
    <col min="8" max="11" width="10.140625" style="28" bestFit="1" customWidth="1"/>
    <col min="12" max="16384" width="9.140625" style="28"/>
  </cols>
  <sheetData>
    <row r="1" spans="1:11" x14ac:dyDescent="0.4">
      <c r="A1" s="29" t="s">
        <v>267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4">
      <c r="A3" s="37" t="s">
        <v>245</v>
      </c>
      <c r="G3" s="28">
        <f>DEGREES(E5)</f>
        <v>299.6569268534206</v>
      </c>
    </row>
    <row r="4" spans="1:11" x14ac:dyDescent="0.4">
      <c r="A4" s="28" t="s">
        <v>241</v>
      </c>
    </row>
    <row r="5" spans="1:11" x14ac:dyDescent="0.4">
      <c r="A5" s="38" t="s">
        <v>242</v>
      </c>
      <c r="B5" s="38" t="s">
        <v>25</v>
      </c>
      <c r="C5" s="38" t="s">
        <v>243</v>
      </c>
      <c r="E5" s="28">
        <v>5.23</v>
      </c>
    </row>
    <row r="6" spans="1:11" x14ac:dyDescent="0.4">
      <c r="A6" s="38">
        <v>1.5</v>
      </c>
      <c r="B6" s="38" t="s">
        <v>244</v>
      </c>
      <c r="C6" s="38">
        <f>DEGREES(A6)</f>
        <v>85.943669269623484</v>
      </c>
      <c r="E6" s="28">
        <f>DEGREES(E5)</f>
        <v>299.6569268534206</v>
      </c>
    </row>
    <row r="8" spans="1:11" x14ac:dyDescent="0.4">
      <c r="A8" s="37" t="s">
        <v>246</v>
      </c>
    </row>
    <row r="9" spans="1:11" x14ac:dyDescent="0.4">
      <c r="A9" s="28" t="s">
        <v>247</v>
      </c>
    </row>
    <row r="10" spans="1:11" x14ac:dyDescent="0.4">
      <c r="A10" s="38" t="s">
        <v>248</v>
      </c>
      <c r="B10" s="38" t="s">
        <v>249</v>
      </c>
      <c r="C10" s="38" t="s">
        <v>25</v>
      </c>
      <c r="D10" s="38" t="s">
        <v>243</v>
      </c>
    </row>
    <row r="11" spans="1:11" x14ac:dyDescent="0.4">
      <c r="A11" s="38">
        <v>110</v>
      </c>
      <c r="B11" s="38">
        <v>2</v>
      </c>
      <c r="C11" s="38" t="s">
        <v>251</v>
      </c>
      <c r="D11" s="38">
        <f>_xlfn.DECIMAL(A11,B11)</f>
        <v>6</v>
      </c>
    </row>
    <row r="12" spans="1:11" x14ac:dyDescent="0.4">
      <c r="A12" s="38" t="s">
        <v>250</v>
      </c>
      <c r="B12" s="38">
        <v>16</v>
      </c>
      <c r="C12" s="38"/>
      <c r="D12" s="38">
        <f>_xlfn.DECIMAL(A12,B12)</f>
        <v>3822</v>
      </c>
    </row>
    <row r="14" spans="1:11" x14ac:dyDescent="0.4">
      <c r="A14" s="37" t="s">
        <v>252</v>
      </c>
    </row>
    <row r="15" spans="1:11" x14ac:dyDescent="0.4">
      <c r="A15" s="28" t="s">
        <v>253</v>
      </c>
      <c r="E15" s="28">
        <f>EXP(A17)</f>
        <v>9.9741824548147182</v>
      </c>
    </row>
    <row r="16" spans="1:11" x14ac:dyDescent="0.4">
      <c r="A16" s="38" t="s">
        <v>254</v>
      </c>
      <c r="B16" s="38" t="s">
        <v>25</v>
      </c>
      <c r="C16" s="38" t="s">
        <v>243</v>
      </c>
    </row>
    <row r="17" spans="1:7" x14ac:dyDescent="0.4">
      <c r="A17" s="38">
        <v>2.2999999999999998</v>
      </c>
      <c r="B17" s="38" t="s">
        <v>255</v>
      </c>
      <c r="C17" s="38">
        <f>EXP(A17)</f>
        <v>9.9741824548147182</v>
      </c>
    </row>
    <row r="18" spans="1:7" x14ac:dyDescent="0.4">
      <c r="A18" s="38">
        <v>5</v>
      </c>
      <c r="B18" s="38"/>
      <c r="C18" s="38">
        <f>EXP(A18)</f>
        <v>148.4131591025766</v>
      </c>
    </row>
    <row r="19" spans="1:7" x14ac:dyDescent="0.4">
      <c r="A19" s="37" t="s">
        <v>256</v>
      </c>
    </row>
    <row r="20" spans="1:7" x14ac:dyDescent="0.4">
      <c r="A20" s="28" t="s">
        <v>257</v>
      </c>
      <c r="D20" s="28">
        <v>15</v>
      </c>
    </row>
    <row r="21" spans="1:7" x14ac:dyDescent="0.4">
      <c r="A21" s="38" t="s">
        <v>254</v>
      </c>
      <c r="B21" s="38" t="s">
        <v>25</v>
      </c>
      <c r="C21" s="38" t="s">
        <v>243</v>
      </c>
      <c r="D21" s="28">
        <v>4.5999999999999996</v>
      </c>
      <c r="E21" s="28">
        <f>FACT(C23)</f>
        <v>6.2044840173323941E+23</v>
      </c>
    </row>
    <row r="22" spans="1:7" x14ac:dyDescent="0.4">
      <c r="A22" s="38">
        <v>3</v>
      </c>
      <c r="B22" s="38" t="s">
        <v>258</v>
      </c>
      <c r="C22" s="38">
        <f>FACT(A22)</f>
        <v>6</v>
      </c>
      <c r="E22" s="28">
        <f>FACT(C22)</f>
        <v>720</v>
      </c>
    </row>
    <row r="23" spans="1:7" x14ac:dyDescent="0.4">
      <c r="A23" s="38">
        <v>4.5</v>
      </c>
      <c r="B23" s="38"/>
      <c r="C23" s="38">
        <f>FACT(A23)</f>
        <v>24</v>
      </c>
    </row>
    <row r="25" spans="1:7" x14ac:dyDescent="0.4">
      <c r="A25" s="37" t="s">
        <v>259</v>
      </c>
    </row>
    <row r="26" spans="1:7" x14ac:dyDescent="0.4">
      <c r="A26" s="28" t="s">
        <v>260</v>
      </c>
    </row>
    <row r="27" spans="1:7" x14ac:dyDescent="0.4">
      <c r="A27" s="38" t="s">
        <v>254</v>
      </c>
      <c r="B27" s="38" t="s">
        <v>261</v>
      </c>
      <c r="C27" s="38" t="s">
        <v>262</v>
      </c>
      <c r="D27" s="38" t="s">
        <v>243</v>
      </c>
      <c r="E27" s="38" t="s">
        <v>25</v>
      </c>
      <c r="G27" s="28">
        <f>_xlfn.FLOOR.MATH(A28,B28,C28)</f>
        <v>2</v>
      </c>
    </row>
    <row r="28" spans="1:7" x14ac:dyDescent="0.4">
      <c r="A28" s="38">
        <v>2.5</v>
      </c>
      <c r="B28" s="38">
        <v>1</v>
      </c>
      <c r="C28" s="38">
        <v>1</v>
      </c>
      <c r="D28" s="38">
        <f>_xlfn.FLOOR.MATH(A28,B28,C28)</f>
        <v>2</v>
      </c>
      <c r="E28" s="38" t="s">
        <v>263</v>
      </c>
    </row>
    <row r="29" spans="1:7" x14ac:dyDescent="0.4">
      <c r="A29" s="38">
        <v>-1.5</v>
      </c>
      <c r="B29" s="38">
        <v>-1</v>
      </c>
      <c r="C29" s="38">
        <v>0</v>
      </c>
      <c r="D29" s="38">
        <f>_xlfn.FLOOR.MATH(A29,B29,C29)</f>
        <v>-2</v>
      </c>
      <c r="E29" s="38"/>
    </row>
    <row r="31" spans="1:7" x14ac:dyDescent="0.4">
      <c r="A31" s="37" t="s">
        <v>264</v>
      </c>
    </row>
    <row r="32" spans="1:7" x14ac:dyDescent="0.4">
      <c r="A32" s="28" t="s">
        <v>265</v>
      </c>
    </row>
    <row r="33" spans="1:7" x14ac:dyDescent="0.4">
      <c r="A33" s="60" t="s">
        <v>266</v>
      </c>
      <c r="B33" s="60"/>
      <c r="C33" s="60"/>
      <c r="D33" s="38" t="s">
        <v>243</v>
      </c>
      <c r="E33" s="38" t="s">
        <v>25</v>
      </c>
    </row>
    <row r="34" spans="1:7" x14ac:dyDescent="0.4">
      <c r="A34" s="38">
        <v>20</v>
      </c>
      <c r="B34" s="38">
        <v>25</v>
      </c>
      <c r="C34" s="38">
        <v>65</v>
      </c>
      <c r="D34" s="38">
        <f>GCD(A34,B34,C34,)</f>
        <v>5</v>
      </c>
      <c r="E34" s="38" t="s">
        <v>268</v>
      </c>
    </row>
    <row r="35" spans="1:7" x14ac:dyDescent="0.4">
      <c r="A35" s="38"/>
      <c r="B35" s="38"/>
      <c r="C35" s="38"/>
      <c r="D35" s="38"/>
      <c r="E35" s="38"/>
    </row>
    <row r="36" spans="1:7" x14ac:dyDescent="0.4">
      <c r="A36" s="37" t="s">
        <v>269</v>
      </c>
    </row>
    <row r="37" spans="1:7" x14ac:dyDescent="0.4">
      <c r="A37" s="28" t="s">
        <v>270</v>
      </c>
      <c r="G37" s="28">
        <f>LCM(A39,B39,C39)</f>
        <v>60</v>
      </c>
    </row>
    <row r="38" spans="1:7" x14ac:dyDescent="0.4">
      <c r="A38" s="60" t="s">
        <v>271</v>
      </c>
      <c r="B38" s="60"/>
      <c r="C38" s="60"/>
      <c r="D38" s="60"/>
      <c r="E38" s="38"/>
    </row>
    <row r="39" spans="1:7" x14ac:dyDescent="0.4">
      <c r="A39" s="38">
        <v>10</v>
      </c>
      <c r="B39" s="38">
        <v>20</v>
      </c>
      <c r="C39" s="38">
        <v>30</v>
      </c>
      <c r="D39" s="38">
        <f>LCM(A39,B39,C39)</f>
        <v>60</v>
      </c>
      <c r="E39" s="38" t="s">
        <v>272</v>
      </c>
    </row>
    <row r="40" spans="1:7" x14ac:dyDescent="0.4">
      <c r="A40" s="37" t="s">
        <v>273</v>
      </c>
    </row>
    <row r="41" spans="1:7" x14ac:dyDescent="0.4">
      <c r="A41" s="28" t="s">
        <v>274</v>
      </c>
    </row>
    <row r="42" spans="1:7" x14ac:dyDescent="0.4">
      <c r="A42" s="38" t="s">
        <v>271</v>
      </c>
      <c r="B42" s="38" t="s">
        <v>243</v>
      </c>
      <c r="C42" s="38" t="s">
        <v>25</v>
      </c>
      <c r="E42" s="28">
        <f>LN(A43)</f>
        <v>2.3025850929940459</v>
      </c>
    </row>
    <row r="43" spans="1:7" x14ac:dyDescent="0.4">
      <c r="A43" s="38">
        <v>10</v>
      </c>
      <c r="B43" s="38">
        <f>LN(A43)</f>
        <v>2.3025850929940459</v>
      </c>
      <c r="C43" s="38" t="s">
        <v>275</v>
      </c>
    </row>
    <row r="44" spans="1:7" x14ac:dyDescent="0.4">
      <c r="A44" s="38">
        <v>5</v>
      </c>
      <c r="B44" s="38">
        <f>LN(A44)</f>
        <v>1.6094379124341003</v>
      </c>
      <c r="C44" s="38"/>
    </row>
    <row r="46" spans="1:7" x14ac:dyDescent="0.4">
      <c r="A46" s="37" t="s">
        <v>276</v>
      </c>
    </row>
    <row r="47" spans="1:7" x14ac:dyDescent="0.4">
      <c r="A47" s="28" t="s">
        <v>277</v>
      </c>
    </row>
    <row r="48" spans="1:7" x14ac:dyDescent="0.4">
      <c r="A48" s="38" t="s">
        <v>266</v>
      </c>
      <c r="B48" s="38" t="s">
        <v>278</v>
      </c>
      <c r="C48" s="38" t="s">
        <v>243</v>
      </c>
      <c r="D48" s="38"/>
      <c r="E48" s="38">
        <f>LOG(A49,B49)</f>
        <v>2</v>
      </c>
    </row>
    <row r="49" spans="1:6" x14ac:dyDescent="0.4">
      <c r="A49" s="38">
        <v>100</v>
      </c>
      <c r="B49" s="38">
        <v>10</v>
      </c>
      <c r="C49" s="38">
        <f>LOG(A49,B49)</f>
        <v>2</v>
      </c>
      <c r="D49" s="38"/>
    </row>
    <row r="51" spans="1:6" x14ac:dyDescent="0.4">
      <c r="A51" s="37" t="s">
        <v>279</v>
      </c>
    </row>
    <row r="52" spans="1:6" x14ac:dyDescent="0.4">
      <c r="A52" s="28" t="s">
        <v>280</v>
      </c>
    </row>
    <row r="53" spans="1:6" x14ac:dyDescent="0.4">
      <c r="A53" s="38" t="s">
        <v>254</v>
      </c>
      <c r="B53" s="38" t="s">
        <v>279</v>
      </c>
      <c r="C53" s="38" t="s">
        <v>243</v>
      </c>
      <c r="D53" s="38" t="s">
        <v>25</v>
      </c>
      <c r="E53" s="38"/>
    </row>
    <row r="54" spans="1:6" x14ac:dyDescent="0.4">
      <c r="A54" s="38">
        <v>4</v>
      </c>
      <c r="B54" s="38">
        <v>8</v>
      </c>
      <c r="C54" s="38">
        <f>POWER(A54,B54)</f>
        <v>65536</v>
      </c>
      <c r="D54" s="38" t="s">
        <v>281</v>
      </c>
      <c r="E54" s="38"/>
    </row>
    <row r="55" spans="1:6" x14ac:dyDescent="0.4">
      <c r="C55" s="28">
        <f>POWER(50,3)</f>
        <v>125000</v>
      </c>
    </row>
    <row r="56" spans="1:6" x14ac:dyDescent="0.4">
      <c r="A56" s="37" t="s">
        <v>282</v>
      </c>
    </row>
    <row r="57" spans="1:6" x14ac:dyDescent="0.4">
      <c r="A57" s="28" t="s">
        <v>283</v>
      </c>
    </row>
    <row r="58" spans="1:6" x14ac:dyDescent="0.4">
      <c r="A58" s="60" t="s">
        <v>271</v>
      </c>
      <c r="B58" s="60"/>
      <c r="C58" s="38" t="s">
        <v>243</v>
      </c>
      <c r="D58" s="38" t="s">
        <v>284</v>
      </c>
      <c r="E58" s="38"/>
      <c r="F58" s="28">
        <f>PRODUCT(A59,B59)</f>
        <v>55</v>
      </c>
    </row>
    <row r="59" spans="1:6" x14ac:dyDescent="0.4">
      <c r="A59" s="38">
        <v>5</v>
      </c>
      <c r="B59" s="38">
        <v>11</v>
      </c>
      <c r="C59" s="38">
        <f>PRODUCT(A59,B59)</f>
        <v>55</v>
      </c>
      <c r="D59" s="38" t="s">
        <v>285</v>
      </c>
      <c r="E59" s="38"/>
    </row>
    <row r="60" spans="1:6" x14ac:dyDescent="0.4">
      <c r="A60" s="59" t="s">
        <v>286</v>
      </c>
      <c r="B60" s="59"/>
      <c r="C60" s="59"/>
      <c r="D60" s="59"/>
    </row>
    <row r="61" spans="1:6" x14ac:dyDescent="0.4">
      <c r="A61" s="37" t="s">
        <v>287</v>
      </c>
    </row>
    <row r="62" spans="1:6" x14ac:dyDescent="0.4">
      <c r="A62" s="28" t="s">
        <v>288</v>
      </c>
      <c r="B62" s="28" t="s">
        <v>204</v>
      </c>
      <c r="D62" s="28" t="s">
        <v>288</v>
      </c>
      <c r="E62" s="28" t="str">
        <f>LOOKUP(A63,A63:B66)</f>
        <v>mango</v>
      </c>
    </row>
    <row r="63" spans="1:6" x14ac:dyDescent="0.4">
      <c r="A63" s="28" t="s">
        <v>22</v>
      </c>
      <c r="B63" s="28" t="s">
        <v>290</v>
      </c>
      <c r="D63" s="28" t="str">
        <f>LOOKUP(A65,A63:B66)</f>
        <v>pineapple</v>
      </c>
    </row>
    <row r="64" spans="1:6" x14ac:dyDescent="0.4">
      <c r="A64" s="28" t="s">
        <v>21</v>
      </c>
      <c r="B64" s="28" t="s">
        <v>291</v>
      </c>
      <c r="D64" s="28" t="s">
        <v>444</v>
      </c>
    </row>
    <row r="65" spans="1:6" x14ac:dyDescent="0.4">
      <c r="A65" s="28" t="s">
        <v>23</v>
      </c>
      <c r="B65" s="28" t="s">
        <v>34</v>
      </c>
    </row>
    <row r="66" spans="1:6" x14ac:dyDescent="0.4">
      <c r="A66" s="28" t="s">
        <v>289</v>
      </c>
      <c r="B66" s="28" t="s">
        <v>292</v>
      </c>
    </row>
    <row r="68" spans="1:6" x14ac:dyDescent="0.4">
      <c r="A68" s="28" t="s">
        <v>293</v>
      </c>
    </row>
    <row r="69" spans="1:6" x14ac:dyDescent="0.4">
      <c r="A69" s="28" t="s">
        <v>288</v>
      </c>
      <c r="B69" s="28" t="s">
        <v>22</v>
      </c>
      <c r="C69" s="28" t="s">
        <v>21</v>
      </c>
      <c r="D69" s="28" t="s">
        <v>23</v>
      </c>
      <c r="E69" s="28" t="s">
        <v>289</v>
      </c>
      <c r="F69" s="28" t="str">
        <f>HLOOKUP(C69,B69:E70,2)</f>
        <v>mango</v>
      </c>
    </row>
    <row r="70" spans="1:6" x14ac:dyDescent="0.4">
      <c r="A70" s="28" t="s">
        <v>204</v>
      </c>
      <c r="B70" s="28" t="s">
        <v>290</v>
      </c>
      <c r="C70" s="28" t="s">
        <v>291</v>
      </c>
      <c r="D70" s="28" t="s">
        <v>34</v>
      </c>
      <c r="E70" s="28" t="s">
        <v>292</v>
      </c>
    </row>
    <row r="73" spans="1:6" x14ac:dyDescent="0.4">
      <c r="A73" s="28" t="s">
        <v>294</v>
      </c>
      <c r="B73" s="30" t="s">
        <v>371</v>
      </c>
      <c r="E73" s="30" t="str">
        <f>HYPERLINK("www.google.com")</f>
        <v>www.google.com</v>
      </c>
      <c r="F73" s="30" t="str">
        <f>HYPERLINK("KOKILA")</f>
        <v>KOKILA</v>
      </c>
    </row>
    <row r="74" spans="1:6" x14ac:dyDescent="0.4">
      <c r="A74" s="30" t="str">
        <f>HYPERLINK("google.com")</f>
        <v>google.com</v>
      </c>
      <c r="E74" s="30" t="s">
        <v>445</v>
      </c>
    </row>
    <row r="75" spans="1:6" x14ac:dyDescent="0.4">
      <c r="A75" s="28" t="s">
        <v>295</v>
      </c>
      <c r="C75" s="28" t="s">
        <v>25</v>
      </c>
    </row>
    <row r="76" spans="1:6" x14ac:dyDescent="0.4">
      <c r="A76" s="28" t="s">
        <v>288</v>
      </c>
      <c r="B76" s="28" t="s">
        <v>204</v>
      </c>
      <c r="C76" s="28" t="s">
        <v>296</v>
      </c>
    </row>
    <row r="77" spans="1:6" x14ac:dyDescent="0.4">
      <c r="A77" s="28" t="s">
        <v>22</v>
      </c>
      <c r="B77" s="28" t="s">
        <v>290</v>
      </c>
      <c r="E77" s="28" t="str">
        <f>INDEX(A76:B80,2,2)</f>
        <v>apples</v>
      </c>
    </row>
    <row r="78" spans="1:6" x14ac:dyDescent="0.4">
      <c r="A78" s="28" t="s">
        <v>21</v>
      </c>
      <c r="B78" s="28" t="s">
        <v>291</v>
      </c>
    </row>
    <row r="79" spans="1:6" x14ac:dyDescent="0.4">
      <c r="A79" s="28" t="s">
        <v>23</v>
      </c>
      <c r="B79" s="28" t="s">
        <v>34</v>
      </c>
    </row>
    <row r="80" spans="1:6" x14ac:dyDescent="0.4">
      <c r="A80" s="28" t="s">
        <v>289</v>
      </c>
      <c r="B80" s="28" t="s">
        <v>292</v>
      </c>
    </row>
    <row r="82" spans="1:6" x14ac:dyDescent="0.4">
      <c r="A82" s="28" t="s">
        <v>297</v>
      </c>
      <c r="C82" s="28" t="s">
        <v>298</v>
      </c>
    </row>
    <row r="83" spans="1:6" x14ac:dyDescent="0.4">
      <c r="A83" s="28" t="s">
        <v>288</v>
      </c>
      <c r="B83" s="28" t="s">
        <v>204</v>
      </c>
    </row>
    <row r="84" spans="1:6" x14ac:dyDescent="0.4">
      <c r="A84" s="28" t="s">
        <v>22</v>
      </c>
      <c r="B84" s="28" t="s">
        <v>290</v>
      </c>
      <c r="D84" s="28">
        <f>MATCH(A85,A84:A87,0)</f>
        <v>2</v>
      </c>
    </row>
    <row r="85" spans="1:6" x14ac:dyDescent="0.4">
      <c r="A85" s="28" t="s">
        <v>21</v>
      </c>
      <c r="B85" s="28" t="s">
        <v>291</v>
      </c>
    </row>
    <row r="86" spans="1:6" x14ac:dyDescent="0.4">
      <c r="A86" s="28" t="s">
        <v>23</v>
      </c>
      <c r="B86" s="28" t="s">
        <v>34</v>
      </c>
    </row>
    <row r="87" spans="1:6" x14ac:dyDescent="0.4">
      <c r="A87" s="28" t="s">
        <v>289</v>
      </c>
      <c r="B87" s="28" t="s">
        <v>292</v>
      </c>
    </row>
    <row r="89" spans="1:6" x14ac:dyDescent="0.4">
      <c r="C89" s="51" t="s">
        <v>299</v>
      </c>
      <c r="D89" s="51"/>
      <c r="E89" s="51"/>
      <c r="F89" s="51"/>
    </row>
    <row r="90" spans="1:6" x14ac:dyDescent="0.4">
      <c r="C90" s="51"/>
      <c r="D90" s="51"/>
      <c r="E90" s="51"/>
      <c r="F90" s="51"/>
    </row>
    <row r="91" spans="1:6" x14ac:dyDescent="0.4">
      <c r="A91" s="28" t="s">
        <v>300</v>
      </c>
      <c r="C91" s="28" t="s">
        <v>301</v>
      </c>
    </row>
    <row r="92" spans="1:6" x14ac:dyDescent="0.4">
      <c r="A92" s="28" t="s">
        <v>302</v>
      </c>
      <c r="B92" s="31">
        <v>0.1</v>
      </c>
      <c r="C92" s="28" t="s">
        <v>25</v>
      </c>
    </row>
    <row r="93" spans="1:6" x14ac:dyDescent="0.4">
      <c r="A93" s="28" t="s">
        <v>303</v>
      </c>
      <c r="B93" s="28">
        <v>3</v>
      </c>
      <c r="C93" s="28" t="s">
        <v>306</v>
      </c>
    </row>
    <row r="94" spans="1:6" x14ac:dyDescent="0.4">
      <c r="A94" s="28" t="s">
        <v>304</v>
      </c>
      <c r="B94" s="28">
        <v>1</v>
      </c>
    </row>
    <row r="95" spans="1:6" x14ac:dyDescent="0.4">
      <c r="A95" s="28" t="s">
        <v>305</v>
      </c>
      <c r="B95" s="28">
        <f>100</f>
        <v>100</v>
      </c>
    </row>
    <row r="96" spans="1:6" x14ac:dyDescent="0.4">
      <c r="A96" s="28" t="s">
        <v>79</v>
      </c>
      <c r="B96" s="28">
        <v>0</v>
      </c>
    </row>
    <row r="97" spans="1:3" x14ac:dyDescent="0.4">
      <c r="B97" s="32">
        <f>FV(B92,B93,B94,B95,B96)</f>
        <v>-136.41000000000005</v>
      </c>
    </row>
    <row r="99" spans="1:3" x14ac:dyDescent="0.4">
      <c r="A99" s="28" t="s">
        <v>307</v>
      </c>
      <c r="C99" s="28" t="s">
        <v>308</v>
      </c>
    </row>
    <row r="100" spans="1:3" x14ac:dyDescent="0.4">
      <c r="A100" s="28" t="s">
        <v>309</v>
      </c>
      <c r="B100" s="28">
        <v>100</v>
      </c>
      <c r="C100" s="28" t="s">
        <v>310</v>
      </c>
    </row>
    <row r="101" spans="1:3" x14ac:dyDescent="0.4">
      <c r="A101" s="28">
        <v>2017</v>
      </c>
      <c r="B101" s="31">
        <v>0.04</v>
      </c>
    </row>
    <row r="102" spans="1:3" x14ac:dyDescent="0.4">
      <c r="A102" s="28">
        <v>2018</v>
      </c>
      <c r="B102" s="31">
        <v>0.06</v>
      </c>
    </row>
    <row r="103" spans="1:3" x14ac:dyDescent="0.4">
      <c r="A103" s="28">
        <v>2019</v>
      </c>
      <c r="B103" s="31">
        <v>0.05</v>
      </c>
    </row>
    <row r="104" spans="1:3" x14ac:dyDescent="0.4">
      <c r="B104" s="28">
        <f>FVSCHEDULE(B100,B101:B103)</f>
        <v>115.75200000000001</v>
      </c>
    </row>
    <row r="106" spans="1:3" x14ac:dyDescent="0.4">
      <c r="A106" s="28" t="s">
        <v>311</v>
      </c>
      <c r="C106" s="28" t="s">
        <v>312</v>
      </c>
    </row>
    <row r="107" spans="1:3" x14ac:dyDescent="0.4">
      <c r="A107" s="28" t="s">
        <v>302</v>
      </c>
      <c r="B107" s="31">
        <v>0.1</v>
      </c>
      <c r="C107" s="28" t="s">
        <v>314</v>
      </c>
    </row>
    <row r="108" spans="1:3" x14ac:dyDescent="0.4">
      <c r="A108" s="28" t="s">
        <v>303</v>
      </c>
      <c r="B108" s="28">
        <v>3</v>
      </c>
    </row>
    <row r="109" spans="1:3" x14ac:dyDescent="0.4">
      <c r="A109" s="28" t="s">
        <v>304</v>
      </c>
      <c r="B109" s="28">
        <v>1</v>
      </c>
    </row>
    <row r="110" spans="1:3" x14ac:dyDescent="0.4">
      <c r="A110" s="28" t="s">
        <v>313</v>
      </c>
      <c r="B110" s="28">
        <f>100</f>
        <v>100</v>
      </c>
    </row>
    <row r="111" spans="1:3" x14ac:dyDescent="0.4">
      <c r="A111" s="28" t="s">
        <v>79</v>
      </c>
      <c r="B111" s="28">
        <v>0</v>
      </c>
    </row>
    <row r="112" spans="1:3" x14ac:dyDescent="0.4">
      <c r="B112" s="32">
        <f>PV(B107,B108,B109,B110,B111)</f>
        <v>-77.618332081141972</v>
      </c>
    </row>
    <row r="113" spans="1:5" x14ac:dyDescent="0.4">
      <c r="A113" s="28" t="s">
        <v>315</v>
      </c>
      <c r="C113" s="28" t="s">
        <v>316</v>
      </c>
    </row>
    <row r="114" spans="1:5" x14ac:dyDescent="0.4">
      <c r="A114" s="28" t="s">
        <v>318</v>
      </c>
      <c r="B114" s="28" t="s">
        <v>319</v>
      </c>
    </row>
    <row r="115" spans="1:5" x14ac:dyDescent="0.4">
      <c r="A115" s="28">
        <v>0</v>
      </c>
      <c r="B115" s="28">
        <v>-800</v>
      </c>
      <c r="C115" s="28" t="s">
        <v>320</v>
      </c>
      <c r="D115" s="31">
        <v>0.1</v>
      </c>
      <c r="E115" s="28" t="s">
        <v>321</v>
      </c>
    </row>
    <row r="116" spans="1:5" x14ac:dyDescent="0.4">
      <c r="A116" s="28">
        <v>1</v>
      </c>
      <c r="B116" s="28">
        <v>100</v>
      </c>
    </row>
    <row r="117" spans="1:5" x14ac:dyDescent="0.4">
      <c r="A117" s="28">
        <v>2</v>
      </c>
      <c r="B117" s="28">
        <v>200</v>
      </c>
    </row>
    <row r="118" spans="1:5" x14ac:dyDescent="0.4">
      <c r="A118" s="28">
        <v>3</v>
      </c>
      <c r="B118" s="28">
        <v>300</v>
      </c>
    </row>
    <row r="119" spans="1:5" x14ac:dyDescent="0.4">
      <c r="A119" s="28">
        <v>4</v>
      </c>
      <c r="B119" s="28">
        <v>400</v>
      </c>
    </row>
    <row r="120" spans="1:5" x14ac:dyDescent="0.4">
      <c r="A120" s="28">
        <v>5</v>
      </c>
      <c r="B120" s="28">
        <v>500</v>
      </c>
    </row>
    <row r="121" spans="1:5" x14ac:dyDescent="0.4">
      <c r="B121" s="28">
        <f>NPV(D115,B116:B120)+B115</f>
        <v>265.25883105351681</v>
      </c>
    </row>
    <row r="122" spans="1:5" x14ac:dyDescent="0.4">
      <c r="A122" s="28" t="s">
        <v>322</v>
      </c>
    </row>
    <row r="123" spans="1:5" x14ac:dyDescent="0.4">
      <c r="A123" s="28" t="s">
        <v>323</v>
      </c>
    </row>
    <row r="124" spans="1:5" x14ac:dyDescent="0.4">
      <c r="A124" s="28" t="s">
        <v>302</v>
      </c>
      <c r="B124" s="31">
        <v>0.1</v>
      </c>
      <c r="C124" s="28" t="s">
        <v>324</v>
      </c>
    </row>
    <row r="125" spans="1:5" x14ac:dyDescent="0.4">
      <c r="A125" s="28" t="s">
        <v>303</v>
      </c>
      <c r="B125" s="28">
        <v>3</v>
      </c>
    </row>
    <row r="126" spans="1:5" x14ac:dyDescent="0.4">
      <c r="A126" s="28" t="s">
        <v>313</v>
      </c>
    </row>
    <row r="127" spans="1:5" x14ac:dyDescent="0.4">
      <c r="A127" s="28" t="s">
        <v>305</v>
      </c>
      <c r="B127" s="28">
        <v>1000</v>
      </c>
    </row>
    <row r="128" spans="1:5" x14ac:dyDescent="0.4">
      <c r="A128" s="28" t="s">
        <v>79</v>
      </c>
      <c r="B128" s="28">
        <v>0</v>
      </c>
      <c r="C128" s="28">
        <v>0</v>
      </c>
    </row>
    <row r="129" spans="1:5" x14ac:dyDescent="0.4">
      <c r="B129" s="32">
        <f>PMT(B124,B125,B126,B127,B128)</f>
        <v>-302.11480362537776</v>
      </c>
    </row>
    <row r="131" spans="1:5" x14ac:dyDescent="0.4">
      <c r="A131" s="28" t="s">
        <v>325</v>
      </c>
    </row>
    <row r="132" spans="1:5" x14ac:dyDescent="0.4">
      <c r="A132" s="28" t="s">
        <v>302</v>
      </c>
      <c r="B132" s="31">
        <v>0.1</v>
      </c>
      <c r="D132" s="28" t="s">
        <v>326</v>
      </c>
    </row>
    <row r="133" spans="1:5" x14ac:dyDescent="0.4">
      <c r="A133" s="28" t="s">
        <v>303</v>
      </c>
      <c r="B133" s="28">
        <v>3</v>
      </c>
      <c r="D133" s="28" t="s">
        <v>327</v>
      </c>
    </row>
    <row r="134" spans="1:5" x14ac:dyDescent="0.4">
      <c r="A134" s="28" t="s">
        <v>313</v>
      </c>
    </row>
    <row r="135" spans="1:5" x14ac:dyDescent="0.4">
      <c r="A135" s="28" t="s">
        <v>305</v>
      </c>
      <c r="B135" s="28">
        <v>1000</v>
      </c>
      <c r="D135" s="32">
        <f>PPMT(B132,1,B133,B134,B135,B136)</f>
        <v>-302.11480362537776</v>
      </c>
    </row>
    <row r="136" spans="1:5" x14ac:dyDescent="0.4">
      <c r="A136" s="28" t="s">
        <v>79</v>
      </c>
      <c r="B136" s="28">
        <v>0</v>
      </c>
    </row>
    <row r="137" spans="1:5" x14ac:dyDescent="0.4">
      <c r="A137" s="28" t="s">
        <v>317</v>
      </c>
      <c r="B137" s="32">
        <f>PPMT(B132,1,B133,B134,B135,B136)</f>
        <v>-302.11480362537776</v>
      </c>
    </row>
    <row r="138" spans="1:5" x14ac:dyDescent="0.4">
      <c r="A138" s="28" t="s">
        <v>328</v>
      </c>
      <c r="B138" s="32">
        <f>PPMT(B132,2,B133,B134,B135,B136)</f>
        <v>-332.32628398791553</v>
      </c>
    </row>
    <row r="139" spans="1:5" x14ac:dyDescent="0.4">
      <c r="A139" s="28" t="s">
        <v>334</v>
      </c>
    </row>
    <row r="140" spans="1:5" x14ac:dyDescent="0.4">
      <c r="A140" s="28" t="s">
        <v>329</v>
      </c>
      <c r="B140" s="28">
        <v>-3000</v>
      </c>
      <c r="C140" s="31" t="s">
        <v>333</v>
      </c>
    </row>
    <row r="141" spans="1:5" x14ac:dyDescent="0.4">
      <c r="A141" s="28" t="s">
        <v>330</v>
      </c>
      <c r="B141" s="28">
        <v>2000</v>
      </c>
      <c r="E141" s="31">
        <f>IRR(B140:B143)</f>
        <v>0.69583174797607605</v>
      </c>
    </row>
    <row r="142" spans="1:5" x14ac:dyDescent="0.4">
      <c r="A142" s="28" t="s">
        <v>331</v>
      </c>
      <c r="B142" s="28">
        <v>5000</v>
      </c>
      <c r="D142" s="31">
        <f>IRR(B140:B143)</f>
        <v>0.69583174797607605</v>
      </c>
    </row>
    <row r="143" spans="1:5" x14ac:dyDescent="0.4">
      <c r="A143" s="28" t="s">
        <v>332</v>
      </c>
      <c r="B143" s="28">
        <v>400</v>
      </c>
    </row>
    <row r="144" spans="1:5" x14ac:dyDescent="0.4">
      <c r="B144" s="31">
        <f>IRR(B140:B143)</f>
        <v>0.69583174797607605</v>
      </c>
    </row>
    <row r="145" spans="1:6" x14ac:dyDescent="0.4">
      <c r="A145" s="28" t="s">
        <v>335</v>
      </c>
      <c r="B145" s="28" t="s">
        <v>336</v>
      </c>
    </row>
    <row r="146" spans="1:6" x14ac:dyDescent="0.4">
      <c r="A146" s="28" t="s">
        <v>302</v>
      </c>
      <c r="B146" s="31">
        <v>0.1</v>
      </c>
      <c r="C146" s="28" t="s">
        <v>338</v>
      </c>
      <c r="F146" s="28">
        <f>NPER(B146,B147,B148)</f>
        <v>7.2725408973417132</v>
      </c>
    </row>
    <row r="147" spans="1:6" x14ac:dyDescent="0.4">
      <c r="A147" s="28" t="s">
        <v>304</v>
      </c>
      <c r="B147" s="28">
        <v>-200</v>
      </c>
    </row>
    <row r="148" spans="1:6" x14ac:dyDescent="0.4">
      <c r="A148" s="28" t="s">
        <v>337</v>
      </c>
      <c r="B148" s="28">
        <v>1000</v>
      </c>
    </row>
    <row r="149" spans="1:6" x14ac:dyDescent="0.4">
      <c r="B149" s="28">
        <f>NPER(B146,B147,B148)</f>
        <v>7.2725408973417132</v>
      </c>
    </row>
    <row r="151" spans="1:6" x14ac:dyDescent="0.4">
      <c r="A151" s="28" t="s">
        <v>339</v>
      </c>
      <c r="B151" s="28" t="s">
        <v>340</v>
      </c>
    </row>
    <row r="152" spans="1:6" x14ac:dyDescent="0.4">
      <c r="A152" s="28" t="s">
        <v>341</v>
      </c>
      <c r="B152" s="28">
        <v>6</v>
      </c>
      <c r="C152" s="28" t="s">
        <v>342</v>
      </c>
    </row>
    <row r="153" spans="1:6" x14ac:dyDescent="0.4">
      <c r="A153" s="28" t="s">
        <v>304</v>
      </c>
      <c r="B153" s="28">
        <v>-200</v>
      </c>
      <c r="D153" s="31">
        <f>RATE(B152,B153,B154,0.1)</f>
        <v>5.4695018012223276E-2</v>
      </c>
    </row>
    <row r="154" spans="1:6" x14ac:dyDescent="0.4">
      <c r="A154" s="28" t="s">
        <v>337</v>
      </c>
      <c r="B154" s="28">
        <v>1000</v>
      </c>
    </row>
    <row r="155" spans="1:6" x14ac:dyDescent="0.4">
      <c r="B155" s="31">
        <f>RATE(B152,B153,B154,0.1)</f>
        <v>5.4695018012223276E-2</v>
      </c>
    </row>
    <row r="156" spans="1:6" x14ac:dyDescent="0.4">
      <c r="A156" s="28" t="s">
        <v>343</v>
      </c>
    </row>
    <row r="157" spans="1:6" x14ac:dyDescent="0.4">
      <c r="A157" s="28" t="s">
        <v>344</v>
      </c>
    </row>
    <row r="158" spans="1:6" x14ac:dyDescent="0.4">
      <c r="A158" s="28" t="s">
        <v>345</v>
      </c>
      <c r="B158" s="31">
        <v>0.12</v>
      </c>
      <c r="C158" s="28" t="s">
        <v>347</v>
      </c>
    </row>
    <row r="159" spans="1:6" x14ac:dyDescent="0.4">
      <c r="A159" s="28" t="s">
        <v>346</v>
      </c>
      <c r="B159" s="28">
        <v>12</v>
      </c>
      <c r="E159" s="31">
        <f>EFFECT(B158,B159)</f>
        <v>0.12682503013196977</v>
      </c>
    </row>
    <row r="160" spans="1:6" x14ac:dyDescent="0.4">
      <c r="B160" s="33">
        <f>EFFECT(B158,B159)</f>
        <v>0.12682503013196977</v>
      </c>
    </row>
    <row r="161" spans="1:9" x14ac:dyDescent="0.4">
      <c r="A161" s="28" t="s">
        <v>348</v>
      </c>
      <c r="B161" s="28" t="s">
        <v>349</v>
      </c>
    </row>
    <row r="162" spans="1:9" x14ac:dyDescent="0.4">
      <c r="A162" s="28" t="s">
        <v>350</v>
      </c>
      <c r="B162" s="28">
        <v>5000</v>
      </c>
      <c r="C162" s="28" t="s">
        <v>353</v>
      </c>
    </row>
    <row r="163" spans="1:9" x14ac:dyDescent="0.4">
      <c r="A163" s="28" t="s">
        <v>351</v>
      </c>
      <c r="B163" s="28">
        <v>300</v>
      </c>
      <c r="D163" s="32">
        <f>SLN(B162,B163,B164)</f>
        <v>470</v>
      </c>
    </row>
    <row r="164" spans="1:9" x14ac:dyDescent="0.4">
      <c r="A164" s="28" t="s">
        <v>352</v>
      </c>
      <c r="B164" s="28">
        <v>10</v>
      </c>
    </row>
    <row r="165" spans="1:9" x14ac:dyDescent="0.4">
      <c r="B165" s="32">
        <f>SLN(B162,B163,B164)</f>
        <v>470</v>
      </c>
    </row>
    <row r="166" spans="1:9" x14ac:dyDescent="0.4">
      <c r="A166" s="28" t="s">
        <v>354</v>
      </c>
    </row>
    <row r="167" spans="1:9" x14ac:dyDescent="0.4">
      <c r="A167" s="28">
        <v>1</v>
      </c>
      <c r="B167" s="28" cm="1">
        <f t="array" ref="B167:B171">_xlfn.SEQUENCE(5.3105)</f>
        <v>1</v>
      </c>
      <c r="C167" s="28" t="s">
        <v>355</v>
      </c>
    </row>
    <row r="168" spans="1:9" x14ac:dyDescent="0.4">
      <c r="A168" s="28">
        <v>2</v>
      </c>
      <c r="B168" s="28">
        <v>2</v>
      </c>
    </row>
    <row r="169" spans="1:9" x14ac:dyDescent="0.4">
      <c r="A169" s="28">
        <v>3</v>
      </c>
      <c r="B169" s="28">
        <v>3</v>
      </c>
      <c r="E169" s="28" cm="1">
        <f t="array" ref="E169:I171">_xlfn.SEQUENCE(3,5,10,6)</f>
        <v>10</v>
      </c>
      <c r="F169" s="28">
        <v>16</v>
      </c>
      <c r="G169" s="28">
        <v>22</v>
      </c>
      <c r="H169" s="28">
        <v>28</v>
      </c>
      <c r="I169" s="28">
        <v>34</v>
      </c>
    </row>
    <row r="170" spans="1:9" x14ac:dyDescent="0.4">
      <c r="A170" s="28">
        <v>4</v>
      </c>
      <c r="B170" s="28">
        <v>4</v>
      </c>
      <c r="E170" s="28">
        <v>40</v>
      </c>
      <c r="F170" s="28">
        <v>46</v>
      </c>
      <c r="G170" s="28">
        <v>52</v>
      </c>
      <c r="H170" s="28">
        <v>58</v>
      </c>
      <c r="I170" s="28">
        <v>64</v>
      </c>
    </row>
    <row r="171" spans="1:9" x14ac:dyDescent="0.4">
      <c r="A171" s="28">
        <v>5</v>
      </c>
      <c r="B171" s="28">
        <v>5</v>
      </c>
      <c r="E171" s="28">
        <v>70</v>
      </c>
      <c r="F171" s="28">
        <v>76</v>
      </c>
      <c r="G171" s="28">
        <v>82</v>
      </c>
      <c r="H171" s="28">
        <v>88</v>
      </c>
      <c r="I171" s="28">
        <v>94</v>
      </c>
    </row>
    <row r="172" spans="1:9" x14ac:dyDescent="0.4">
      <c r="A172" s="28">
        <v>6</v>
      </c>
    </row>
    <row r="173" spans="1:9" x14ac:dyDescent="0.4">
      <c r="A173" s="28">
        <v>7</v>
      </c>
    </row>
    <row r="174" spans="1:9" x14ac:dyDescent="0.4">
      <c r="A174" s="28">
        <v>8</v>
      </c>
    </row>
    <row r="175" spans="1:9" x14ac:dyDescent="0.4">
      <c r="A175" s="28">
        <v>9</v>
      </c>
    </row>
    <row r="176" spans="1:9" x14ac:dyDescent="0.4">
      <c r="A176" s="28">
        <v>10</v>
      </c>
    </row>
    <row r="178" spans="1:5" x14ac:dyDescent="0.4">
      <c r="A178" s="28" t="s">
        <v>356</v>
      </c>
      <c r="C178" s="28" t="s">
        <v>361</v>
      </c>
    </row>
    <row r="179" spans="1:5" x14ac:dyDescent="0.4">
      <c r="A179" s="28" t="s">
        <v>357</v>
      </c>
      <c r="B179" s="28" t="s">
        <v>16</v>
      </c>
    </row>
    <row r="180" spans="1:5" x14ac:dyDescent="0.4">
      <c r="A180" s="28" cm="1">
        <f t="array" ref="A180:A182">_xlfn.SEQUENCE(COUNTA(B180:B182))</f>
        <v>1</v>
      </c>
      <c r="B180" s="28" t="s">
        <v>358</v>
      </c>
      <c r="C180" s="28" cm="1">
        <f t="array" ref="C180:C182">_xlfn.SEQUENCE(COUNTA(B180:B182))</f>
        <v>1</v>
      </c>
    </row>
    <row r="181" spans="1:5" x14ac:dyDescent="0.4">
      <c r="A181" s="28">
        <v>2</v>
      </c>
      <c r="B181" s="28" t="s">
        <v>359</v>
      </c>
      <c r="C181" s="28">
        <v>2</v>
      </c>
    </row>
    <row r="182" spans="1:5" x14ac:dyDescent="0.4">
      <c r="A182" s="28">
        <v>3</v>
      </c>
      <c r="B182" s="28" t="s">
        <v>360</v>
      </c>
      <c r="C182" s="28">
        <v>3</v>
      </c>
    </row>
    <row r="184" spans="1:5" x14ac:dyDescent="0.4">
      <c r="A184" s="28" t="s">
        <v>362</v>
      </c>
    </row>
    <row r="185" spans="1:5" x14ac:dyDescent="0.4">
      <c r="A185" s="28" t="s">
        <v>108</v>
      </c>
      <c r="B185" s="28" t="str">
        <f>REPLACE(A185,1,2,"b")</f>
        <v>bollo</v>
      </c>
      <c r="E185" s="28" t="str">
        <f>REPLACE(A185,2,3,"po")</f>
        <v>apolo</v>
      </c>
    </row>
    <row r="187" spans="1:5" x14ac:dyDescent="0.4">
      <c r="A187" s="28" t="s">
        <v>363</v>
      </c>
    </row>
    <row r="188" spans="1:5" x14ac:dyDescent="0.4">
      <c r="A188" s="28" t="s">
        <v>16</v>
      </c>
      <c r="B188" s="28" t="s">
        <v>364</v>
      </c>
      <c r="C188" s="28" t="s">
        <v>365</v>
      </c>
      <c r="D188" s="28" t="s">
        <v>366</v>
      </c>
    </row>
    <row r="189" spans="1:5" x14ac:dyDescent="0.4">
      <c r="A189" s="28" t="s">
        <v>23</v>
      </c>
      <c r="B189" s="28" t="s">
        <v>368</v>
      </c>
      <c r="C189" s="28" t="s">
        <v>369</v>
      </c>
      <c r="D189" s="28" t="str">
        <f>IF(_xlfn.XOR(B189="won",C189="won"),"yes","no")</f>
        <v>yes</v>
      </c>
    </row>
    <row r="190" spans="1:5" x14ac:dyDescent="0.4">
      <c r="A190" s="28" t="s">
        <v>367</v>
      </c>
      <c r="B190" s="28" t="s">
        <v>369</v>
      </c>
      <c r="C190" s="28" t="s">
        <v>369</v>
      </c>
      <c r="D190" s="28" t="s">
        <v>370</v>
      </c>
    </row>
    <row r="191" spans="1:5" x14ac:dyDescent="0.4">
      <c r="D191" s="28" t="str">
        <f>IF(_xlfn.XOR(B190="won",C190="won"),"yes","no")</f>
        <v>no</v>
      </c>
    </row>
    <row r="192" spans="1:5" x14ac:dyDescent="0.4">
      <c r="A192" s="28" t="s">
        <v>372</v>
      </c>
    </row>
    <row r="193" spans="1:6" x14ac:dyDescent="0.4">
      <c r="A193" s="28" t="s">
        <v>373</v>
      </c>
      <c r="B193" s="28" t="s">
        <v>374</v>
      </c>
    </row>
    <row r="194" spans="1:6" x14ac:dyDescent="0.4">
      <c r="A194" s="28" t="s">
        <v>375</v>
      </c>
      <c r="B194" s="28">
        <v>600000</v>
      </c>
      <c r="C194" s="28" t="s">
        <v>381</v>
      </c>
    </row>
    <row r="195" spans="1:6" x14ac:dyDescent="0.4">
      <c r="A195" s="28" t="s">
        <v>376</v>
      </c>
      <c r="B195" s="28">
        <v>150000</v>
      </c>
    </row>
    <row r="196" spans="1:6" x14ac:dyDescent="0.4">
      <c r="A196" s="28" t="s">
        <v>377</v>
      </c>
      <c r="B196" s="28">
        <v>450000</v>
      </c>
      <c r="D196" s="28" t="s">
        <v>304</v>
      </c>
      <c r="E196" s="32">
        <f>PMT(B198/12,B197*12,-B194)</f>
        <v>20799.197102516482</v>
      </c>
    </row>
    <row r="197" spans="1:6" x14ac:dyDescent="0.4">
      <c r="A197" s="28" t="s">
        <v>378</v>
      </c>
      <c r="B197" s="28">
        <v>3</v>
      </c>
    </row>
    <row r="198" spans="1:6" x14ac:dyDescent="0.4">
      <c r="A198" s="28" t="s">
        <v>379</v>
      </c>
      <c r="B198" s="31">
        <v>0.15</v>
      </c>
    </row>
    <row r="199" spans="1:6" x14ac:dyDescent="0.4">
      <c r="A199" s="28" t="s">
        <v>380</v>
      </c>
      <c r="B199" s="32">
        <f>PMT(B198/12,B197*12,-B196)</f>
        <v>15599.39782688736</v>
      </c>
    </row>
    <row r="201" spans="1:6" x14ac:dyDescent="0.4">
      <c r="A201" s="28" t="s">
        <v>382</v>
      </c>
    </row>
    <row r="202" spans="1:6" x14ac:dyDescent="0.4">
      <c r="A202" s="28" t="s">
        <v>383</v>
      </c>
      <c r="B202" s="34">
        <v>3.9E-2</v>
      </c>
      <c r="D202" s="28" t="s">
        <v>386</v>
      </c>
    </row>
    <row r="203" spans="1:6" x14ac:dyDescent="0.4">
      <c r="A203" s="28" t="s">
        <v>384</v>
      </c>
      <c r="B203" s="28">
        <v>5</v>
      </c>
      <c r="C203" s="32">
        <f>PMT(B202/12,B203*12,B204)</f>
        <v>-587.88572612758242</v>
      </c>
    </row>
    <row r="204" spans="1:6" x14ac:dyDescent="0.4">
      <c r="A204" s="28" t="s">
        <v>385</v>
      </c>
      <c r="B204" s="28">
        <v>32000</v>
      </c>
    </row>
    <row r="205" spans="1:6" x14ac:dyDescent="0.4">
      <c r="B205" s="32">
        <f>PMT(B202/12,B203*12,B204)</f>
        <v>-587.88572612758242</v>
      </c>
    </row>
    <row r="206" spans="1:6" x14ac:dyDescent="0.4">
      <c r="B206" s="51" t="s">
        <v>387</v>
      </c>
      <c r="C206" s="51"/>
      <c r="D206" s="51"/>
      <c r="E206" s="51"/>
    </row>
    <row r="207" spans="1:6" x14ac:dyDescent="0.4">
      <c r="A207" s="28" t="s">
        <v>219</v>
      </c>
      <c r="B207" s="51" t="s">
        <v>174</v>
      </c>
      <c r="C207" s="51"/>
      <c r="D207" s="51" t="s">
        <v>175</v>
      </c>
      <c r="E207" s="51"/>
      <c r="F207" s="51"/>
    </row>
    <row r="208" spans="1:6" x14ac:dyDescent="0.4">
      <c r="A208" s="35"/>
      <c r="B208" s="28" t="s">
        <v>388</v>
      </c>
      <c r="C208" s="28" t="s">
        <v>188</v>
      </c>
      <c r="D208" s="28" t="s">
        <v>388</v>
      </c>
      <c r="E208" s="28" t="s">
        <v>389</v>
      </c>
      <c r="F208" s="28" t="s">
        <v>390</v>
      </c>
    </row>
    <row r="209" spans="1:6" x14ac:dyDescent="0.4">
      <c r="A209" s="35">
        <v>45272</v>
      </c>
      <c r="B209" s="28" t="s">
        <v>391</v>
      </c>
      <c r="C209" s="28">
        <v>220</v>
      </c>
      <c r="D209" s="28" t="s">
        <v>393</v>
      </c>
      <c r="E209" s="28" t="s">
        <v>394</v>
      </c>
      <c r="F209" s="28">
        <v>45</v>
      </c>
    </row>
    <row r="210" spans="1:6" x14ac:dyDescent="0.4">
      <c r="A210" s="35">
        <v>45273</v>
      </c>
      <c r="B210" s="28" t="s">
        <v>392</v>
      </c>
      <c r="C210" s="28">
        <v>350</v>
      </c>
      <c r="D210" s="28" t="s">
        <v>393</v>
      </c>
      <c r="E210" s="28" t="s">
        <v>395</v>
      </c>
      <c r="F210" s="28">
        <v>125</v>
      </c>
    </row>
    <row r="211" spans="1:6" ht="52.5" x14ac:dyDescent="0.4">
      <c r="A211" s="35">
        <v>45274</v>
      </c>
      <c r="B211" s="28" t="s">
        <v>379</v>
      </c>
      <c r="C211" s="28">
        <v>90</v>
      </c>
      <c r="D211" s="36" t="s">
        <v>396</v>
      </c>
      <c r="E211" s="28" t="s">
        <v>397</v>
      </c>
      <c r="F211" s="28">
        <v>110</v>
      </c>
    </row>
    <row r="212" spans="1:6" x14ac:dyDescent="0.4">
      <c r="A212" s="35">
        <v>45275</v>
      </c>
      <c r="D212" s="28" t="s">
        <v>398</v>
      </c>
      <c r="E212" s="28" t="s">
        <v>399</v>
      </c>
      <c r="F212" s="28">
        <v>150</v>
      </c>
    </row>
    <row r="213" spans="1:6" x14ac:dyDescent="0.4">
      <c r="A213" s="35">
        <v>45276</v>
      </c>
      <c r="D213" s="28" t="s">
        <v>393</v>
      </c>
      <c r="E213" s="28" t="s">
        <v>400</v>
      </c>
      <c r="F213" s="28">
        <v>220</v>
      </c>
    </row>
    <row r="214" spans="1:6" x14ac:dyDescent="0.4">
      <c r="B214" s="28" t="s">
        <v>30</v>
      </c>
      <c r="C214" s="28">
        <f>SUM(C209:C211)</f>
        <v>660</v>
      </c>
      <c r="F214" s="28">
        <f>SUM(F209:F213)</f>
        <v>650</v>
      </c>
    </row>
    <row r="215" spans="1:6" x14ac:dyDescent="0.4">
      <c r="C215" s="28">
        <f>SUM(C209:C211)</f>
        <v>660</v>
      </c>
      <c r="F215" s="28">
        <f>SUM(F209:F213)</f>
        <v>650</v>
      </c>
    </row>
    <row r="216" spans="1:6" x14ac:dyDescent="0.4">
      <c r="C216" s="28" t="s">
        <v>401</v>
      </c>
    </row>
    <row r="217" spans="1:6" x14ac:dyDescent="0.4">
      <c r="A217" s="28" t="s">
        <v>402</v>
      </c>
      <c r="B217" s="28">
        <v>45000</v>
      </c>
    </row>
    <row r="218" spans="1:6" x14ac:dyDescent="0.4">
      <c r="A218" s="28" t="s">
        <v>403</v>
      </c>
      <c r="B218" s="28" t="s">
        <v>404</v>
      </c>
    </row>
    <row r="219" spans="1:6" x14ac:dyDescent="0.4">
      <c r="A219" s="28" t="s">
        <v>405</v>
      </c>
      <c r="B219" s="28" t="s">
        <v>406</v>
      </c>
      <c r="C219" s="28" t="s">
        <v>302</v>
      </c>
      <c r="D219" s="28" t="s">
        <v>407</v>
      </c>
    </row>
    <row r="220" spans="1:6" x14ac:dyDescent="0.4">
      <c r="A220" s="28">
        <v>0</v>
      </c>
      <c r="B220" s="28">
        <v>9075</v>
      </c>
      <c r="C220" s="31">
        <v>0.1</v>
      </c>
      <c r="D220" s="31">
        <f>C221-C220</f>
        <v>4.9999999999999989E-2</v>
      </c>
      <c r="E220" s="34" t="s">
        <v>408</v>
      </c>
    </row>
    <row r="221" spans="1:6" x14ac:dyDescent="0.4">
      <c r="A221" s="28">
        <v>9075</v>
      </c>
      <c r="B221" s="28">
        <v>3690089350</v>
      </c>
      <c r="C221" s="31">
        <v>0.15</v>
      </c>
      <c r="D221" s="31">
        <f t="shared" ref="D221:D224" si="0">C222-C221</f>
        <v>0.1</v>
      </c>
      <c r="F221" s="31">
        <f>C221-C220</f>
        <v>4.9999999999999989E-2</v>
      </c>
    </row>
    <row r="222" spans="1:6" x14ac:dyDescent="0.4">
      <c r="A222" s="28">
        <v>36900</v>
      </c>
      <c r="B222" s="28">
        <v>186350</v>
      </c>
      <c r="C222" s="33">
        <v>0.25</v>
      </c>
      <c r="D222" s="31">
        <f t="shared" si="0"/>
        <v>3.0000000000000027E-2</v>
      </c>
      <c r="F222" s="31">
        <f>C222-C221</f>
        <v>0.1</v>
      </c>
    </row>
    <row r="223" spans="1:6" x14ac:dyDescent="0.4">
      <c r="A223" s="28">
        <v>89350</v>
      </c>
      <c r="B223" s="28">
        <v>405100</v>
      </c>
      <c r="C223" s="31">
        <v>0.28000000000000003</v>
      </c>
      <c r="D223" s="31">
        <f t="shared" si="0"/>
        <v>4.9999999999999989E-2</v>
      </c>
      <c r="F223" s="31">
        <f>C223-C222</f>
        <v>3.0000000000000027E-2</v>
      </c>
    </row>
    <row r="224" spans="1:6" x14ac:dyDescent="0.4">
      <c r="A224" s="28">
        <v>186350</v>
      </c>
      <c r="B224" s="28">
        <v>406750</v>
      </c>
      <c r="C224" s="31">
        <v>0.33</v>
      </c>
      <c r="D224" s="31">
        <f t="shared" si="0"/>
        <v>-0.33</v>
      </c>
      <c r="F224" s="31">
        <f>C223-C224</f>
        <v>-4.9999999999999989E-2</v>
      </c>
    </row>
    <row r="225" spans="1:11" x14ac:dyDescent="0.4">
      <c r="B225" s="28" t="s">
        <v>414</v>
      </c>
    </row>
    <row r="226" spans="1:11" x14ac:dyDescent="0.4">
      <c r="A226" s="28" t="s">
        <v>409</v>
      </c>
      <c r="D226" s="28">
        <f ca="1">RAND()</f>
        <v>9.9717967654365802E-3</v>
      </c>
    </row>
    <row r="227" spans="1:11" x14ac:dyDescent="0.4">
      <c r="A227" s="28">
        <f ca="1">RAND()</f>
        <v>0.12218717712333349</v>
      </c>
      <c r="B227" s="28" t="s">
        <v>410</v>
      </c>
    </row>
    <row r="229" spans="1:11" x14ac:dyDescent="0.4">
      <c r="A229" s="28" t="s">
        <v>411</v>
      </c>
    </row>
    <row r="230" spans="1:11" x14ac:dyDescent="0.4">
      <c r="A230" s="28" t="s">
        <v>341</v>
      </c>
      <c r="B230" s="28">
        <v>1</v>
      </c>
      <c r="C230" s="28">
        <v>2</v>
      </c>
      <c r="D230" s="28">
        <v>3</v>
      </c>
      <c r="E230" s="28">
        <v>4</v>
      </c>
      <c r="F230" s="28">
        <v>5</v>
      </c>
      <c r="G230" s="28">
        <v>6</v>
      </c>
      <c r="H230" s="28">
        <v>7</v>
      </c>
      <c r="I230" s="28">
        <v>8</v>
      </c>
      <c r="J230" s="28">
        <v>9</v>
      </c>
      <c r="K230" s="28">
        <v>10</v>
      </c>
    </row>
    <row r="231" spans="1:11" x14ac:dyDescent="0.4">
      <c r="A231" s="28" t="s">
        <v>319</v>
      </c>
      <c r="B231" s="28">
        <v>200</v>
      </c>
      <c r="C231" s="28">
        <v>400</v>
      </c>
      <c r="D231" s="28">
        <v>600</v>
      </c>
      <c r="E231" s="28">
        <v>800</v>
      </c>
      <c r="F231" s="28">
        <v>1000</v>
      </c>
      <c r="G231" s="28">
        <v>1100</v>
      </c>
      <c r="H231" s="28">
        <v>1200</v>
      </c>
      <c r="I231" s="28">
        <v>1400</v>
      </c>
      <c r="J231" s="28">
        <v>1500</v>
      </c>
      <c r="K231" s="28">
        <v>1600</v>
      </c>
    </row>
    <row r="232" spans="1:11" x14ac:dyDescent="0.4">
      <c r="A232" s="28" t="s">
        <v>412</v>
      </c>
      <c r="B232" s="31">
        <v>0.1</v>
      </c>
    </row>
    <row r="233" spans="1:11" x14ac:dyDescent="0.4">
      <c r="A233" s="32">
        <f>NPV(B232,B238:K238)</f>
        <v>181.81818181818181</v>
      </c>
      <c r="B233" s="28" t="s">
        <v>413</v>
      </c>
    </row>
    <row r="235" spans="1:11" x14ac:dyDescent="0.4">
      <c r="A235" s="28" t="s">
        <v>415</v>
      </c>
    </row>
    <row r="236" spans="1:11" x14ac:dyDescent="0.4">
      <c r="A236" s="28" t="s">
        <v>1</v>
      </c>
      <c r="B236" s="28" t="s">
        <v>27</v>
      </c>
      <c r="D236" s="28">
        <f>ROUND(SUM(B237:B239),0)</f>
        <v>1000</v>
      </c>
      <c r="E236" s="28" t="s">
        <v>417</v>
      </c>
    </row>
    <row r="237" spans="1:11" x14ac:dyDescent="0.4">
      <c r="A237" s="28" t="s">
        <v>31</v>
      </c>
      <c r="B237" s="28">
        <v>150</v>
      </c>
    </row>
    <row r="238" spans="1:11" x14ac:dyDescent="0.4">
      <c r="A238" s="28" t="s">
        <v>33</v>
      </c>
      <c r="B238" s="28">
        <v>200</v>
      </c>
    </row>
    <row r="239" spans="1:11" x14ac:dyDescent="0.4">
      <c r="A239" s="28" t="s">
        <v>416</v>
      </c>
      <c r="B239" s="28">
        <v>650</v>
      </c>
    </row>
    <row r="241" spans="1:7" x14ac:dyDescent="0.4">
      <c r="C241" s="51" t="s">
        <v>418</v>
      </c>
      <c r="D241" s="51"/>
      <c r="E241" s="51"/>
      <c r="F241" s="51"/>
    </row>
    <row r="242" spans="1:7" x14ac:dyDescent="0.4">
      <c r="A242" s="28" t="s">
        <v>419</v>
      </c>
      <c r="B242" s="28" t="s">
        <v>219</v>
      </c>
    </row>
    <row r="243" spans="1:7" x14ac:dyDescent="0.4">
      <c r="A243" s="28" t="s">
        <v>420</v>
      </c>
      <c r="B243" s="35">
        <v>45200</v>
      </c>
      <c r="D243" s="28" t="b">
        <f>YEAR(B243)=2023</f>
        <v>1</v>
      </c>
    </row>
    <row r="244" spans="1:7" x14ac:dyDescent="0.4">
      <c r="A244" s="28" t="s">
        <v>421</v>
      </c>
      <c r="B244" s="35">
        <v>45261</v>
      </c>
      <c r="C244" s="35"/>
    </row>
    <row r="245" spans="1:7" x14ac:dyDescent="0.4">
      <c r="A245" s="28" t="s">
        <v>422</v>
      </c>
      <c r="B245" s="35">
        <v>45275</v>
      </c>
    </row>
    <row r="246" spans="1:7" x14ac:dyDescent="0.4">
      <c r="B246" s="28" t="s">
        <v>423</v>
      </c>
    </row>
    <row r="247" spans="1:7" x14ac:dyDescent="0.4">
      <c r="A247" s="28" t="s">
        <v>424</v>
      </c>
    </row>
    <row r="248" spans="1:7" x14ac:dyDescent="0.4">
      <c r="A248" s="28" t="s">
        <v>25</v>
      </c>
      <c r="B248" s="28" t="s">
        <v>425</v>
      </c>
      <c r="C248" s="28">
        <f>PI()</f>
        <v>3.1415926535897931</v>
      </c>
    </row>
    <row r="250" spans="1:7" x14ac:dyDescent="0.4">
      <c r="A250" s="28" t="s">
        <v>426</v>
      </c>
    </row>
    <row r="251" spans="1:7" x14ac:dyDescent="0.4">
      <c r="A251" s="28" t="s">
        <v>427</v>
      </c>
      <c r="B251" s="28" t="s">
        <v>428</v>
      </c>
      <c r="C251" s="28" t="s">
        <v>14</v>
      </c>
    </row>
    <row r="252" spans="1:7" x14ac:dyDescent="0.4">
      <c r="A252" s="28">
        <v>100</v>
      </c>
      <c r="B252" s="28" t="s">
        <v>429</v>
      </c>
      <c r="C252" s="28" t="str" cm="1">
        <f t="array" aca="1" ref="C252" ca="1">CELL(B252,A252)</f>
        <v>$A$252</v>
      </c>
    </row>
    <row r="253" spans="1:7" x14ac:dyDescent="0.4">
      <c r="A253" s="28">
        <v>100</v>
      </c>
      <c r="B253" s="28" t="s">
        <v>433</v>
      </c>
      <c r="C253" s="28" cm="1">
        <f t="array" aca="1" ref="C253" ca="1">CELL(B253,A253)</f>
        <v>253</v>
      </c>
    </row>
    <row r="254" spans="1:7" x14ac:dyDescent="0.4">
      <c r="A254" s="28">
        <v>100</v>
      </c>
      <c r="B254" s="28" t="s">
        <v>430</v>
      </c>
      <c r="C254" s="28" cm="1">
        <f t="array" aca="1" ref="C254" ca="1">CELL(B254,A254)</f>
        <v>1</v>
      </c>
    </row>
    <row r="255" spans="1:7" x14ac:dyDescent="0.4">
      <c r="A255" s="28">
        <v>100</v>
      </c>
      <c r="B255" s="28" t="s">
        <v>432</v>
      </c>
      <c r="C255" s="28" t="e" cm="1">
        <f t="array" aca="1" ref="C255" ca="1">CELL(B255,A255)</f>
        <v>#VALUE!</v>
      </c>
      <c r="D255" s="28" t="e" cm="1">
        <f t="array" aca="1" ref="D255" ca="1">CELL(B255,A255)</f>
        <v>#VALUE!</v>
      </c>
      <c r="G255" s="28" t="s">
        <v>446</v>
      </c>
    </row>
    <row r="256" spans="1:7" x14ac:dyDescent="0.4">
      <c r="A256" s="28" t="s">
        <v>31</v>
      </c>
      <c r="B256" s="28" t="s">
        <v>431</v>
      </c>
      <c r="C256" s="28" t="str" cm="1">
        <f t="array" aca="1" ref="C256" ca="1">CELL(B256,A256)</f>
        <v>'</v>
      </c>
    </row>
    <row r="257" spans="1:6" x14ac:dyDescent="0.4">
      <c r="C257" s="51" t="s">
        <v>434</v>
      </c>
      <c r="D257" s="51"/>
      <c r="E257" s="51"/>
      <c r="F257" s="51"/>
    </row>
    <row r="258" spans="1:6" x14ac:dyDescent="0.4">
      <c r="C258" s="51"/>
      <c r="D258" s="51"/>
      <c r="E258" s="51"/>
      <c r="F258" s="51"/>
    </row>
    <row r="259" spans="1:6" x14ac:dyDescent="0.4">
      <c r="A259" s="28" t="s">
        <v>438</v>
      </c>
      <c r="B259" s="28" t="s">
        <v>3</v>
      </c>
      <c r="C259" s="28" t="s">
        <v>435</v>
      </c>
      <c r="D259" s="28" t="s">
        <v>436</v>
      </c>
    </row>
    <row r="260" spans="1:6" x14ac:dyDescent="0.4">
      <c r="A260" s="28" t="s">
        <v>23</v>
      </c>
      <c r="B260" s="28">
        <v>7600</v>
      </c>
      <c r="C260" s="28">
        <v>6</v>
      </c>
      <c r="D260" s="28">
        <f>IFERROR(B260/C260,"")</f>
        <v>1266.6666666666667</v>
      </c>
      <c r="E260" s="28" t="s">
        <v>440</v>
      </c>
    </row>
    <row r="261" spans="1:6" x14ac:dyDescent="0.4">
      <c r="A261" s="28" t="s">
        <v>437</v>
      </c>
      <c r="B261" s="28">
        <v>55000</v>
      </c>
      <c r="D261" s="28" t="str">
        <f t="shared" ref="D261:D264" si="1">IFERROR(B261/C261,"")</f>
        <v/>
      </c>
    </row>
    <row r="262" spans="1:6" x14ac:dyDescent="0.4">
      <c r="A262" s="28" t="s">
        <v>438</v>
      </c>
      <c r="B262" s="28">
        <v>12000</v>
      </c>
      <c r="C262" s="28">
        <v>4</v>
      </c>
      <c r="D262" s="28">
        <f t="shared" si="1"/>
        <v>3000</v>
      </c>
    </row>
    <row r="263" spans="1:6" x14ac:dyDescent="0.4">
      <c r="A263" s="28" t="s">
        <v>21</v>
      </c>
      <c r="B263" s="28">
        <v>9200</v>
      </c>
      <c r="C263" s="28">
        <v>10</v>
      </c>
      <c r="D263" s="28">
        <f t="shared" si="1"/>
        <v>920</v>
      </c>
    </row>
    <row r="264" spans="1:6" x14ac:dyDescent="0.4">
      <c r="A264" s="28" t="s">
        <v>439</v>
      </c>
      <c r="B264" s="28">
        <v>8300</v>
      </c>
      <c r="D264" s="28" t="str">
        <f t="shared" si="1"/>
        <v/>
      </c>
    </row>
    <row r="267" spans="1:6" x14ac:dyDescent="0.4">
      <c r="A267" s="28" t="s">
        <v>447</v>
      </c>
    </row>
    <row r="268" spans="1:6" x14ac:dyDescent="0.4">
      <c r="A268" s="28" t="s">
        <v>448</v>
      </c>
      <c r="B268" s="28" t="s">
        <v>449</v>
      </c>
      <c r="C268" s="28" t="s">
        <v>14</v>
      </c>
    </row>
    <row r="269" spans="1:6" x14ac:dyDescent="0.4">
      <c r="A269" s="28">
        <v>1</v>
      </c>
      <c r="B269" s="28">
        <v>5</v>
      </c>
      <c r="C269" s="28" cm="1">
        <f t="array" aca="1" ref="C269:C273" ca="1">ROW(INDIRECT(A269&amp;":"&amp;B269))</f>
        <v>1</v>
      </c>
      <c r="D269" s="28" t="s">
        <v>450</v>
      </c>
    </row>
    <row r="270" spans="1:6" x14ac:dyDescent="0.4">
      <c r="A270" s="28">
        <v>1</v>
      </c>
      <c r="B270" s="28">
        <v>10</v>
      </c>
      <c r="C270" s="28">
        <f ca="1"/>
        <v>2</v>
      </c>
    </row>
    <row r="271" spans="1:6" x14ac:dyDescent="0.4">
      <c r="A271" s="28">
        <v>11</v>
      </c>
      <c r="B271" s="28">
        <v>30</v>
      </c>
      <c r="C271" s="28">
        <f ca="1"/>
        <v>3</v>
      </c>
    </row>
    <row r="272" spans="1:6" x14ac:dyDescent="0.4">
      <c r="C272" s="28">
        <f ca="1"/>
        <v>4</v>
      </c>
    </row>
    <row r="273" spans="1:6" x14ac:dyDescent="0.4">
      <c r="C273" s="28">
        <f ca="1"/>
        <v>5</v>
      </c>
    </row>
    <row r="274" spans="1:6" x14ac:dyDescent="0.4">
      <c r="B274" s="51" t="s">
        <v>451</v>
      </c>
      <c r="C274" s="51"/>
      <c r="D274" s="51"/>
      <c r="E274" s="51"/>
      <c r="F274" s="51"/>
    </row>
    <row r="275" spans="1:6" x14ac:dyDescent="0.4">
      <c r="A275" s="28" t="s">
        <v>452</v>
      </c>
    </row>
    <row r="276" spans="1:6" x14ac:dyDescent="0.4">
      <c r="A276" s="28" t="s">
        <v>453</v>
      </c>
    </row>
    <row r="277" spans="1:6" x14ac:dyDescent="0.4">
      <c r="A277" s="28">
        <v>10</v>
      </c>
      <c r="B277" s="28">
        <v>10</v>
      </c>
      <c r="C277" s="28" t="str">
        <f>IF(AND(A277&lt;B277,A277&lt;5),E279," value is out of range")</f>
        <v xml:space="preserve"> value is out of range</v>
      </c>
      <c r="E277" s="28" t="s">
        <v>454</v>
      </c>
    </row>
    <row r="278" spans="1:6" x14ac:dyDescent="0.4">
      <c r="A278" s="28">
        <v>40</v>
      </c>
      <c r="B278" s="28">
        <v>20</v>
      </c>
      <c r="C278" s="28" t="str">
        <f>IF(AND(A278&lt;B278,A278&lt;5),E280," value is out of range")</f>
        <v xml:space="preserve"> value is out of range</v>
      </c>
    </row>
    <row r="280" spans="1:6" x14ac:dyDescent="0.4">
      <c r="A280" s="28" t="s">
        <v>455</v>
      </c>
    </row>
    <row r="281" spans="1:6" x14ac:dyDescent="0.4">
      <c r="A281" s="28" t="s">
        <v>1</v>
      </c>
      <c r="B281" s="28" t="s">
        <v>14</v>
      </c>
    </row>
    <row r="282" spans="1:6" x14ac:dyDescent="0.4">
      <c r="A282" s="28" t="s">
        <v>6</v>
      </c>
      <c r="B282" s="28" t="str">
        <f>_xlfn.TEXTJOIN(",",TRUE,A282:A284)</f>
        <v>t-shirt,hoodle,jeans</v>
      </c>
    </row>
    <row r="283" spans="1:6" x14ac:dyDescent="0.4">
      <c r="A283" s="28" t="s">
        <v>7</v>
      </c>
      <c r="B283" s="28" t="str">
        <f t="shared" ref="B283:B284" si="2">_xlfn.TEXTJOIN(",",TRUE,A283:A285)</f>
        <v>hoodle,jeans</v>
      </c>
    </row>
    <row r="284" spans="1:6" x14ac:dyDescent="0.4">
      <c r="A284" s="28" t="s">
        <v>170</v>
      </c>
      <c r="B284" s="28" t="str">
        <f t="shared" si="2"/>
        <v>jeans,emp name</v>
      </c>
    </row>
    <row r="285" spans="1:6" x14ac:dyDescent="0.4">
      <c r="C285" s="51" t="s">
        <v>456</v>
      </c>
      <c r="D285" s="51"/>
    </row>
    <row r="286" spans="1:6" ht="52.5" x14ac:dyDescent="0.4">
      <c r="A286" s="28" t="s">
        <v>457</v>
      </c>
      <c r="B286" s="28" t="s">
        <v>458</v>
      </c>
      <c r="C286" s="28" t="s">
        <v>459</v>
      </c>
      <c r="D286" s="50" t="s">
        <v>460</v>
      </c>
      <c r="E286" s="50" t="s">
        <v>461</v>
      </c>
      <c r="F286" s="28" t="s">
        <v>462</v>
      </c>
    </row>
    <row r="287" spans="1:6" x14ac:dyDescent="0.4">
      <c r="A287" s="28" t="s">
        <v>463</v>
      </c>
      <c r="B287" s="28">
        <v>20</v>
      </c>
      <c r="C287" s="28">
        <v>160</v>
      </c>
      <c r="D287" s="28">
        <v>30</v>
      </c>
      <c r="E287" s="28">
        <v>10</v>
      </c>
      <c r="F287" s="28">
        <f>(B287*C287)+(D287*E287)</f>
        <v>3500</v>
      </c>
    </row>
    <row r="288" spans="1:6" x14ac:dyDescent="0.4">
      <c r="A288" s="28" t="s">
        <v>464</v>
      </c>
      <c r="B288" s="28">
        <v>30</v>
      </c>
      <c r="C288" s="28">
        <v>140</v>
      </c>
      <c r="D288" s="28">
        <v>40</v>
      </c>
      <c r="E288" s="28">
        <v>20</v>
      </c>
    </row>
    <row r="289" spans="1:5" x14ac:dyDescent="0.4">
      <c r="B289" s="28" t="s">
        <v>465</v>
      </c>
    </row>
    <row r="290" spans="1:5" x14ac:dyDescent="0.4">
      <c r="B290" s="51" t="s">
        <v>466</v>
      </c>
      <c r="C290" s="51"/>
      <c r="D290" s="51"/>
      <c r="E290" s="51"/>
    </row>
    <row r="291" spans="1:5" x14ac:dyDescent="0.4">
      <c r="B291" s="51"/>
      <c r="C291" s="51"/>
      <c r="D291" s="51"/>
      <c r="E291" s="51"/>
    </row>
    <row r="292" spans="1:5" x14ac:dyDescent="0.4">
      <c r="A292" s="38" t="s">
        <v>457</v>
      </c>
      <c r="B292" s="38" t="s">
        <v>467</v>
      </c>
      <c r="C292" s="38" t="s">
        <v>472</v>
      </c>
      <c r="D292" s="38">
        <v>1000</v>
      </c>
    </row>
    <row r="293" spans="1:5" x14ac:dyDescent="0.4">
      <c r="A293" s="38" t="s">
        <v>468</v>
      </c>
      <c r="B293" s="38" t="s">
        <v>469</v>
      </c>
      <c r="C293" s="38" t="s">
        <v>473</v>
      </c>
      <c r="D293" s="38">
        <v>0</v>
      </c>
    </row>
    <row r="294" spans="1:5" x14ac:dyDescent="0.4">
      <c r="A294" s="38" t="s">
        <v>470</v>
      </c>
      <c r="B294" s="38">
        <v>30</v>
      </c>
      <c r="C294" s="38" t="s">
        <v>474</v>
      </c>
      <c r="D294" s="38">
        <v>562</v>
      </c>
    </row>
    <row r="295" spans="1:5" x14ac:dyDescent="0.4">
      <c r="A295" s="38" t="s">
        <v>471</v>
      </c>
      <c r="B295" s="38">
        <v>3750</v>
      </c>
      <c r="C295" s="38" t="s">
        <v>337</v>
      </c>
      <c r="D295" s="38">
        <v>1000</v>
      </c>
    </row>
    <row r="296" spans="1:5" x14ac:dyDescent="0.4">
      <c r="A296" s="38" t="s">
        <v>477</v>
      </c>
      <c r="B296" s="38">
        <f>B295-D296</f>
        <v>2088</v>
      </c>
      <c r="C296" s="38" t="s">
        <v>475</v>
      </c>
      <c r="D296" s="38">
        <v>1662</v>
      </c>
    </row>
    <row r="297" spans="1:5" x14ac:dyDescent="0.4">
      <c r="A297" s="38" t="s">
        <v>25</v>
      </c>
      <c r="B297" s="38" t="s">
        <v>476</v>
      </c>
      <c r="C297" s="38"/>
      <c r="D297" s="38"/>
    </row>
    <row r="298" spans="1:5" x14ac:dyDescent="0.4">
      <c r="A298" s="38"/>
      <c r="B298" s="38" t="e" cm="1">
        <f t="array" ref="B298">netpay</f>
        <v>#NAME?</v>
      </c>
      <c r="C298" s="38"/>
      <c r="D298" s="38"/>
    </row>
  </sheetData>
  <mergeCells count="4">
    <mergeCell ref="A33:C33"/>
    <mergeCell ref="A38:D38"/>
    <mergeCell ref="A58:B58"/>
    <mergeCell ref="A60:D60"/>
  </mergeCells>
  <conditionalFormatting sqref="A62:A66">
    <cfRule type="duplicateValues" dxfId="1" priority="4"/>
  </conditionalFormatting>
  <conditionalFormatting sqref="B67:B71">
    <cfRule type="duplicateValues" dxfId="0" priority="3"/>
  </conditionalFormatting>
  <dataValidations count="2">
    <dataValidation type="custom" allowBlank="1" showInputMessage="1" showErrorMessage="1" sqref="D249" xr:uid="{B76267C2-34A6-4042-B28B-A4ADE5C6D849}">
      <formula1>YEAR(B243)=2023</formula1>
    </dataValidation>
    <dataValidation type="list" allowBlank="1" showInputMessage="1" showErrorMessage="1" sqref="A259 B260:B265 D265 C270" xr:uid="{FFF1E7AC-2F14-44D8-A2F6-7DF7774204AF}">
      <formula1>$A$260:$A$264</formula1>
    </dataValidation>
  </dataValidations>
  <hyperlinks>
    <hyperlink ref="B73" r:id="rId1" xr:uid="{347E6CED-347C-4310-986E-9ABC40BA1CBA}"/>
    <hyperlink ref="E74" r:id="rId2" xr:uid="{B1C6A084-FECC-40DA-AA05-37578C0683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C672-25FF-4276-A2BE-4FBE4B444FFF}">
  <dimension ref="A2:D21"/>
  <sheetViews>
    <sheetView zoomScale="214" zoomScaleNormal="214" workbookViewId="0">
      <selection activeCell="G17" sqref="G17"/>
    </sheetView>
  </sheetViews>
  <sheetFormatPr defaultRowHeight="15" x14ac:dyDescent="0.25"/>
  <cols>
    <col min="1" max="2" width="10.5703125" bestFit="1" customWidth="1"/>
    <col min="4" max="4" width="15.85546875" bestFit="1" customWidth="1"/>
  </cols>
  <sheetData>
    <row r="2" spans="1:4" x14ac:dyDescent="0.25">
      <c r="B2" s="44">
        <v>45274</v>
      </c>
      <c r="D2" s="46">
        <f>B2+B3</f>
        <v>45274.480555555558</v>
      </c>
    </row>
    <row r="3" spans="1:4" x14ac:dyDescent="0.25">
      <c r="B3" s="45">
        <v>0.48055555555555557</v>
      </c>
    </row>
    <row r="4" spans="1:4" x14ac:dyDescent="0.25">
      <c r="D4" s="46">
        <f ca="1">NOW()</f>
        <v>45335.745764699073</v>
      </c>
    </row>
    <row r="5" spans="1:4" x14ac:dyDescent="0.25">
      <c r="D5">
        <f ca="1">HOUR(D4)</f>
        <v>17</v>
      </c>
    </row>
    <row r="6" spans="1:4" x14ac:dyDescent="0.25">
      <c r="A6" t="s">
        <v>443</v>
      </c>
      <c r="D6">
        <f ca="1">MINUTE(D4)</f>
        <v>53</v>
      </c>
    </row>
    <row r="7" spans="1:4" x14ac:dyDescent="0.25">
      <c r="D7">
        <f ca="1">SECOND(D4)</f>
        <v>54</v>
      </c>
    </row>
    <row r="9" spans="1:4" x14ac:dyDescent="0.25">
      <c r="A9" t="s">
        <v>442</v>
      </c>
      <c r="B9" t="s">
        <v>226</v>
      </c>
      <c r="C9" t="s">
        <v>227</v>
      </c>
      <c r="D9" s="44">
        <v>45274</v>
      </c>
    </row>
    <row r="10" spans="1:4" x14ac:dyDescent="0.25">
      <c r="A10" s="47">
        <v>45274</v>
      </c>
      <c r="B10">
        <v>-4</v>
      </c>
      <c r="C10" s="47">
        <f>A10+B10</f>
        <v>45270</v>
      </c>
      <c r="D10">
        <f>YEAR(D9)</f>
        <v>2023</v>
      </c>
    </row>
    <row r="11" spans="1:4" x14ac:dyDescent="0.25">
      <c r="A11" s="47">
        <v>45274</v>
      </c>
      <c r="B11">
        <v>5</v>
      </c>
      <c r="C11" s="47">
        <f>A11+B11</f>
        <v>45279</v>
      </c>
      <c r="D11">
        <f>MONTH(D9)</f>
        <v>12</v>
      </c>
    </row>
    <row r="12" spans="1:4" x14ac:dyDescent="0.25">
      <c r="D12">
        <f>DAY(D9)</f>
        <v>14</v>
      </c>
    </row>
    <row r="13" spans="1:4" x14ac:dyDescent="0.25">
      <c r="A13">
        <v>14</v>
      </c>
      <c r="B13">
        <v>12</v>
      </c>
      <c r="C13">
        <v>2023</v>
      </c>
    </row>
    <row r="14" spans="1:4" x14ac:dyDescent="0.25">
      <c r="A14" s="44">
        <f>DATE(C13,B13,A13)</f>
        <v>45274</v>
      </c>
    </row>
    <row r="16" spans="1:4" x14ac:dyDescent="0.25">
      <c r="A16">
        <v>15</v>
      </c>
      <c r="B16">
        <v>5</v>
      </c>
      <c r="C16">
        <v>2</v>
      </c>
      <c r="D16" s="48">
        <f>TIME(A16,B16,C16)</f>
        <v>0.6284953703703704</v>
      </c>
    </row>
    <row r="17" spans="1:4" x14ac:dyDescent="0.25">
      <c r="A17">
        <v>2</v>
      </c>
      <c r="B17">
        <v>0</v>
      </c>
      <c r="C17">
        <v>5</v>
      </c>
      <c r="D17" s="48">
        <f>TIME(A17,B17,C17)</f>
        <v>8.3391203703703717E-2</v>
      </c>
    </row>
    <row r="19" spans="1:4" x14ac:dyDescent="0.25">
      <c r="A19">
        <f>WEEKDAY(A14,1)</f>
        <v>5</v>
      </c>
    </row>
    <row r="21" spans="1:4" x14ac:dyDescent="0.25">
      <c r="A21" s="44">
        <v>45060</v>
      </c>
      <c r="B21" s="44">
        <v>45066</v>
      </c>
      <c r="D21" s="49">
        <f>YEARFRAC(A21,B21)</f>
        <v>1.6666666666666666E-2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2023-12-02T04:16:44Z</dcterms:created>
  <dcterms:modified xsi:type="dcterms:W3CDTF">2024-02-13T12:24:06Z</dcterms:modified>
</cp:coreProperties>
</file>