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New folder\"/>
    </mc:Choice>
  </mc:AlternateContent>
  <xr:revisionPtr revIDLastSave="0" documentId="13_ncr:1_{D5DC2225-1EBC-46D9-B5FD-46A1188FB8A0}" xr6:coauthVersionLast="36" xr6:coauthVersionMax="36" xr10:uidLastSave="{00000000-0000-0000-0000-000000000000}"/>
  <bookViews>
    <workbookView xWindow="0" yWindow="0" windowWidth="28800" windowHeight="12225" xr2:uid="{2C404194-8518-4B85-A094-8C27E15ECF78}"/>
  </bookViews>
  <sheets>
    <sheet name="ASSIGNMENT 1AND 2" sheetId="5" r:id="rId1"/>
    <sheet name="assignment-3-13" sheetId="1" r:id="rId2"/>
    <sheet name="assignment-14to24" sheetId="2" r:id="rId3"/>
    <sheet name="assignment-26to27" sheetId="4" r:id="rId4"/>
    <sheet name="assignment-28to30" sheetId="3" r:id="rId5"/>
  </sheets>
  <calcPr calcId="191029"/>
  <pivotCaches>
    <pivotCache cacheId="0" r:id="rId6"/>
    <pivotCache cacheId="1" r:id="rId7"/>
    <pivotCache cacheId="2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44" i="5" l="1"/>
  <c r="O44" i="5" s="1"/>
  <c r="O43" i="5"/>
  <c r="N43" i="5"/>
  <c r="T42" i="5"/>
  <c r="S42" i="5"/>
  <c r="O42" i="5"/>
  <c r="N42" i="5"/>
  <c r="N41" i="5"/>
  <c r="T44" i="5" s="1"/>
  <c r="T40" i="5"/>
  <c r="S40" i="5"/>
  <c r="N40" i="5"/>
  <c r="O40" i="5" s="1"/>
  <c r="O39" i="5"/>
  <c r="N39" i="5"/>
  <c r="N38" i="5"/>
  <c r="O38" i="5" s="1"/>
  <c r="O37" i="5"/>
  <c r="N37" i="5"/>
  <c r="N36" i="5"/>
  <c r="O36" i="5" s="1"/>
  <c r="S35" i="5"/>
  <c r="N35" i="5"/>
  <c r="O35" i="5" s="1"/>
  <c r="Z26" i="5"/>
  <c r="Y26" i="5"/>
  <c r="U26" i="5"/>
  <c r="V26" i="5" s="1"/>
  <c r="T26" i="5"/>
  <c r="Z25" i="5"/>
  <c r="U25" i="5"/>
  <c r="V25" i="5" s="1"/>
  <c r="T25" i="5"/>
  <c r="AH24" i="5"/>
  <c r="AD24" i="5"/>
  <c r="U24" i="5"/>
  <c r="V24" i="5" s="1"/>
  <c r="T24" i="5"/>
  <c r="AH23" i="5"/>
  <c r="AD23" i="5"/>
  <c r="V23" i="5"/>
  <c r="U23" i="5"/>
  <c r="T23" i="5"/>
  <c r="U22" i="5"/>
  <c r="V22" i="5" s="1"/>
  <c r="T22" i="5"/>
  <c r="U21" i="5"/>
  <c r="V21" i="5" s="1"/>
  <c r="T21" i="5"/>
  <c r="U20" i="5"/>
  <c r="V20" i="5" s="1"/>
  <c r="Y18" i="5" s="1"/>
  <c r="T20" i="5"/>
  <c r="V19" i="5"/>
  <c r="U19" i="5"/>
  <c r="T19" i="5"/>
  <c r="V18" i="5"/>
  <c r="U18" i="5"/>
  <c r="T18" i="5"/>
  <c r="Y25" i="5" s="1"/>
  <c r="AD17" i="5"/>
  <c r="U17" i="5"/>
  <c r="V17" i="5" s="1"/>
  <c r="T17" i="5"/>
  <c r="Y17" i="5" l="1"/>
  <c r="O41" i="5"/>
  <c r="S44" i="5"/>
  <c r="N53" i="4" l="1"/>
  <c r="N54" i="4"/>
  <c r="N52" i="4"/>
  <c r="N41" i="4"/>
  <c r="N42" i="4"/>
  <c r="N43" i="4"/>
  <c r="N44" i="4"/>
  <c r="N45" i="4"/>
  <c r="N40" i="4"/>
  <c r="O306" i="2"/>
  <c r="O303" i="2"/>
  <c r="J303" i="2"/>
  <c r="K276" i="2"/>
  <c r="K275" i="2"/>
  <c r="O271" i="2"/>
  <c r="O270" i="2"/>
  <c r="P242" i="2"/>
  <c r="P243" i="2"/>
  <c r="P244" i="2"/>
  <c r="P245" i="2"/>
  <c r="P246" i="2"/>
  <c r="P247" i="2"/>
  <c r="P248" i="2"/>
  <c r="P249" i="2"/>
  <c r="P250" i="2"/>
  <c r="M23" i="4" l="1"/>
  <c r="M24" i="4"/>
  <c r="M25" i="4"/>
  <c r="M26" i="4"/>
  <c r="M27" i="4"/>
  <c r="M28" i="4"/>
  <c r="P11" i="4"/>
  <c r="P12" i="4"/>
  <c r="P13" i="4"/>
  <c r="P14" i="4"/>
  <c r="P15" i="4"/>
  <c r="P16" i="4"/>
  <c r="P17" i="4"/>
  <c r="P10" i="4"/>
  <c r="K11" i="4"/>
  <c r="K12" i="4"/>
  <c r="K13" i="4"/>
  <c r="K14" i="4"/>
  <c r="K10" i="4"/>
  <c r="T47" i="3" l="1"/>
  <c r="T48" i="3"/>
  <c r="T49" i="3"/>
  <c r="T50" i="3"/>
  <c r="T51" i="3"/>
  <c r="T52" i="3"/>
  <c r="T53" i="3"/>
  <c r="T54" i="3"/>
  <c r="T55" i="3"/>
  <c r="T46" i="3"/>
  <c r="Q12" i="3"/>
  <c r="S47" i="3"/>
  <c r="S48" i="3"/>
  <c r="S49" i="3"/>
  <c r="S50" i="3"/>
  <c r="S51" i="3"/>
  <c r="S52" i="3"/>
  <c r="S53" i="3"/>
  <c r="S54" i="3"/>
  <c r="S55" i="3"/>
  <c r="S46" i="3"/>
  <c r="R47" i="3"/>
  <c r="R48" i="3"/>
  <c r="R49" i="3"/>
  <c r="R50" i="3"/>
  <c r="R51" i="3"/>
  <c r="R52" i="3"/>
  <c r="R53" i="3"/>
  <c r="R54" i="3"/>
  <c r="R55" i="3"/>
  <c r="R46" i="3"/>
  <c r="Q47" i="3"/>
  <c r="Q48" i="3"/>
  <c r="Q49" i="3"/>
  <c r="Q50" i="3"/>
  <c r="Q51" i="3"/>
  <c r="Q52" i="3"/>
  <c r="Q53" i="3"/>
  <c r="Q54" i="3"/>
  <c r="Q55" i="3"/>
  <c r="Q46" i="3"/>
  <c r="R35" i="3"/>
  <c r="R34" i="3"/>
  <c r="R28" i="3"/>
  <c r="R21" i="3"/>
  <c r="R22" i="3" l="1"/>
  <c r="Q15" i="3"/>
  <c r="P188" i="2" l="1"/>
  <c r="S229" i="2"/>
  <c r="S228" i="2"/>
  <c r="R222" i="2"/>
  <c r="U213" i="2"/>
  <c r="T213" i="2"/>
  <c r="S213" i="2"/>
  <c r="O213" i="2"/>
  <c r="O214" i="2"/>
  <c r="O215" i="2"/>
  <c r="O216" i="2"/>
  <c r="O217" i="2"/>
  <c r="O218" i="2"/>
  <c r="O219" i="2"/>
  <c r="O220" i="2"/>
  <c r="O221" i="2"/>
  <c r="O222" i="2"/>
  <c r="O223" i="2"/>
  <c r="O224" i="2"/>
  <c r="O225" i="2"/>
  <c r="O226" i="2"/>
  <c r="O227" i="2"/>
  <c r="O228" i="2"/>
  <c r="O229" i="2"/>
  <c r="O230" i="2"/>
  <c r="O231" i="2"/>
  <c r="O212" i="2"/>
  <c r="P179" i="2"/>
  <c r="P180" i="2"/>
  <c r="P181" i="2"/>
  <c r="P182" i="2"/>
  <c r="P183" i="2"/>
  <c r="P184" i="2"/>
  <c r="P185" i="2"/>
  <c r="P186" i="2"/>
  <c r="P187" i="2"/>
  <c r="P189" i="2"/>
  <c r="P190" i="2"/>
  <c r="P191" i="2"/>
  <c r="P192" i="2"/>
  <c r="P193" i="2"/>
  <c r="P194" i="2"/>
  <c r="P195" i="2"/>
  <c r="P196" i="2"/>
  <c r="P197" i="2"/>
  <c r="P178" i="2"/>
  <c r="R162" i="2"/>
  <c r="R161" i="2"/>
  <c r="R160" i="2"/>
  <c r="R159" i="2"/>
  <c r="U96" i="2"/>
  <c r="U103" i="2"/>
  <c r="U97" i="2"/>
  <c r="T84" i="2"/>
  <c r="T83" i="2"/>
  <c r="T77" i="2"/>
  <c r="S149" i="2" l="1"/>
  <c r="S148" i="2"/>
  <c r="S147" i="2"/>
  <c r="S146" i="2"/>
  <c r="S145" i="2"/>
  <c r="S144" i="2"/>
  <c r="S143" i="2"/>
  <c r="S142" i="2"/>
  <c r="S141" i="2"/>
  <c r="S140" i="2"/>
  <c r="R149" i="2"/>
  <c r="R148" i="2"/>
  <c r="R147" i="2"/>
  <c r="R146" i="2"/>
  <c r="R145" i="2"/>
  <c r="R144" i="2"/>
  <c r="R143" i="2"/>
  <c r="R142" i="2"/>
  <c r="R141" i="2"/>
  <c r="R140" i="2"/>
  <c r="Q129" i="2"/>
  <c r="Q128" i="2"/>
  <c r="Q127" i="2"/>
  <c r="Q126" i="2"/>
  <c r="Q124" i="2"/>
  <c r="Q125" i="2"/>
  <c r="Q123" i="2"/>
  <c r="Q122" i="2"/>
  <c r="Q121" i="2"/>
  <c r="Q120" i="2"/>
  <c r="P129" i="2"/>
  <c r="P127" i="2"/>
  <c r="P128" i="2"/>
  <c r="P126" i="2"/>
  <c r="P123" i="2"/>
  <c r="P125" i="2"/>
  <c r="P124" i="2"/>
  <c r="P122" i="2"/>
  <c r="P121" i="2"/>
  <c r="P120" i="2"/>
  <c r="P108" i="2"/>
  <c r="P107" i="2"/>
  <c r="O102" i="2"/>
  <c r="P98" i="2"/>
  <c r="P97" i="2"/>
  <c r="P23" i="2" l="1"/>
  <c r="P27" i="2"/>
  <c r="U78" i="2"/>
  <c r="T78" i="2"/>
  <c r="U77" i="2"/>
  <c r="S72" i="2"/>
  <c r="T68" i="2"/>
  <c r="T67" i="2"/>
  <c r="U63" i="2"/>
  <c r="U62" i="2"/>
  <c r="R248" i="1"/>
  <c r="R240" i="1"/>
  <c r="S226" i="1"/>
  <c r="R18" i="2"/>
  <c r="R17" i="2"/>
  <c r="Q10" i="2"/>
  <c r="Q9" i="2"/>
  <c r="O278" i="1"/>
  <c r="O277" i="1"/>
  <c r="N273" i="1"/>
  <c r="U262" i="1"/>
  <c r="U263" i="1"/>
  <c r="U264" i="1"/>
  <c r="U265" i="1"/>
  <c r="U266" i="1"/>
  <c r="U267" i="1"/>
  <c r="U268" i="1"/>
  <c r="U261" i="1"/>
  <c r="S185" i="1"/>
  <c r="S188" i="1"/>
  <c r="R184" i="1"/>
  <c r="S184" i="1"/>
  <c r="R250" i="1"/>
  <c r="R249" i="1"/>
  <c r="R242" i="1"/>
  <c r="R241" i="1"/>
  <c r="S222" i="1"/>
  <c r="S219" i="1"/>
  <c r="S218" i="1"/>
  <c r="V103" i="1"/>
  <c r="S213" i="1"/>
  <c r="S212" i="1"/>
  <c r="R209" i="1"/>
  <c r="S196" i="1"/>
  <c r="S195" i="1"/>
  <c r="S194" i="1"/>
  <c r="S191" i="1"/>
  <c r="S190" i="1"/>
  <c r="S186" i="1"/>
  <c r="S187" i="1"/>
  <c r="S189" i="1"/>
  <c r="S192" i="1"/>
  <c r="S193" i="1"/>
  <c r="R196" i="1"/>
  <c r="R195" i="1"/>
  <c r="R194" i="1"/>
  <c r="R191" i="1"/>
  <c r="R190" i="1"/>
  <c r="R185" i="1"/>
  <c r="R186" i="1"/>
  <c r="R187" i="1"/>
  <c r="R188" i="1"/>
  <c r="R189" i="1"/>
  <c r="R192" i="1"/>
  <c r="R193" i="1"/>
  <c r="U171" i="1" l="1"/>
  <c r="T164" i="1"/>
  <c r="Q168" i="1"/>
  <c r="R168" i="1" s="1"/>
  <c r="P165" i="1"/>
  <c r="U170" i="1" s="1"/>
  <c r="P166" i="1"/>
  <c r="Q166" i="1" s="1"/>
  <c r="R166" i="1" s="1"/>
  <c r="P167" i="1"/>
  <c r="Q167" i="1" s="1"/>
  <c r="R167" i="1" s="1"/>
  <c r="P168" i="1"/>
  <c r="P169" i="1"/>
  <c r="Q169" i="1" s="1"/>
  <c r="R169" i="1" s="1"/>
  <c r="P170" i="1"/>
  <c r="Q170" i="1" s="1"/>
  <c r="R170" i="1" s="1"/>
  <c r="P171" i="1"/>
  <c r="Q171" i="1" s="1"/>
  <c r="R171" i="1" s="1"/>
  <c r="P172" i="1"/>
  <c r="Q172" i="1" s="1"/>
  <c r="R172" i="1" s="1"/>
  <c r="P173" i="1"/>
  <c r="Q173" i="1" s="1"/>
  <c r="R173" i="1" s="1"/>
  <c r="P164" i="1"/>
  <c r="Q164" i="1" s="1"/>
  <c r="Q140" i="1"/>
  <c r="Q165" i="1" l="1"/>
  <c r="R165" i="1" s="1"/>
  <c r="R164" i="1"/>
  <c r="V166" i="1"/>
  <c r="U176" i="1"/>
  <c r="T176" i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N149" i="1"/>
  <c r="O149" i="1" s="1"/>
  <c r="N139" i="1"/>
  <c r="O139" i="1" l="1"/>
  <c r="Q150" i="1"/>
  <c r="Q147" i="1"/>
  <c r="O148" i="1"/>
  <c r="R143" i="1"/>
  <c r="M140" i="1"/>
  <c r="M141" i="1"/>
  <c r="M142" i="1"/>
  <c r="M143" i="1"/>
  <c r="M144" i="1"/>
  <c r="M145" i="1"/>
  <c r="M146" i="1"/>
  <c r="M147" i="1"/>
  <c r="M148" i="1"/>
  <c r="M149" i="1"/>
  <c r="M139" i="1"/>
  <c r="V112" i="1" l="1"/>
  <c r="V111" i="1"/>
  <c r="V104" i="1"/>
  <c r="P114" i="1" l="1"/>
  <c r="P113" i="1"/>
  <c r="N108" i="1"/>
  <c r="N107" i="1"/>
  <c r="N106" i="1"/>
  <c r="M102" i="1"/>
  <c r="S55" i="1" l="1"/>
  <c r="S61" i="1"/>
  <c r="X73" i="1"/>
  <c r="U73" i="1"/>
  <c r="N75" i="1"/>
  <c r="P75" i="1" s="1"/>
  <c r="N76" i="1"/>
  <c r="P76" i="1" s="1"/>
  <c r="N77" i="1"/>
  <c r="P77" i="1" s="1"/>
  <c r="V80" i="1" s="1"/>
  <c r="N78" i="1"/>
  <c r="P78" i="1" s="1"/>
  <c r="N79" i="1"/>
  <c r="P79" i="1" s="1"/>
  <c r="V81" i="1" s="1"/>
  <c r="N80" i="1"/>
  <c r="P80" i="1" s="1"/>
  <c r="Y73" i="1" s="1"/>
  <c r="N81" i="1"/>
  <c r="P81" i="1" s="1"/>
  <c r="N82" i="1"/>
  <c r="P82" i="1" s="1"/>
  <c r="N83" i="1"/>
  <c r="P83" i="1" s="1"/>
  <c r="N84" i="1"/>
  <c r="P84" i="1" s="1"/>
  <c r="N74" i="1"/>
  <c r="P74" i="1" s="1"/>
  <c r="S62" i="1"/>
  <c r="S56" i="1"/>
  <c r="S44" i="1"/>
  <c r="S43" i="1"/>
  <c r="S42" i="1"/>
  <c r="Q13" i="1"/>
  <c r="L42" i="1"/>
  <c r="L43" i="1"/>
  <c r="L44" i="1"/>
  <c r="L45" i="1"/>
  <c r="L46" i="1"/>
  <c r="L47" i="1"/>
  <c r="L48" i="1"/>
  <c r="L41" i="1"/>
  <c r="K42" i="1"/>
  <c r="M42" i="1" s="1"/>
  <c r="N42" i="1" s="1"/>
  <c r="K43" i="1"/>
  <c r="K44" i="1"/>
  <c r="K45" i="1"/>
  <c r="K46" i="1"/>
  <c r="M46" i="1" s="1"/>
  <c r="N46" i="1" s="1"/>
  <c r="K47" i="1"/>
  <c r="K48" i="1"/>
  <c r="K41" i="1"/>
  <c r="S10" i="1"/>
  <c r="M11" i="1"/>
  <c r="R25" i="1" s="1"/>
  <c r="M12" i="1"/>
  <c r="N12" i="1" s="1"/>
  <c r="M13" i="1"/>
  <c r="M14" i="1"/>
  <c r="N14" i="1" s="1"/>
  <c r="M15" i="1"/>
  <c r="N15" i="1" s="1"/>
  <c r="M16" i="1"/>
  <c r="N16" i="1" s="1"/>
  <c r="M17" i="1"/>
  <c r="N17" i="1" s="1"/>
  <c r="M18" i="1"/>
  <c r="N18" i="1" s="1"/>
  <c r="M10" i="1"/>
  <c r="R20" i="1"/>
  <c r="R27" i="1"/>
  <c r="R18" i="1"/>
  <c r="U80" i="1" l="1"/>
  <c r="U81" i="1"/>
  <c r="V79" i="1"/>
  <c r="U79" i="1"/>
  <c r="M48" i="1"/>
  <c r="N48" i="1" s="1"/>
  <c r="M44" i="1"/>
  <c r="N44" i="1" s="1"/>
  <c r="N13" i="1"/>
  <c r="T27" i="1" s="1"/>
  <c r="M47" i="1"/>
  <c r="N47" i="1" s="1"/>
  <c r="V56" i="1" s="1"/>
  <c r="M43" i="1"/>
  <c r="N43" i="1" s="1"/>
  <c r="V55" i="1" s="1"/>
  <c r="N10" i="1"/>
  <c r="T18" i="1" s="1"/>
  <c r="N11" i="1"/>
  <c r="T19" i="1" s="1"/>
  <c r="M41" i="1"/>
  <c r="S48" i="1" s="1"/>
  <c r="M45" i="1"/>
  <c r="N45" i="1" s="1"/>
  <c r="T86" i="1"/>
  <c r="N41" i="1"/>
  <c r="R19" i="1"/>
  <c r="R26" i="1"/>
  <c r="T20" i="1"/>
  <c r="T26" i="1"/>
  <c r="T25" i="1" l="1"/>
</calcChain>
</file>

<file path=xl/sharedStrings.xml><?xml version="1.0" encoding="utf-8"?>
<sst xmlns="http://schemas.openxmlformats.org/spreadsheetml/2006/main" count="1363" uniqueCount="644">
  <si>
    <t xml:space="preserve">subject </t>
  </si>
  <si>
    <t>1st</t>
  </si>
  <si>
    <t>2nd</t>
  </si>
  <si>
    <t>3rd</t>
  </si>
  <si>
    <t>total</t>
  </si>
  <si>
    <t>average</t>
  </si>
  <si>
    <t>grade</t>
  </si>
  <si>
    <t>hindi</t>
  </si>
  <si>
    <t>english</t>
  </si>
  <si>
    <t>maths</t>
  </si>
  <si>
    <t>physics</t>
  </si>
  <si>
    <t>chemistry</t>
  </si>
  <si>
    <t>history</t>
  </si>
  <si>
    <t>geo</t>
  </si>
  <si>
    <t>bio</t>
  </si>
  <si>
    <t>botany</t>
  </si>
  <si>
    <t xml:space="preserve">how many subject </t>
  </si>
  <si>
    <t>HOW MANY SUBJECT 1 PAPER GREATER THAN 20 ?</t>
  </si>
  <si>
    <t>SUBJECT HINDI, MATH &amp; ENGLISH TOTAL NO. &amp; GRADE</t>
  </si>
  <si>
    <t>math</t>
  </si>
  <si>
    <t>SUBJECT PHYSICS, MATHS &amp; ENGLISH TOTAL /AVERAGE</t>
  </si>
  <si>
    <t>assignment-4</t>
  </si>
  <si>
    <t>name</t>
  </si>
  <si>
    <t>departnt</t>
  </si>
  <si>
    <t>post</t>
  </si>
  <si>
    <t>basic</t>
  </si>
  <si>
    <t>da 2.5%</t>
  </si>
  <si>
    <t>hra3.5%</t>
  </si>
  <si>
    <t>ram</t>
  </si>
  <si>
    <t>shyam</t>
  </si>
  <si>
    <t>manoj</t>
  </si>
  <si>
    <t>pooja</t>
  </si>
  <si>
    <t>rahul</t>
  </si>
  <si>
    <t>rakesh</t>
  </si>
  <si>
    <t>ashish</t>
  </si>
  <si>
    <t>manish</t>
  </si>
  <si>
    <t xml:space="preserve">computer </t>
  </si>
  <si>
    <t>eletrical</t>
  </si>
  <si>
    <t>finance</t>
  </si>
  <si>
    <t>manager</t>
  </si>
  <si>
    <t>supervisor</t>
  </si>
  <si>
    <t>pion</t>
  </si>
  <si>
    <t>guard</t>
  </si>
  <si>
    <t>ACCOUNTANT</t>
  </si>
  <si>
    <t>casher</t>
  </si>
  <si>
    <t>1 HOW MANY EMPLOYEE IN COMPUTER, FINANCE, ELECTRICAL DEPARTMENT</t>
  </si>
  <si>
    <t>computer</t>
  </si>
  <si>
    <t>electrical</t>
  </si>
  <si>
    <t>2 HOW MANY BASIC SALARY IN COMPUTER DFPARTMENT ONLY?</t>
  </si>
  <si>
    <t>3 MANOJ, ASHISH POST &amp; GRADE</t>
  </si>
  <si>
    <t>HOW MANY EMPLOYEE IS MANAGER &amp; GUARD?</t>
  </si>
  <si>
    <t>salesman</t>
  </si>
  <si>
    <t>jan</t>
  </si>
  <si>
    <t>feb</t>
  </si>
  <si>
    <t>mar</t>
  </si>
  <si>
    <t>apr</t>
  </si>
  <si>
    <t>june</t>
  </si>
  <si>
    <t>sales</t>
  </si>
  <si>
    <t>target</t>
  </si>
  <si>
    <t>result</t>
  </si>
  <si>
    <t>ramesh</t>
  </si>
  <si>
    <t>ashok</t>
  </si>
  <si>
    <t>ajeet</t>
  </si>
  <si>
    <t>alok</t>
  </si>
  <si>
    <t>amrit</t>
  </si>
  <si>
    <t>surendra</t>
  </si>
  <si>
    <t>shashi</t>
  </si>
  <si>
    <t>How many salesman? Salesman Ajeet Targest &amp; Result?</t>
  </si>
  <si>
    <t>3 Rahul Pooja &amp; Ashok Targest &amp; result?</t>
  </si>
  <si>
    <t>How Many Salesman Achived Target</t>
  </si>
  <si>
    <t>5 Which Sales Man Jan Sales 2000, &amp; Feb Sales is 2500?</t>
  </si>
  <si>
    <t>use lookup function</t>
  </si>
  <si>
    <t>doubt</t>
  </si>
  <si>
    <t>assignment-6</t>
  </si>
  <si>
    <t>items</t>
  </si>
  <si>
    <t>dates</t>
  </si>
  <si>
    <t>costs</t>
  </si>
  <si>
    <t>brakes</t>
  </si>
  <si>
    <t>tyres</t>
  </si>
  <si>
    <t>service</t>
  </si>
  <si>
    <t>windows</t>
  </si>
  <si>
    <t>clutch</t>
  </si>
  <si>
    <t>1 HOW MANY ITEMS ?</t>
  </si>
  <si>
    <t>Q.2 HOW MANY BRAKE, WINDOW &amp; TYRES HAVE BEEN BOUGHTS?</t>
  </si>
  <si>
    <t>3 HOW MANY ITEMS COST IS &gt;1000 &amp; BELOW &gt; = 1000?</t>
  </si>
  <si>
    <t>graterthan 1000</t>
  </si>
  <si>
    <t>below graterthan 1000</t>
  </si>
  <si>
    <t>4 HIGHLIGHT TYRES ITESM &amp; 500 BETWEEN 2000 COST</t>
  </si>
  <si>
    <t>5 ITEMS COLOUMN IS 15, 18 &amp; 20 ITEMS NAME?</t>
  </si>
  <si>
    <t>s.no</t>
  </si>
  <si>
    <t>tyre</t>
  </si>
  <si>
    <t>15 th item</t>
  </si>
  <si>
    <t>18th items</t>
  </si>
  <si>
    <t>.6 Total Cost of Window and Brakes Items?</t>
  </si>
  <si>
    <t>assignment-7</t>
  </si>
  <si>
    <t>dob</t>
  </si>
  <si>
    <t>month</t>
  </si>
  <si>
    <t>adult\child</t>
  </si>
  <si>
    <t>age(year)</t>
  </si>
  <si>
    <t>Q.1 HOW MANY STUDENT?</t>
  </si>
  <si>
    <t>2 STUDENT SURENDRA IS HOW MANY YEAR OLD?</t>
  </si>
  <si>
    <t>.3 HOW MANY STUDENT AGE GREATER THEN 20 YEARS?</t>
  </si>
  <si>
    <t>5 HOW MANY STUDENT AGE IS &gt;= 25 YEARS?</t>
  </si>
  <si>
    <t>assignment-8</t>
  </si>
  <si>
    <t>student name</t>
  </si>
  <si>
    <t>subject</t>
  </si>
  <si>
    <t>percentage</t>
  </si>
  <si>
    <t>alan</t>
  </si>
  <si>
    <t>bob</t>
  </si>
  <si>
    <t>carol</t>
  </si>
  <si>
    <t>david</t>
  </si>
  <si>
    <t>eric</t>
  </si>
  <si>
    <t>fred</t>
  </si>
  <si>
    <t>gail</t>
  </si>
  <si>
    <t>harry</t>
  </si>
  <si>
    <t>ian</t>
  </si>
  <si>
    <t>janice</t>
  </si>
  <si>
    <t>absent</t>
  </si>
  <si>
    <t>.1 How Many Student?</t>
  </si>
  <si>
    <t>2 How Many Student Percentage Greather Then &gt; 50</t>
  </si>
  <si>
    <t>3 Student Bob and Eric Total Number?</t>
  </si>
  <si>
    <t>.5 How Many Student Good and Bed in a list</t>
  </si>
  <si>
    <t>good</t>
  </si>
  <si>
    <t>bad</t>
  </si>
  <si>
    <t>assignment-9</t>
  </si>
  <si>
    <t>Empolyee ID</t>
  </si>
  <si>
    <t>last name</t>
  </si>
  <si>
    <t>first name</t>
  </si>
  <si>
    <t>pay</t>
  </si>
  <si>
    <t>Smith</t>
  </si>
  <si>
    <t>Williams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</si>
  <si>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</si>
  <si>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</si>
  <si>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</si>
  <si>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</si>
  <si>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</si>
  <si>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</si>
  <si>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</si>
  <si>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</si>
  <si>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</si>
  <si>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</si>
  <si>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$ 84,289</t>
  </si>
  <si>
    <t>$ 1,37,670</t>
  </si>
  <si>
    <t>$ 1,90,024</t>
  </si>
  <si>
    <t>$ 1,22,604</t>
  </si>
  <si>
    <t>$ 1,11,709</t>
  </si>
  <si>
    <t>$ 85,931</t>
  </si>
  <si>
    <t>$ 1,68,114</t>
  </si>
  <si>
    <t>$ 89,627</t>
  </si>
  <si>
    <t>$ 1,49,946</t>
  </si>
  <si>
    <t>$ 1,45,893</t>
  </si>
  <si>
    <t>$ 64,757</t>
  </si>
  <si>
    <t>$ 71,478</t>
  </si>
  <si>
    <t>$ 1,21,444</t>
  </si>
  <si>
    <t>assignment-11</t>
  </si>
  <si>
    <t>Employee ID</t>
  </si>
  <si>
    <t>SSN</t>
  </si>
  <si>
    <t>Department</t>
  </si>
  <si>
    <t>Start Date</t>
  </si>
  <si>
    <t>Earnings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</si>
  <si>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</si>
  <si>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</si>
  <si>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</si>
  <si>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</si>
  <si>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</si>
  <si>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</si>
  <si>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</si>
  <si>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</si>
  <si>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</si>
  <si>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</si>
  <si>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EMP011</t>
  </si>
  <si>
    <t>EMP012</t>
  </si>
  <si>
    <t>EMP013</t>
  </si>
  <si>
    <t>EMP014</t>
  </si>
  <si>
    <t>845-04-3962</t>
  </si>
  <si>
    <t>345-28-4935</t>
  </si>
  <si>
    <t>503-53-8350</t>
  </si>
  <si>
    <t>858-39-7967</t>
  </si>
  <si>
    <t>245-18-5890</t>
  </si>
  <si>
    <t>873-45-8675</t>
  </si>
  <si>
    <t>190-08-3679</t>
  </si>
  <si>
    <t>352-36-9553</t>
  </si>
  <si>
    <t>645-74-0451</t>
  </si>
  <si>
    <t>558-53-1475</t>
  </si>
  <si>
    <t>129-42-6148</t>
  </si>
  <si>
    <t>796-50-4767</t>
  </si>
  <si>
    <t>266-48-1339</t>
  </si>
  <si>
    <t>663-00-3285</t>
  </si>
  <si>
    <t>Marketing</t>
  </si>
  <si>
    <t>IT/IS</t>
  </si>
  <si>
    <t>Engineering</t>
  </si>
  <si>
    <t>Finance</t>
  </si>
  <si>
    <t>Human Resources</t>
  </si>
  <si>
    <t>1 How Many Employee in a List ?</t>
  </si>
  <si>
    <t>marketing</t>
  </si>
  <si>
    <t>3 Employee Blossom K. Fox Department and Earnings?</t>
  </si>
  <si>
    <t>2How Many Employee work in Finance and Marketing Department?</t>
  </si>
  <si>
    <t>department</t>
  </si>
  <si>
    <t>earnings</t>
  </si>
  <si>
    <t>assignment-10</t>
  </si>
  <si>
    <t>4 Employee Blossom K. SSN No.?</t>
  </si>
  <si>
    <t>ssn</t>
  </si>
  <si>
    <t>Q.5 How Many Amount Earnings Marketing Department?</t>
  </si>
  <si>
    <t>marketings department</t>
  </si>
  <si>
    <t>CLASSIC FAVORITES</t>
  </si>
  <si>
    <t>TALL</t>
  </si>
  <si>
    <t>GRANDE</t>
  </si>
  <si>
    <t>VENTI</t>
  </si>
  <si>
    <t>Caffe Latte</t>
  </si>
  <si>
    <t>Cappuccino</t>
  </si>
  <si>
    <t>Caramel Macchiato</t>
  </si>
  <si>
    <t>Caffe Mocha</t>
  </si>
  <si>
    <t>White Chocolate Mocha</t>
  </si>
  <si>
    <t>Caffe Americano</t>
  </si>
  <si>
    <t>Cinnamon Dolce Latte</t>
  </si>
  <si>
    <t>Steamer</t>
  </si>
  <si>
    <t>Drip Coffee</t>
  </si>
  <si>
    <t>Question: What is the column number for the size Grande,Tall, Venti? Use of Match Formula</t>
  </si>
  <si>
    <t>grande</t>
  </si>
  <si>
    <t>tall</t>
  </si>
  <si>
    <t>venti</t>
  </si>
  <si>
    <t>Question: What is the price of a Caffe Mocha, size Grande,Tall, Venti? Use of Vlookup with Match Formula</t>
  </si>
  <si>
    <t>assignment-12</t>
  </si>
  <si>
    <t>Product Name</t>
  </si>
  <si>
    <t>Jan</t>
  </si>
  <si>
    <t>Feb</t>
  </si>
  <si>
    <t>Mar</t>
  </si>
  <si>
    <t>Apr</t>
  </si>
  <si>
    <t>May</t>
  </si>
  <si>
    <t>Jun</t>
  </si>
  <si>
    <t>Jul</t>
  </si>
  <si>
    <t>Aug</t>
  </si>
  <si>
    <t>Total Sales</t>
  </si>
  <si>
    <t>Apples</t>
  </si>
  <si>
    <t>Grapefruit</t>
  </si>
  <si>
    <t>Lemons</t>
  </si>
  <si>
    <t>Lime</t>
  </si>
  <si>
    <t>Oranges</t>
  </si>
  <si>
    <t>Peaches</t>
  </si>
  <si>
    <t>Pears</t>
  </si>
  <si>
    <t>Pineapples</t>
  </si>
  <si>
    <t>Q.1 How Many Fruits?</t>
  </si>
  <si>
    <t>Q.2 Fruits Lemons and Pineapples sales in Mar and Jul ?</t>
  </si>
  <si>
    <t>lemons</t>
  </si>
  <si>
    <t>pineapple</t>
  </si>
  <si>
    <t>assignment-13</t>
  </si>
  <si>
    <t>Last Name</t>
  </si>
  <si>
    <t>Sales</t>
  </si>
  <si>
    <t>Country</t>
  </si>
  <si>
    <t>Quarter</t>
  </si>
  <si>
    <t>Johnson</t>
  </si>
  <si>
    <t>William</t>
  </si>
  <si>
    <t>Jones</t>
  </si>
  <si>
    <t>Brown</t>
  </si>
  <si>
    <t>uk</t>
  </si>
  <si>
    <t>usa</t>
  </si>
  <si>
    <t>Qtr 3</t>
  </si>
  <si>
    <t>Qtr 4</t>
  </si>
  <si>
    <t>Qtr 2</t>
  </si>
  <si>
    <t>Qtr 1</t>
  </si>
  <si>
    <t>Row Labels</t>
  </si>
  <si>
    <t>Grand Total</t>
  </si>
  <si>
    <t>Sum of Sales</t>
  </si>
  <si>
    <t>Assignment -14</t>
  </si>
  <si>
    <t>Season</t>
  </si>
  <si>
    <t>Year</t>
  </si>
  <si>
    <t>Type</t>
  </si>
  <si>
    <t>State</t>
  </si>
  <si>
    <t>Fall</t>
  </si>
  <si>
    <t>spring</t>
  </si>
  <si>
    <t>California</t>
  </si>
  <si>
    <t>Oregon</t>
  </si>
  <si>
    <t>Washington</t>
  </si>
  <si>
    <t>Amber Ale</t>
  </si>
  <si>
    <t>Hefeweizen</t>
  </si>
  <si>
    <t>Pale Ale</t>
  </si>
  <si>
    <t>Pilsner</t>
  </si>
  <si>
    <t>Porter</t>
  </si>
  <si>
    <t>Stout</t>
  </si>
  <si>
    <t>How Many Spring and Fall Season?</t>
  </si>
  <si>
    <t>fall</t>
  </si>
  <si>
    <t>How Many Fall Season in California and Washington?</t>
  </si>
  <si>
    <t>california</t>
  </si>
  <si>
    <t>washington</t>
  </si>
  <si>
    <t>fall season</t>
  </si>
  <si>
    <t>3 Total Sales if Spring Season in Washngton and California?</t>
  </si>
  <si>
    <t>4 How Many Spring Season in Washington only?</t>
  </si>
  <si>
    <t>.5 Create Pivot Table Using Data?</t>
  </si>
  <si>
    <t>Sum of Year</t>
  </si>
  <si>
    <t>Assignment -15</t>
  </si>
  <si>
    <t>Order ID</t>
  </si>
  <si>
    <t>Product</t>
  </si>
  <si>
    <t>Category</t>
  </si>
  <si>
    <t>Amount</t>
  </si>
  <si>
    <t>Date</t>
  </si>
  <si>
    <t>Carrots</t>
  </si>
  <si>
    <t>Broccoli</t>
  </si>
  <si>
    <t>Banana</t>
  </si>
  <si>
    <t>Beans</t>
  </si>
  <si>
    <t>Orange</t>
  </si>
  <si>
    <t>Apple</t>
  </si>
  <si>
    <t>Mango</t>
  </si>
  <si>
    <t>Vegetables</t>
  </si>
  <si>
    <t>Fruit</t>
  </si>
  <si>
    <t>United States</t>
  </si>
  <si>
    <t>United Kingdom</t>
  </si>
  <si>
    <t>Canada</t>
  </si>
  <si>
    <t>Germany</t>
  </si>
  <si>
    <t>Australia</t>
  </si>
  <si>
    <t>New Zealand</t>
  </si>
  <si>
    <t>France</t>
  </si>
  <si>
    <t>1 How Many Fruits and Vegetables Items in a List?</t>
  </si>
  <si>
    <t>fruits</t>
  </si>
  <si>
    <t>vegetables</t>
  </si>
  <si>
    <t>.2 Total Apple and Banana Amount?</t>
  </si>
  <si>
    <t>apple</t>
  </si>
  <si>
    <t>banana</t>
  </si>
  <si>
    <t>Q.3 How Many Product in a list?</t>
  </si>
  <si>
    <t>.4 How Many Apple and Banana Use in Canada &amp; United Kingdom?</t>
  </si>
  <si>
    <t>canada</t>
  </si>
  <si>
    <t>5 Apple and Banana Sales in United States ?</t>
  </si>
  <si>
    <t>assignment -16</t>
  </si>
  <si>
    <t>Name</t>
  </si>
  <si>
    <t>Gender</t>
  </si>
  <si>
    <t>Score</t>
  </si>
  <si>
    <t>Richard</t>
  </si>
  <si>
    <t>Jennifer</t>
  </si>
  <si>
    <t>James</t>
  </si>
  <si>
    <t>Lisa</t>
  </si>
  <si>
    <t>Sharon</t>
  </si>
  <si>
    <t>Elizabeth</t>
  </si>
  <si>
    <t>Carol</t>
  </si>
  <si>
    <t>Mark</t>
  </si>
  <si>
    <t>Susan</t>
  </si>
  <si>
    <t>David</t>
  </si>
  <si>
    <t>Male</t>
  </si>
  <si>
    <t>Female</t>
  </si>
  <si>
    <t>Q.1 How Many Male and Female Candidate in a List?</t>
  </si>
  <si>
    <t>male</t>
  </si>
  <si>
    <t>female</t>
  </si>
  <si>
    <t>Q.2 How Many Male Employee in United States?</t>
  </si>
  <si>
    <t>Q.3 Lisa and John Which Country Belong?</t>
  </si>
  <si>
    <t>lisa</t>
  </si>
  <si>
    <t>john</t>
  </si>
  <si>
    <t>Assignment -17</t>
  </si>
  <si>
    <t>ID</t>
  </si>
  <si>
    <t>Brand</t>
  </si>
  <si>
    <t>Dell</t>
  </si>
  <si>
    <t>Logitech</t>
  </si>
  <si>
    <t>HP</t>
  </si>
  <si>
    <t>Computer</t>
  </si>
  <si>
    <t>Keyboard</t>
  </si>
  <si>
    <t>Mouse</t>
  </si>
  <si>
    <t>Printer</t>
  </si>
  <si>
    <t>Assignment -18</t>
  </si>
  <si>
    <t>id</t>
  </si>
  <si>
    <t>brand</t>
  </si>
  <si>
    <t>dell</t>
  </si>
  <si>
    <t>logitech</t>
  </si>
  <si>
    <t>hp</t>
  </si>
  <si>
    <t>product</t>
  </si>
  <si>
    <t>keyboard</t>
  </si>
  <si>
    <t>mouse</t>
  </si>
  <si>
    <t>printer</t>
  </si>
  <si>
    <t>Assignment -19</t>
  </si>
  <si>
    <t>region</t>
  </si>
  <si>
    <t>north</t>
  </si>
  <si>
    <t>south</t>
  </si>
  <si>
    <t>east</t>
  </si>
  <si>
    <t>west</t>
  </si>
  <si>
    <t>march</t>
  </si>
  <si>
    <t>INDEX(A4:D8,MATCH(A10,A4:A8,0),MATCH(B10,A4:D4,0))</t>
  </si>
  <si>
    <t>.4 United States Male and Female Candidate Scores?</t>
  </si>
  <si>
    <t>5 How Many Male Candidate Belong Country United State Total Score?</t>
  </si>
  <si>
    <t>Assignment -21</t>
  </si>
  <si>
    <t>Emp Name</t>
  </si>
  <si>
    <t>Salary</t>
  </si>
  <si>
    <t>Emp ID</t>
  </si>
  <si>
    <t>Raju</t>
  </si>
  <si>
    <t>Ramesh</t>
  </si>
  <si>
    <t>Ramila</t>
  </si>
  <si>
    <t>Rajeshwari</t>
  </si>
  <si>
    <t>Karan</t>
  </si>
  <si>
    <t>Rohith</t>
  </si>
  <si>
    <t>Jacob</t>
  </si>
  <si>
    <t>Fleming</t>
  </si>
  <si>
    <t>Navya</t>
  </si>
  <si>
    <t>Kavya</t>
  </si>
  <si>
    <t>Santosh</t>
  </si>
  <si>
    <t>Shankar</t>
  </si>
  <si>
    <t>Rajesh</t>
  </si>
  <si>
    <t>Mahesh</t>
  </si>
  <si>
    <t>Hemaraj</t>
  </si>
  <si>
    <t>Nagaraj</t>
  </si>
  <si>
    <t>Johson</t>
  </si>
  <si>
    <t>Anderson</t>
  </si>
  <si>
    <t>Operations</t>
  </si>
  <si>
    <t>HR</t>
  </si>
  <si>
    <t>IT</t>
  </si>
  <si>
    <t>Prd001</t>
  </si>
  <si>
    <t>Prd002</t>
  </si>
  <si>
    <t>Prd003</t>
  </si>
  <si>
    <t>Prd004</t>
  </si>
  <si>
    <t>Prd005</t>
  </si>
  <si>
    <t>Prd006</t>
  </si>
  <si>
    <t>Prd007</t>
  </si>
  <si>
    <t>Prd008</t>
  </si>
  <si>
    <t>Prd009</t>
  </si>
  <si>
    <t>Prd010</t>
  </si>
  <si>
    <t>Prd011</t>
  </si>
  <si>
    <t>Prd012</t>
  </si>
  <si>
    <t>Prd013</t>
  </si>
  <si>
    <t>Prd014</t>
  </si>
  <si>
    <t>Prd015</t>
  </si>
  <si>
    <t>Prd016</t>
  </si>
  <si>
    <t>Prd017</t>
  </si>
  <si>
    <t>Prd018</t>
  </si>
  <si>
    <t>Prd019</t>
  </si>
  <si>
    <t>Prd020</t>
  </si>
  <si>
    <t>Assignment -22</t>
  </si>
  <si>
    <t>Q.1 How Many Employee in Work HR, IT, Marketing Department ?</t>
  </si>
  <si>
    <t>Hr</t>
  </si>
  <si>
    <t>it</t>
  </si>
  <si>
    <t>Q.2 Employee Santosh Salary?</t>
  </si>
  <si>
    <t>santhosh salary</t>
  </si>
  <si>
    <t>Q.3 IT &amp; Marketing Department Total Salary?</t>
  </si>
  <si>
    <t xml:space="preserve">it </t>
  </si>
  <si>
    <t>assignment-23</t>
  </si>
  <si>
    <t>biology</t>
  </si>
  <si>
    <t>pass in exam</t>
  </si>
  <si>
    <t>NITIN</t>
  </si>
  <si>
    <t>FEROZ</t>
  </si>
  <si>
    <t>ANITHA</t>
  </si>
  <si>
    <t>MADAN</t>
  </si>
  <si>
    <t>HARRY</t>
  </si>
  <si>
    <t>SUMITH</t>
  </si>
  <si>
    <t>HARSH</t>
  </si>
  <si>
    <t>TRIVEDI</t>
  </si>
  <si>
    <t>ASHISH</t>
  </si>
  <si>
    <t>FAIL</t>
  </si>
  <si>
    <t>PASS</t>
  </si>
  <si>
    <t>Assignment -28</t>
  </si>
  <si>
    <t>Employee Database</t>
  </si>
  <si>
    <t>Emp Id</t>
  </si>
  <si>
    <t>Designation</t>
  </si>
  <si>
    <t>KRA</t>
  </si>
  <si>
    <t>01-नवम्बर-18</t>
  </si>
  <si>
    <t>ARUN</t>
  </si>
  <si>
    <t>ASHOK</t>
  </si>
  <si>
    <t>BISWAS</t>
  </si>
  <si>
    <t>DINESH</t>
  </si>
  <si>
    <t>ESHWAR</t>
  </si>
  <si>
    <t>FAHAD</t>
  </si>
  <si>
    <t>GANGA</t>
  </si>
  <si>
    <t>HEMA</t>
  </si>
  <si>
    <t>FARZANA</t>
  </si>
  <si>
    <t>AYESH</t>
  </si>
  <si>
    <t>PRAVEEN</t>
  </si>
  <si>
    <t>VISHAL</t>
  </si>
  <si>
    <t>VISHNU</t>
  </si>
  <si>
    <t>KRISHNA</t>
  </si>
  <si>
    <t>ABHISHEK</t>
  </si>
  <si>
    <t>FARZANA BANU</t>
  </si>
  <si>
    <t>VAMSEE KRISHNA</t>
  </si>
  <si>
    <t>MIS-OPERATION</t>
  </si>
  <si>
    <t>OPERATION</t>
  </si>
  <si>
    <t>SOFTWARE ENG</t>
  </si>
  <si>
    <t>SME</t>
  </si>
  <si>
    <t>PROGRAMMER</t>
  </si>
  <si>
    <t>SOFTWARE ASSOCIATE</t>
  </si>
  <si>
    <t>NETWORK ENG</t>
  </si>
  <si>
    <t>SALES EXECUTIVE</t>
  </si>
  <si>
    <t>BRAND MANAGER</t>
  </si>
  <si>
    <t>SALES</t>
  </si>
  <si>
    <t>PHP</t>
  </si>
  <si>
    <t>JAVA</t>
  </si>
  <si>
    <t>MAILS</t>
  </si>
  <si>
    <t>C++</t>
  </si>
  <si>
    <t>DOT NET</t>
  </si>
  <si>
    <t>TESTING</t>
  </si>
  <si>
    <t>SERVER</t>
  </si>
  <si>
    <t>AMAZON</t>
  </si>
  <si>
    <t>GROFFERS</t>
  </si>
  <si>
    <t>PAYTM</t>
  </si>
  <si>
    <t>MYNTRA</t>
  </si>
  <si>
    <t>MARKETING</t>
  </si>
  <si>
    <t>Q.1 How Many Employee?</t>
  </si>
  <si>
    <t>Q.2 How Many Employee in Sales Executive?</t>
  </si>
  <si>
    <t>Q.3 How Many Employee Sales Executive in Amazone and Myntra?</t>
  </si>
  <si>
    <t>Q.4 Employee Dinesh and Vishal Post and KRA?</t>
  </si>
  <si>
    <t>Dinesh</t>
  </si>
  <si>
    <t>kra</t>
  </si>
  <si>
    <t>vishal</t>
  </si>
  <si>
    <t>Q.5 Employee Abhishek and Hema Emp id?</t>
  </si>
  <si>
    <t>abishek</t>
  </si>
  <si>
    <t>hema</t>
  </si>
  <si>
    <t>Assignment -29</t>
  </si>
  <si>
    <t>First Name</t>
  </si>
  <si>
    <t>Location</t>
  </si>
  <si>
    <t>Donald</t>
  </si>
  <si>
    <t>Samuel</t>
  </si>
  <si>
    <t>Ian</t>
  </si>
  <si>
    <t>Henry</t>
  </si>
  <si>
    <t>Ronica</t>
  </si>
  <si>
    <t>Christine</t>
  </si>
  <si>
    <t>Andrew</t>
  </si>
  <si>
    <t>Erica</t>
  </si>
  <si>
    <t>Patrick</t>
  </si>
  <si>
    <t>Samson</t>
  </si>
  <si>
    <t>Madrid</t>
  </si>
  <si>
    <t>Brave</t>
  </si>
  <si>
    <t>Salvi</t>
  </si>
  <si>
    <t>Baisley</t>
  </si>
  <si>
    <t>Irons</t>
  </si>
  <si>
    <t>Banglore</t>
  </si>
  <si>
    <t>Hyderabad</t>
  </si>
  <si>
    <t>Pune</t>
  </si>
  <si>
    <t>Assignment -30</t>
  </si>
  <si>
    <t>Date of Sale</t>
  </si>
  <si>
    <t>Month</t>
  </si>
  <si>
    <t>Sales Amt</t>
  </si>
  <si>
    <t>January</t>
  </si>
  <si>
    <t>February</t>
  </si>
  <si>
    <t>12-Jan</t>
  </si>
  <si>
    <t>16-Jan</t>
  </si>
  <si>
    <t>19-Jan</t>
  </si>
  <si>
    <t>22-Jan</t>
  </si>
  <si>
    <t>02-Feb</t>
  </si>
  <si>
    <t>05-Feb</t>
  </si>
  <si>
    <t>09-Feb</t>
  </si>
  <si>
    <t>13-Feb</t>
  </si>
  <si>
    <t>15-Feb</t>
  </si>
  <si>
    <t>22-Feb</t>
  </si>
  <si>
    <t>26-Feb</t>
  </si>
  <si>
    <t>27-Feb</t>
  </si>
  <si>
    <t>28-Feb</t>
  </si>
  <si>
    <t>Sum of Sales Amt</t>
  </si>
  <si>
    <t>List 1</t>
  </si>
  <si>
    <t>List 2</t>
  </si>
  <si>
    <t>Result</t>
  </si>
  <si>
    <t>Raj</t>
  </si>
  <si>
    <t>Rohit</t>
  </si>
  <si>
    <t>Kajal</t>
  </si>
  <si>
    <t>Rohan</t>
  </si>
  <si>
    <t>Akshay</t>
  </si>
  <si>
    <t>Ankita</t>
  </si>
  <si>
    <t>Abhay</t>
  </si>
  <si>
    <t>Puneet</t>
  </si>
  <si>
    <t>Assignment -26</t>
  </si>
  <si>
    <t>Color List-1</t>
  </si>
  <si>
    <t>Color List-2</t>
  </si>
  <si>
    <t>Red</t>
  </si>
  <si>
    <t>Yellow</t>
  </si>
  <si>
    <t>Green</t>
  </si>
  <si>
    <t>Blue</t>
  </si>
  <si>
    <t>White</t>
  </si>
  <si>
    <t>Grey</t>
  </si>
  <si>
    <t>Black</t>
  </si>
  <si>
    <t>Assignment -24</t>
  </si>
  <si>
    <t>Units sold</t>
  </si>
  <si>
    <t>Student</t>
  </si>
  <si>
    <t>Semester</t>
  </si>
  <si>
    <t>A</t>
  </si>
  <si>
    <t>D</t>
  </si>
  <si>
    <t>E</t>
  </si>
  <si>
    <t>B</t>
  </si>
  <si>
    <t>C</t>
  </si>
  <si>
    <t>F</t>
  </si>
  <si>
    <t>gary</t>
  </si>
  <si>
    <t>Richa</t>
  </si>
  <si>
    <t>hari</t>
  </si>
  <si>
    <t>Tom</t>
  </si>
  <si>
    <t>will</t>
  </si>
  <si>
    <t>second</t>
  </si>
  <si>
    <t>Third</t>
  </si>
  <si>
    <t>Zone</t>
  </si>
  <si>
    <t>City</t>
  </si>
  <si>
    <t>South</t>
  </si>
  <si>
    <t>East</t>
  </si>
  <si>
    <t>North</t>
  </si>
  <si>
    <t>West</t>
  </si>
  <si>
    <t>Chennai</t>
  </si>
  <si>
    <t>Patna</t>
  </si>
  <si>
    <t>Delhi</t>
  </si>
  <si>
    <t>Kanpur</t>
  </si>
  <si>
    <t>Gandhinagar</t>
  </si>
  <si>
    <t>Hubli</t>
  </si>
  <si>
    <t>Manglore</t>
  </si>
  <si>
    <t>Chandigarh</t>
  </si>
  <si>
    <t>Meerut</t>
  </si>
  <si>
    <t>Nagpur</t>
  </si>
  <si>
    <t>Second</t>
  </si>
  <si>
    <t>Average of B</t>
  </si>
  <si>
    <t>Average of D</t>
  </si>
  <si>
    <t>Average of West zone</t>
  </si>
  <si>
    <t>Avg of Units Sold above 250</t>
  </si>
  <si>
    <t>Avg of Units Sold below 100</t>
  </si>
  <si>
    <t>Assignment -27</t>
  </si>
  <si>
    <t>D21</t>
  </si>
  <si>
    <t>D22</t>
  </si>
  <si>
    <t>D23</t>
  </si>
  <si>
    <t>D24</t>
  </si>
  <si>
    <t>D25</t>
  </si>
  <si>
    <t>D26</t>
  </si>
  <si>
    <t>Vishal</t>
  </si>
  <si>
    <t>Jamemah</t>
  </si>
  <si>
    <t>Arundhati</t>
  </si>
  <si>
    <t>Roger</t>
  </si>
  <si>
    <t>Mohan</t>
  </si>
  <si>
    <t>Mathew</t>
  </si>
  <si>
    <t>Powel</t>
  </si>
  <si>
    <t>Swaminathan</t>
  </si>
  <si>
    <t>Potter</t>
  </si>
  <si>
    <t>Full Name</t>
  </si>
  <si>
    <t>assignment -1</t>
  </si>
  <si>
    <t xml:space="preserve">roll no </t>
  </si>
  <si>
    <t>how many students grade A and grade B</t>
  </si>
  <si>
    <t xml:space="preserve">count how many students </t>
  </si>
  <si>
    <t>grade A =</t>
  </si>
  <si>
    <t>students =</t>
  </si>
  <si>
    <t xml:space="preserve"> </t>
  </si>
  <si>
    <t>grade B =</t>
  </si>
  <si>
    <t>rajesh</t>
  </si>
  <si>
    <t>ranjana</t>
  </si>
  <si>
    <t>total &amp; average for ashok&amp; manoj</t>
  </si>
  <si>
    <t>how many students hindi&amp; english greater than &gt;20 and lessthan &lt;15</t>
  </si>
  <si>
    <t>greterthan</t>
  </si>
  <si>
    <t>less than</t>
  </si>
  <si>
    <t>magesh</t>
  </si>
  <si>
    <t>ashotosh</t>
  </si>
  <si>
    <t>anil</t>
  </si>
  <si>
    <t>prem</t>
  </si>
  <si>
    <t>assignment-2</t>
  </si>
  <si>
    <t>qty</t>
  </si>
  <si>
    <t>rate</t>
  </si>
  <si>
    <t>amount</t>
  </si>
  <si>
    <t xml:space="preserve">how many items in list </t>
  </si>
  <si>
    <t>ac</t>
  </si>
  <si>
    <t>fridge</t>
  </si>
  <si>
    <t>cooler</t>
  </si>
  <si>
    <t>wasing machine</t>
  </si>
  <si>
    <t xml:space="preserve">calcuate items computer qty,rate,amount </t>
  </si>
  <si>
    <t>tv</t>
  </si>
  <si>
    <t>fan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</si>
</sst>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&quot;₹&quot;\ #,##0.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/>
    <xf numFmtId="0" fontId="0" fillId="0" borderId="1" xfId="0" applyBorder="1"/>
    <xf numFmtId="14" fontId="0" fillId="0" borderId="0" xfId="0" applyNumberFormat="1"/>
    <xf numFmtId="0" fontId="0" fillId="0" borderId="0" xfId="0" applyNumberFormat="1"/>
    <xf numFmtId="0" fontId="1" fillId="2" borderId="1" xfId="1" applyBorder="1"/>
    <xf numFmtId="0" fontId="0" fillId="0" borderId="1" xfId="0" applyFill="1" applyBorder="1"/>
    <xf numFmtId="14" fontId="0" fillId="0" borderId="1" xfId="0" applyNumberFormat="1" applyBorder="1"/>
    <xf numFmtId="164" fontId="0" fillId="0" borderId="0" xfId="0" applyNumberFormat="1"/>
    <xf numFmtId="44" fontId="0" fillId="0" borderId="0" xfId="0" applyNumberFormat="1"/>
    <xf numFmtId="4" fontId="0" fillId="0" borderId="1" xfId="0" applyNumberFormat="1" applyBorder="1"/>
    <xf numFmtId="0" fontId="0" fillId="0" borderId="1" xfId="0" applyNumberFormat="1" applyBorder="1"/>
    <xf numFmtId="3" fontId="0" fillId="0" borderId="0" xfId="0" applyNumberFormat="1"/>
    <xf numFmtId="3" fontId="0" fillId="0" borderId="1" xfId="0" applyNumberForma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left" indent="1"/>
    </xf>
    <xf numFmtId="0" fontId="0" fillId="0" borderId="1" xfId="0" applyBorder="1" applyAlignment="1">
      <alignment horizontal="center"/>
    </xf>
    <xf numFmtId="0" fontId="1" fillId="2" borderId="1" xfId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/>
    </xf>
    <xf numFmtId="0" fontId="0" fillId="0" borderId="0" xfId="0" applyBorder="1"/>
    <xf numFmtId="0" fontId="0" fillId="0" borderId="0" xfId="0" applyAlignment="1">
      <alignment vertical="center"/>
    </xf>
    <xf numFmtId="0" fontId="2" fillId="3" borderId="1" xfId="2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481059837963" createdVersion="6" refreshedVersion="6" minRefreshableVersion="3" recordCount="14" xr:uid="{16FE8E74-FAC7-4624-A041-DF5F37BE3018}">
  <cacheSource type="worksheet">
    <worksheetSource ref="J288:M302" sheet="assignment-3-13"/>
  </cacheSource>
  <cacheFields count="4">
    <cacheField name="Last Name" numFmtId="0">
      <sharedItems count="6">
        <s v="Smith"/>
        <s v="Johnson"/>
        <s v="William"/>
        <s v="Jones"/>
        <s v="Brown"/>
        <s v="Williams"/>
      </sharedItems>
    </cacheField>
    <cacheField name="Sales" numFmtId="4">
      <sharedItems containsSemiMixedTypes="0" containsString="0" containsNumber="1" containsInteger="1" minValue="1390" maxValue="19302"/>
    </cacheField>
    <cacheField name="Country" numFmtId="0">
      <sharedItems count="2">
        <s v="uk"/>
        <s v="usa"/>
      </sharedItems>
    </cacheField>
    <cacheField name="Quarter" numFmtId="0">
      <sharedItems count="4">
        <s v="Qtr 3"/>
        <s v="Qtr 4"/>
        <s v="Qtr 2"/>
        <s v="Qtr 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2.50008020833" createdVersion="6" refreshedVersion="6" minRefreshableVersion="3" recordCount="36" xr:uid="{E6FC4F08-3363-4B92-9507-B66EA676CB22}">
  <cacheSource type="worksheet">
    <worksheetSource ref="H7:L43" sheet="assignment-14to24"/>
  </cacheSource>
  <cacheFields count="5">
    <cacheField name="Season" numFmtId="0">
      <sharedItems count="2">
        <s v="Fall"/>
        <s v="spring"/>
      </sharedItems>
    </cacheField>
    <cacheField name="Year" numFmtId="0">
      <sharedItems containsSemiMixedTypes="0" containsString="0" containsNumber="1" containsInteger="1" minValue="1998" maxValue="1998"/>
    </cacheField>
    <cacheField name="Type" numFmtId="0">
      <sharedItems count="6">
        <s v="Amber Ale"/>
        <s v="Hefeweizen"/>
        <s v="Pale Ale"/>
        <s v="Pilsner"/>
        <s v="Porter"/>
        <s v="Stout"/>
      </sharedItems>
    </cacheField>
    <cacheField name="State" numFmtId="0">
      <sharedItems count="3">
        <s v="California"/>
        <s v="Oregon"/>
        <s v="Washington"/>
      </sharedItems>
    </cacheField>
    <cacheField name="Sales" numFmtId="3">
      <sharedItems containsSemiMixedTypes="0" containsString="0" containsNumber="1" containsInteger="1" minValue="150000" maxValue="6087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48.436889351855" createdVersion="6" refreshedVersion="6" minRefreshableVersion="3" recordCount="18" xr:uid="{F4C4B413-D2F1-40E1-B584-808118B6112C}">
  <cacheSource type="worksheet">
    <worksheetSource ref="J66:L84" sheet="assignment-28to30"/>
  </cacheSource>
  <cacheFields count="4">
    <cacheField name="Date of Sale" numFmtId="14">
      <sharedItems containsSemiMixedTypes="0" containsNonDate="0" containsDate="1" containsString="0" minDate="2018-01-12T00:00:00" maxDate="2018-03-01T00:00:00" count="13">
        <d v="2018-01-19T00:00:00"/>
        <d v="2018-01-16T00:00:00"/>
        <d v="2018-01-22T00:00:00"/>
        <d v="2018-01-12T00:00:00"/>
        <d v="2018-02-05T00:00:00"/>
        <d v="2018-02-02T00:00:00"/>
        <d v="2018-02-13T00:00:00"/>
        <d v="2018-02-15T00:00:00"/>
        <d v="2018-02-09T00:00:00"/>
        <d v="2018-02-22T00:00:00"/>
        <d v="2018-02-26T00:00:00"/>
        <d v="2018-02-27T00:00:00"/>
        <d v="2018-02-28T00:00:00"/>
      </sharedItems>
      <fieldGroup par="3" base="0">
        <rangePr groupBy="days" startDate="2018-01-12T00:00:00" endDate="2018-03-01T00:00:00"/>
        <groupItems count="368">
          <s v="&lt;12-01-2018"/>
          <s v="01-Jan"/>
          <s v="02-Jan"/>
          <s v="03-Jan"/>
          <s v="04-Jan"/>
          <s v="05-Jan"/>
          <s v="06-Jan"/>
          <s v="07-Jan"/>
          <s v="08-Jan"/>
          <s v="0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pr"/>
          <s v="02-Apr"/>
          <s v="03-Apr"/>
          <s v="04-Apr"/>
          <s v="05-Apr"/>
          <s v="06-Apr"/>
          <s v="07-Apr"/>
          <s v="08-Apr"/>
          <s v="0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ug"/>
          <s v="02-Aug"/>
          <s v="03-Aug"/>
          <s v="04-Aug"/>
          <s v="05-Aug"/>
          <s v="06-Aug"/>
          <s v="07-Aug"/>
          <s v="08-Aug"/>
          <s v="0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ec"/>
          <s v="02-Dec"/>
          <s v="03-Dec"/>
          <s v="04-Dec"/>
          <s v="05-Dec"/>
          <s v="06-Dec"/>
          <s v="07-Dec"/>
          <s v="08-Dec"/>
          <s v="0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01-03-2018"/>
        </groupItems>
      </fieldGroup>
    </cacheField>
    <cacheField name="Month" numFmtId="0">
      <sharedItems/>
    </cacheField>
    <cacheField name="Sales Amt" numFmtId="3">
      <sharedItems containsSemiMixedTypes="0" containsString="0" containsNumber="1" containsInteger="1" minValue="15106" maxValue="564030"/>
    </cacheField>
    <cacheField name="Months" numFmtId="0" databaseField="0">
      <fieldGroup base="0">
        <rangePr groupBy="months" startDate="2018-01-12T00:00:00" endDate="2018-03-01T00:00:00"/>
        <groupItems count="14">
          <s v="&lt;12-01-2018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01-03-2018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">
  <r>
    <x v="0"/>
    <n v="16753"/>
    <x v="0"/>
    <x v="0"/>
  </r>
  <r>
    <x v="1"/>
    <n v="14808"/>
    <x v="1"/>
    <x v="1"/>
  </r>
  <r>
    <x v="2"/>
    <n v="10644"/>
    <x v="0"/>
    <x v="2"/>
  </r>
  <r>
    <x v="3"/>
    <n v="1390"/>
    <x v="1"/>
    <x v="0"/>
  </r>
  <r>
    <x v="4"/>
    <n v="4865"/>
    <x v="1"/>
    <x v="1"/>
  </r>
  <r>
    <x v="5"/>
    <n v="12438"/>
    <x v="0"/>
    <x v="3"/>
  </r>
  <r>
    <x v="1"/>
    <n v="9339"/>
    <x v="0"/>
    <x v="2"/>
  </r>
  <r>
    <x v="0"/>
    <n v="18919"/>
    <x v="1"/>
    <x v="0"/>
  </r>
  <r>
    <x v="3"/>
    <n v="9213"/>
    <x v="1"/>
    <x v="1"/>
  </r>
  <r>
    <x v="3"/>
    <n v="7433"/>
    <x v="0"/>
    <x v="3"/>
  </r>
  <r>
    <x v="4"/>
    <n v="3255"/>
    <x v="1"/>
    <x v="2"/>
  </r>
  <r>
    <x v="5"/>
    <n v="14867"/>
    <x v="1"/>
    <x v="0"/>
  </r>
  <r>
    <x v="5"/>
    <n v="19302"/>
    <x v="0"/>
    <x v="1"/>
  </r>
  <r>
    <x v="0"/>
    <n v="9698"/>
    <x v="1"/>
    <x v="3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n v="1998"/>
    <x v="0"/>
    <x v="0"/>
    <n v="554536"/>
  </r>
  <r>
    <x v="0"/>
    <n v="1998"/>
    <x v="1"/>
    <x v="0"/>
    <n v="540643"/>
  </r>
  <r>
    <x v="0"/>
    <n v="1998"/>
    <x v="2"/>
    <x v="0"/>
    <n v="577548"/>
  </r>
  <r>
    <x v="0"/>
    <n v="1998"/>
    <x v="3"/>
    <x v="0"/>
    <n v="455905"/>
  </r>
  <r>
    <x v="0"/>
    <n v="1998"/>
    <x v="4"/>
    <x v="0"/>
    <n v="490871"/>
  </r>
  <r>
    <x v="0"/>
    <n v="1998"/>
    <x v="5"/>
    <x v="0"/>
    <n v="446383"/>
  </r>
  <r>
    <x v="0"/>
    <n v="1998"/>
    <x v="0"/>
    <x v="1"/>
    <n v="457726"/>
  </r>
  <r>
    <x v="0"/>
    <n v="1998"/>
    <x v="1"/>
    <x v="1"/>
    <n v="347696"/>
  </r>
  <r>
    <x v="0"/>
    <n v="1998"/>
    <x v="2"/>
    <x v="1"/>
    <n v="384541"/>
  </r>
  <r>
    <x v="0"/>
    <n v="1998"/>
    <x v="3"/>
    <x v="1"/>
    <n v="386420"/>
  </r>
  <r>
    <x v="0"/>
    <n v="1998"/>
    <x v="4"/>
    <x v="1"/>
    <n v="370970"/>
  </r>
  <r>
    <x v="0"/>
    <n v="1998"/>
    <x v="5"/>
    <x v="1"/>
    <n v="430754"/>
  </r>
  <r>
    <x v="0"/>
    <n v="1998"/>
    <x v="0"/>
    <x v="2"/>
    <n v="500847"/>
  </r>
  <r>
    <x v="0"/>
    <n v="1998"/>
    <x v="1"/>
    <x v="2"/>
    <n v="507070"/>
  </r>
  <r>
    <x v="0"/>
    <n v="1998"/>
    <x v="2"/>
    <x v="2"/>
    <n v="482346"/>
  </r>
  <r>
    <x v="0"/>
    <n v="1998"/>
    <x v="3"/>
    <x v="2"/>
    <n v="608713"/>
  </r>
  <r>
    <x v="0"/>
    <n v="1998"/>
    <x v="4"/>
    <x v="2"/>
    <n v="150000"/>
  </r>
  <r>
    <x v="0"/>
    <n v="1998"/>
    <x v="5"/>
    <x v="2"/>
    <n v="500649"/>
  </r>
  <r>
    <x v="1"/>
    <n v="1998"/>
    <x v="0"/>
    <x v="0"/>
    <n v="545780"/>
  </r>
  <r>
    <x v="1"/>
    <n v="1998"/>
    <x v="1"/>
    <x v="0"/>
    <n v="440644"/>
  </r>
  <r>
    <x v="1"/>
    <n v="1998"/>
    <x v="2"/>
    <x v="0"/>
    <n v="580359"/>
  </r>
  <r>
    <x v="1"/>
    <n v="1998"/>
    <x v="3"/>
    <x v="0"/>
    <n v="536225"/>
  </r>
  <r>
    <x v="1"/>
    <n v="1998"/>
    <x v="4"/>
    <x v="0"/>
    <n v="414908"/>
  </r>
  <r>
    <x v="1"/>
    <n v="1998"/>
    <x v="5"/>
    <x v="0"/>
    <n v="377997"/>
  </r>
  <r>
    <x v="1"/>
    <n v="1998"/>
    <x v="0"/>
    <x v="1"/>
    <n v="331289"/>
  </r>
  <r>
    <x v="1"/>
    <n v="1998"/>
    <x v="1"/>
    <x v="1"/>
    <n v="384572"/>
  </r>
  <r>
    <x v="1"/>
    <n v="1998"/>
    <x v="2"/>
    <x v="1"/>
    <n v="365813"/>
  </r>
  <r>
    <x v="1"/>
    <n v="1998"/>
    <x v="3"/>
    <x v="1"/>
    <n v="396338"/>
  </r>
  <r>
    <x v="1"/>
    <n v="1998"/>
    <x v="4"/>
    <x v="1"/>
    <n v="453761"/>
  </r>
  <r>
    <x v="1"/>
    <n v="1998"/>
    <x v="5"/>
    <x v="1"/>
    <n v="356538"/>
  </r>
  <r>
    <x v="1"/>
    <n v="1998"/>
    <x v="0"/>
    <x v="2"/>
    <n v="606332"/>
  </r>
  <r>
    <x v="1"/>
    <n v="1998"/>
    <x v="1"/>
    <x v="2"/>
    <n v="535218"/>
  </r>
  <r>
    <x v="1"/>
    <n v="1998"/>
    <x v="2"/>
    <x v="2"/>
    <n v="493364"/>
  </r>
  <r>
    <x v="1"/>
    <n v="1998"/>
    <x v="3"/>
    <x v="2"/>
    <n v="559100"/>
  </r>
  <r>
    <x v="1"/>
    <n v="1998"/>
    <x v="4"/>
    <x v="2"/>
    <n v="220350"/>
  </r>
  <r>
    <x v="1"/>
    <n v="1998"/>
    <x v="5"/>
    <x v="2"/>
    <n v="4769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">
  <r>
    <x v="0"/>
    <s v="January"/>
    <n v="201440"/>
  </r>
  <r>
    <x v="1"/>
    <s v="January"/>
    <n v="352519"/>
  </r>
  <r>
    <x v="2"/>
    <s v="January"/>
    <n v="172406"/>
  </r>
  <r>
    <x v="3"/>
    <s v="January"/>
    <n v="240000"/>
  </r>
  <r>
    <x v="4"/>
    <s v="February"/>
    <n v="15205"/>
  </r>
  <r>
    <x v="5"/>
    <s v="February"/>
    <n v="24327"/>
  </r>
  <r>
    <x v="6"/>
    <s v="February"/>
    <n v="50549"/>
  </r>
  <r>
    <x v="7"/>
    <s v="February"/>
    <n v="15106"/>
  </r>
  <r>
    <x v="7"/>
    <s v="February"/>
    <n v="19901"/>
  </r>
  <r>
    <x v="8"/>
    <s v="February"/>
    <n v="15205"/>
  </r>
  <r>
    <x v="9"/>
    <s v="February"/>
    <n v="300000"/>
  </r>
  <r>
    <x v="10"/>
    <s v="February"/>
    <n v="150000"/>
  </r>
  <r>
    <x v="10"/>
    <s v="February"/>
    <n v="330553"/>
  </r>
  <r>
    <x v="10"/>
    <s v="February"/>
    <n v="163282"/>
  </r>
  <r>
    <x v="11"/>
    <s v="February"/>
    <n v="564030"/>
  </r>
  <r>
    <x v="12"/>
    <s v="February"/>
    <n v="503599"/>
  </r>
  <r>
    <x v="12"/>
    <s v="February"/>
    <n v="15218"/>
  </r>
  <r>
    <x v="12"/>
    <s v="February"/>
    <n v="2014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70C35A0-4D76-4561-A70E-E85764776EDF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288:Q295" firstHeaderRow="1" firstDataRow="1" firstDataCol="1"/>
  <pivotFields count="4">
    <pivotField axis="axisRow" showAll="0">
      <items count="7">
        <item sd="0" x="4"/>
        <item sd="0" x="1"/>
        <item sd="0" x="3"/>
        <item sd="0" x="0"/>
        <item sd="0" x="2"/>
        <item sd="0" x="5"/>
        <item t="default"/>
      </items>
    </pivotField>
    <pivotField dataField="1" numFmtId="4" showAll="0"/>
    <pivotField axis="axisRow" showAll="0">
      <items count="3">
        <item x="0"/>
        <item sd="0" x="1"/>
        <item t="default"/>
      </items>
    </pivotField>
    <pivotField axis="axisRow" showAll="0">
      <items count="5">
        <item x="3"/>
        <item x="2"/>
        <item x="0"/>
        <item x="1"/>
        <item t="default"/>
      </items>
    </pivotField>
  </pivotFields>
  <rowFields count="3">
    <field x="0"/>
    <field x="2"/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FE95A3-521E-41F8-B416-1BE9EC3EA60D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P31:R37" firstHeaderRow="0" firstDataRow="1" firstDataCol="1"/>
  <pivotFields count="5">
    <pivotField axis="axisRow" showAll="0">
      <items count="3">
        <item x="0"/>
        <item sd="0" x="1"/>
        <item t="default"/>
      </items>
    </pivotField>
    <pivotField dataField="1"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4">
        <item sd="0" x="0"/>
        <item sd="0" x="1"/>
        <item sd="0" x="2"/>
        <item t="default"/>
      </items>
    </pivotField>
    <pivotField dataField="1" numFmtId="3" showAll="0"/>
  </pivotFields>
  <rowFields count="3">
    <field x="0"/>
    <field x="3"/>
    <field x="2"/>
  </rowFields>
  <rowItems count="6">
    <i>
      <x/>
    </i>
    <i r="1">
      <x/>
    </i>
    <i r="1">
      <x v="1"/>
    </i>
    <i r="1"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Year" fld="1" baseField="0" baseItem="0"/>
    <dataField name="Sum of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89EA5C7-4417-442E-8B7A-355BA6E42E7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N67:O83" firstHeaderRow="1" firstDataRow="1" firstDataCol="1"/>
  <pivotFields count="4">
    <pivotField axis="axisRow" numFmtId="14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dataField="1" numFmtId="3" showAll="0"/>
    <pivotField axis="axisRow" showAll="0">
      <items count="15">
        <item sd="0" x="0"/>
        <item x="1"/>
        <item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3"/>
    <field x="0"/>
  </rowFields>
  <rowItems count="16">
    <i>
      <x v="1"/>
    </i>
    <i r="1">
      <x v="12"/>
    </i>
    <i r="1">
      <x v="16"/>
    </i>
    <i r="1">
      <x v="19"/>
    </i>
    <i r="1">
      <x v="22"/>
    </i>
    <i>
      <x v="2"/>
    </i>
    <i r="1">
      <x v="33"/>
    </i>
    <i r="1">
      <x v="36"/>
    </i>
    <i r="1">
      <x v="40"/>
    </i>
    <i r="1">
      <x v="44"/>
    </i>
    <i r="1">
      <x v="46"/>
    </i>
    <i r="1">
      <x v="53"/>
    </i>
    <i r="1">
      <x v="57"/>
    </i>
    <i r="1">
      <x v="58"/>
    </i>
    <i r="1">
      <x v="59"/>
    </i>
    <i t="grand">
      <x/>
    </i>
  </rowItems>
  <colItems count="1">
    <i/>
  </colItems>
  <dataFields count="1">
    <dataField name="Sum of Sales Am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CB817-15A5-4F2E-8DF0-7255EF116442}">
  <dimension ref="J11:AI47"/>
  <sheetViews>
    <sheetView tabSelected="1" topLeftCell="D16" workbookViewId="0">
      <selection activeCell="S35" sqref="S35"/>
    </sheetView>
  </sheetViews>
  <sheetFormatPr defaultRowHeight="15" x14ac:dyDescent="0.25"/>
  <sheetData>
    <row r="11" spans="10:35" x14ac:dyDescent="0.25">
      <c r="Q11" t="s">
        <v>614</v>
      </c>
    </row>
    <row r="16" spans="10:35" x14ac:dyDescent="0.25">
      <c r="J16" s="17" t="s">
        <v>615</v>
      </c>
      <c r="K16" s="20" t="s">
        <v>104</v>
      </c>
      <c r="L16" s="20"/>
      <c r="M16" s="17" t="s">
        <v>7</v>
      </c>
      <c r="N16" s="17" t="s">
        <v>8</v>
      </c>
      <c r="O16" s="17" t="s">
        <v>9</v>
      </c>
      <c r="P16" s="17" t="s">
        <v>10</v>
      </c>
      <c r="Q16" s="17" t="s">
        <v>11</v>
      </c>
      <c r="R16" s="17"/>
      <c r="S16" s="17"/>
      <c r="T16" s="17" t="s">
        <v>4</v>
      </c>
      <c r="U16" s="17" t="s">
        <v>5</v>
      </c>
      <c r="V16" s="17" t="s">
        <v>6</v>
      </c>
      <c r="W16" s="18"/>
      <c r="X16" s="25" t="s">
        <v>616</v>
      </c>
      <c r="Y16" s="25"/>
      <c r="Z16" s="25"/>
      <c r="AA16" s="25"/>
      <c r="AB16" s="18"/>
      <c r="AC16" s="26" t="s">
        <v>617</v>
      </c>
      <c r="AD16" s="26"/>
      <c r="AE16" s="26"/>
      <c r="AF16" s="18"/>
      <c r="AG16" s="18"/>
      <c r="AH16" s="18"/>
      <c r="AI16" s="18"/>
    </row>
    <row r="17" spans="10:35" x14ac:dyDescent="0.25">
      <c r="J17" s="17">
        <v>1</v>
      </c>
      <c r="K17" s="20" t="s">
        <v>28</v>
      </c>
      <c r="L17" s="20"/>
      <c r="M17" s="17">
        <v>20</v>
      </c>
      <c r="N17" s="17">
        <v>10</v>
      </c>
      <c r="O17" s="17">
        <v>14</v>
      </c>
      <c r="P17" s="17">
        <v>18</v>
      </c>
      <c r="Q17" s="17">
        <v>15</v>
      </c>
      <c r="R17" s="17"/>
      <c r="S17" s="17"/>
      <c r="T17" s="17">
        <f>SUM(M17:Q17)</f>
        <v>77</v>
      </c>
      <c r="U17" s="17">
        <f>AVERAGE(M17:Q17)</f>
        <v>15.4</v>
      </c>
      <c r="V17" s="17" t="str">
        <f>IF(U17&gt;=15,"A",IF(U17&lt;=15,"B"))</f>
        <v>A</v>
      </c>
      <c r="W17" s="18"/>
      <c r="X17" s="17" t="s">
        <v>618</v>
      </c>
      <c r="Y17" s="17">
        <f>COUNTIF(V17:V26,V17)</f>
        <v>6</v>
      </c>
      <c r="Z17" s="17"/>
      <c r="AA17" s="17"/>
      <c r="AB17" s="18"/>
      <c r="AC17" s="17" t="s">
        <v>619</v>
      </c>
      <c r="AD17" s="17">
        <f>COUNTA(K17:L26)</f>
        <v>10</v>
      </c>
      <c r="AE17" s="17"/>
      <c r="AF17" s="18"/>
      <c r="AG17" s="18"/>
      <c r="AH17" s="18"/>
      <c r="AI17" s="18"/>
    </row>
    <row r="18" spans="10:35" x14ac:dyDescent="0.25">
      <c r="J18" s="17">
        <v>2</v>
      </c>
      <c r="K18" s="20" t="s">
        <v>61</v>
      </c>
      <c r="L18" s="20"/>
      <c r="M18" s="17">
        <v>21</v>
      </c>
      <c r="N18" s="17">
        <v>12</v>
      </c>
      <c r="O18" s="17">
        <v>14</v>
      </c>
      <c r="P18" s="17">
        <v>12</v>
      </c>
      <c r="Q18" s="17">
        <v>18</v>
      </c>
      <c r="R18" s="17"/>
      <c r="S18" s="17"/>
      <c r="T18" s="17">
        <f t="shared" ref="T18:T26" si="0">SUM(M18:Q18)</f>
        <v>77</v>
      </c>
      <c r="U18" s="17">
        <f t="shared" ref="U18:U26" si="1">AVERAGE(M18:Q18)</f>
        <v>15.4</v>
      </c>
      <c r="V18" s="17" t="str">
        <f t="shared" ref="V18:V26" si="2">IF(U18&gt;=15,"A",IF(U18&lt;=15,"B"))</f>
        <v>A</v>
      </c>
      <c r="W18" s="18" t="s">
        <v>620</v>
      </c>
      <c r="X18" s="17" t="s">
        <v>621</v>
      </c>
      <c r="Y18" s="17">
        <f>COUNTIF(V18:V27,V20)</f>
        <v>4</v>
      </c>
      <c r="Z18" s="17"/>
      <c r="AA18" s="17"/>
      <c r="AB18" s="18"/>
      <c r="AC18" s="18"/>
      <c r="AD18" s="18"/>
      <c r="AE18" s="18"/>
      <c r="AF18" s="18"/>
      <c r="AG18" s="18"/>
      <c r="AH18" s="18"/>
      <c r="AI18" s="18"/>
    </row>
    <row r="19" spans="10:35" x14ac:dyDescent="0.25">
      <c r="J19" s="17">
        <v>3</v>
      </c>
      <c r="K19" s="20" t="s">
        <v>30</v>
      </c>
      <c r="L19" s="20"/>
      <c r="M19" s="17">
        <v>33</v>
      </c>
      <c r="N19" s="17">
        <v>15</v>
      </c>
      <c r="O19" s="17">
        <v>7</v>
      </c>
      <c r="P19" s="17">
        <v>14</v>
      </c>
      <c r="Q19" s="17">
        <v>17</v>
      </c>
      <c r="R19" s="17"/>
      <c r="S19" s="17"/>
      <c r="T19" s="17">
        <f t="shared" si="0"/>
        <v>86</v>
      </c>
      <c r="U19" s="17">
        <f t="shared" si="1"/>
        <v>17.2</v>
      </c>
      <c r="V19" s="17" t="str">
        <f t="shared" si="2"/>
        <v>A</v>
      </c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</row>
    <row r="20" spans="10:35" x14ac:dyDescent="0.25">
      <c r="J20" s="17">
        <v>4</v>
      </c>
      <c r="K20" s="20" t="s">
        <v>622</v>
      </c>
      <c r="L20" s="20"/>
      <c r="M20" s="17">
        <v>15</v>
      </c>
      <c r="N20" s="17">
        <v>14</v>
      </c>
      <c r="O20" s="17">
        <v>8</v>
      </c>
      <c r="P20" s="17">
        <v>16</v>
      </c>
      <c r="Q20" s="17">
        <v>20</v>
      </c>
      <c r="R20" s="17"/>
      <c r="S20" s="17"/>
      <c r="T20" s="17">
        <f t="shared" si="0"/>
        <v>73</v>
      </c>
      <c r="U20" s="17">
        <f t="shared" si="1"/>
        <v>14.6</v>
      </c>
      <c r="V20" s="17" t="str">
        <f t="shared" si="2"/>
        <v>B</v>
      </c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</row>
    <row r="21" spans="10:35" x14ac:dyDescent="0.25">
      <c r="J21" s="17">
        <v>5</v>
      </c>
      <c r="K21" s="20" t="s">
        <v>623</v>
      </c>
      <c r="L21" s="20"/>
      <c r="M21" s="17">
        <v>14</v>
      </c>
      <c r="N21" s="17">
        <v>17</v>
      </c>
      <c r="O21" s="17">
        <v>10</v>
      </c>
      <c r="P21" s="17">
        <v>13</v>
      </c>
      <c r="Q21" s="17">
        <v>18</v>
      </c>
      <c r="R21" s="17"/>
      <c r="S21" s="17"/>
      <c r="T21" s="17">
        <f t="shared" si="0"/>
        <v>72</v>
      </c>
      <c r="U21" s="17">
        <f t="shared" si="1"/>
        <v>14.4</v>
      </c>
      <c r="V21" s="17" t="str">
        <f t="shared" si="2"/>
        <v>B</v>
      </c>
      <c r="W21" s="18"/>
      <c r="X21" s="26" t="s">
        <v>624</v>
      </c>
      <c r="Y21" s="26"/>
      <c r="Z21" s="26"/>
      <c r="AA21" s="26"/>
      <c r="AB21" s="18"/>
      <c r="AC21" s="26" t="s">
        <v>625</v>
      </c>
      <c r="AD21" s="26"/>
      <c r="AE21" s="26"/>
      <c r="AF21" s="26"/>
      <c r="AG21" s="26"/>
      <c r="AH21" s="26"/>
      <c r="AI21" s="26"/>
    </row>
    <row r="22" spans="10:35" x14ac:dyDescent="0.25">
      <c r="J22" s="17">
        <v>6</v>
      </c>
      <c r="K22" s="20" t="s">
        <v>31</v>
      </c>
      <c r="L22" s="20"/>
      <c r="M22" s="17">
        <v>16</v>
      </c>
      <c r="N22" s="17">
        <v>8</v>
      </c>
      <c r="O22" s="17">
        <v>20</v>
      </c>
      <c r="P22" s="17">
        <v>17</v>
      </c>
      <c r="Q22" s="17">
        <v>15</v>
      </c>
      <c r="R22" s="17"/>
      <c r="S22" s="17"/>
      <c r="T22" s="17">
        <f t="shared" si="0"/>
        <v>76</v>
      </c>
      <c r="U22" s="17">
        <f t="shared" si="1"/>
        <v>15.2</v>
      </c>
      <c r="V22" s="17" t="str">
        <f t="shared" si="2"/>
        <v>A</v>
      </c>
      <c r="W22" s="18"/>
      <c r="X22" s="17"/>
      <c r="Y22" s="17"/>
      <c r="Z22" s="17"/>
      <c r="AA22" s="17"/>
      <c r="AB22" s="18"/>
      <c r="AC22" s="17" t="s">
        <v>626</v>
      </c>
      <c r="AD22" s="17"/>
      <c r="AE22" s="17"/>
      <c r="AF22" s="17"/>
      <c r="AG22" s="17" t="s">
        <v>627</v>
      </c>
      <c r="AH22" s="17"/>
      <c r="AI22" s="17"/>
    </row>
    <row r="23" spans="10:35" x14ac:dyDescent="0.25">
      <c r="J23" s="17">
        <v>7</v>
      </c>
      <c r="K23" s="20" t="s">
        <v>628</v>
      </c>
      <c r="L23" s="20"/>
      <c r="M23" s="17">
        <v>18</v>
      </c>
      <c r="N23" s="17">
        <v>19</v>
      </c>
      <c r="O23" s="17">
        <v>3</v>
      </c>
      <c r="P23" s="17">
        <v>10</v>
      </c>
      <c r="Q23" s="17">
        <v>14</v>
      </c>
      <c r="R23" s="17"/>
      <c r="S23" s="17"/>
      <c r="T23" s="17">
        <f t="shared" si="0"/>
        <v>64</v>
      </c>
      <c r="U23" s="17">
        <f t="shared" si="1"/>
        <v>12.8</v>
      </c>
      <c r="V23" s="17" t="str">
        <f>IF(U23&gt;=15,"A",IF(U23&lt;=15,"B"))</f>
        <v>B</v>
      </c>
      <c r="W23" s="18"/>
      <c r="X23" s="17"/>
      <c r="Y23" s="17"/>
      <c r="Z23" s="17"/>
      <c r="AA23" s="17"/>
      <c r="AB23" s="18"/>
      <c r="AC23" s="17" t="s">
        <v>7</v>
      </c>
      <c r="AD23" s="17">
        <f>COUNTIF(M17:M26,"&gt;=20")</f>
        <v>5</v>
      </c>
      <c r="AE23" s="17"/>
      <c r="AF23" s="17"/>
      <c r="AG23" s="17" t="s">
        <v>7</v>
      </c>
      <c r="AH23" s="17">
        <f>COUNTIF(M17:M26,"&lt;=15")</f>
        <v>2</v>
      </c>
      <c r="AI23" s="17"/>
    </row>
    <row r="24" spans="10:35" x14ac:dyDescent="0.25">
      <c r="J24" s="17">
        <v>8</v>
      </c>
      <c r="K24" s="20" t="s">
        <v>629</v>
      </c>
      <c r="L24" s="20"/>
      <c r="M24" s="17">
        <v>19</v>
      </c>
      <c r="N24" s="17">
        <v>20</v>
      </c>
      <c r="O24" s="17">
        <v>7</v>
      </c>
      <c r="P24" s="17">
        <v>14</v>
      </c>
      <c r="Q24" s="17">
        <v>18</v>
      </c>
      <c r="R24" s="17"/>
      <c r="S24" s="17"/>
      <c r="T24" s="17">
        <f t="shared" si="0"/>
        <v>78</v>
      </c>
      <c r="U24" s="17">
        <f t="shared" si="1"/>
        <v>15.6</v>
      </c>
      <c r="V24" s="17" t="str">
        <f t="shared" si="2"/>
        <v>A</v>
      </c>
      <c r="W24" s="18"/>
      <c r="X24" s="17"/>
      <c r="Y24" s="17" t="s">
        <v>4</v>
      </c>
      <c r="Z24" s="17" t="s">
        <v>5</v>
      </c>
      <c r="AA24" s="17"/>
      <c r="AB24" s="18"/>
      <c r="AC24" s="17" t="s">
        <v>8</v>
      </c>
      <c r="AD24" s="17">
        <f>COUNTIF(N17:N26,"&gt;=20")</f>
        <v>1</v>
      </c>
      <c r="AE24" s="17"/>
      <c r="AF24" s="17"/>
      <c r="AG24" s="17" t="s">
        <v>8</v>
      </c>
      <c r="AH24" s="17">
        <f>COUNTIF(N17:N26,"&lt;=15")</f>
        <v>7</v>
      </c>
      <c r="AI24" s="17"/>
    </row>
    <row r="25" spans="10:35" x14ac:dyDescent="0.25">
      <c r="J25" s="17">
        <v>9</v>
      </c>
      <c r="K25" s="20" t="s">
        <v>630</v>
      </c>
      <c r="L25" s="20"/>
      <c r="M25" s="17">
        <v>22</v>
      </c>
      <c r="N25" s="17">
        <v>13</v>
      </c>
      <c r="O25" s="17">
        <v>8</v>
      </c>
      <c r="P25" s="17">
        <v>12</v>
      </c>
      <c r="Q25" s="17">
        <v>19</v>
      </c>
      <c r="R25" s="17"/>
      <c r="S25" s="17"/>
      <c r="T25" s="17">
        <f t="shared" si="0"/>
        <v>74</v>
      </c>
      <c r="U25" s="17">
        <f t="shared" si="1"/>
        <v>14.8</v>
      </c>
      <c r="V25" s="17" t="str">
        <f t="shared" si="2"/>
        <v>B</v>
      </c>
      <c r="W25" s="18"/>
      <c r="X25" s="17" t="s">
        <v>61</v>
      </c>
      <c r="Y25" s="17">
        <f ca="1">SUMIF(K17:L26,K18,T17:T26)</f>
        <v>77</v>
      </c>
      <c r="Z25" s="17">
        <f ca="1">SUMIF(K17:L26,K18,U17:U26)</f>
        <v>15.4</v>
      </c>
      <c r="AA25" s="17"/>
      <c r="AB25" s="18"/>
      <c r="AC25" s="18"/>
      <c r="AD25" s="18"/>
      <c r="AE25" s="18"/>
      <c r="AF25" s="18"/>
      <c r="AG25" s="18"/>
      <c r="AH25" s="18"/>
      <c r="AI25" s="18"/>
    </row>
    <row r="26" spans="10:35" x14ac:dyDescent="0.25">
      <c r="J26" s="17">
        <v>10</v>
      </c>
      <c r="K26" s="20" t="s">
        <v>631</v>
      </c>
      <c r="L26" s="20"/>
      <c r="M26" s="17">
        <v>26</v>
      </c>
      <c r="N26" s="17">
        <v>12</v>
      </c>
      <c r="O26" s="17">
        <v>10</v>
      </c>
      <c r="P26" s="17">
        <v>11</v>
      </c>
      <c r="Q26" s="17">
        <v>27</v>
      </c>
      <c r="R26" s="17"/>
      <c r="S26" s="17"/>
      <c r="T26" s="17">
        <f t="shared" si="0"/>
        <v>86</v>
      </c>
      <c r="U26" s="17">
        <f t="shared" si="1"/>
        <v>17.2</v>
      </c>
      <c r="V26" s="17" t="str">
        <f t="shared" si="2"/>
        <v>A</v>
      </c>
      <c r="W26" s="18"/>
      <c r="X26" s="17" t="s">
        <v>30</v>
      </c>
      <c r="Y26" s="17">
        <f ca="1">SUMIF(K18:L27,K19,T18:T27)</f>
        <v>86</v>
      </c>
      <c r="Z26" s="17">
        <f ca="1">SUMIF(K17:L26,K19,U17:U26)</f>
        <v>17.2</v>
      </c>
      <c r="AA26" s="17"/>
      <c r="AB26" s="18"/>
      <c r="AC26" s="18"/>
      <c r="AD26" s="18"/>
      <c r="AE26" s="18"/>
      <c r="AF26" s="18"/>
      <c r="AG26" s="18"/>
      <c r="AH26" s="18"/>
      <c r="AI26" s="18"/>
    </row>
    <row r="31" spans="10:35" x14ac:dyDescent="0.25">
      <c r="P31" t="s">
        <v>632</v>
      </c>
    </row>
    <row r="33" spans="10:30" x14ac:dyDescent="0.25">
      <c r="Z33" s="27"/>
      <c r="AA33" s="27"/>
      <c r="AB33" s="27"/>
      <c r="AC33" s="27"/>
      <c r="AD33" s="27"/>
    </row>
    <row r="34" spans="10:30" x14ac:dyDescent="0.25">
      <c r="J34" s="17" t="s">
        <v>89</v>
      </c>
      <c r="K34" s="17" t="s">
        <v>74</v>
      </c>
      <c r="L34" s="17" t="s">
        <v>633</v>
      </c>
      <c r="M34" s="17" t="s">
        <v>634</v>
      </c>
      <c r="N34" s="17" t="s">
        <v>635</v>
      </c>
      <c r="O34" s="17" t="s">
        <v>6</v>
      </c>
      <c r="Q34" s="28"/>
      <c r="R34" s="29" t="s">
        <v>636</v>
      </c>
      <c r="S34" s="29"/>
      <c r="T34" s="29"/>
      <c r="U34" s="28"/>
      <c r="V34" s="28"/>
      <c r="Z34" s="27"/>
      <c r="AA34" s="27"/>
      <c r="AB34" s="27"/>
      <c r="AC34" s="27"/>
      <c r="AD34" s="27"/>
    </row>
    <row r="35" spans="10:30" x14ac:dyDescent="0.25">
      <c r="J35" s="17">
        <v>1</v>
      </c>
      <c r="K35" s="17" t="s">
        <v>637</v>
      </c>
      <c r="L35" s="17">
        <v>20</v>
      </c>
      <c r="M35" s="17">
        <v>40000</v>
      </c>
      <c r="N35" s="17">
        <f>SUM(L35*M35)</f>
        <v>800000</v>
      </c>
      <c r="O35" s="17" t="str">
        <f>IF(N35&gt;=500000,"expensive",IF(N35&lt;=500000,"lets buy it"))</f>
        <v>expensive</v>
      </c>
      <c r="Q35" s="28"/>
      <c r="R35" s="30"/>
      <c r="S35" s="30">
        <f>COUNTA(K35:K44)</f>
        <v>10</v>
      </c>
      <c r="T35" s="30"/>
      <c r="U35" s="28"/>
      <c r="V35" s="28"/>
      <c r="Z35" s="27"/>
      <c r="AA35" s="27"/>
      <c r="AB35" s="27"/>
      <c r="AC35" s="27"/>
      <c r="AD35" s="27"/>
    </row>
    <row r="36" spans="10:30" x14ac:dyDescent="0.25">
      <c r="J36" s="17">
        <v>2</v>
      </c>
      <c r="K36" s="17" t="s">
        <v>638</v>
      </c>
      <c r="L36" s="17">
        <v>30</v>
      </c>
      <c r="M36" s="17">
        <v>20000</v>
      </c>
      <c r="N36" s="17">
        <f t="shared" ref="N36:N44" si="3">SUM(L36*M36)</f>
        <v>600000</v>
      </c>
      <c r="O36" s="17" t="str">
        <f t="shared" ref="O36:O44" si="4">IF(N36&gt;=500000,"expensive",IF(N36&lt;=500000,"lets buy it"))</f>
        <v>expensive</v>
      </c>
      <c r="Q36" s="28"/>
      <c r="R36" s="28"/>
      <c r="S36" s="28"/>
      <c r="T36" s="28"/>
      <c r="U36" s="28"/>
      <c r="V36" s="28"/>
      <c r="Z36" s="27"/>
      <c r="AA36" s="27"/>
      <c r="AB36" s="27"/>
      <c r="AC36" s="27"/>
      <c r="AD36" s="27"/>
    </row>
    <row r="37" spans="10:30" x14ac:dyDescent="0.25">
      <c r="J37" s="17">
        <v>3</v>
      </c>
      <c r="K37" s="17" t="s">
        <v>639</v>
      </c>
      <c r="L37" s="17">
        <v>15</v>
      </c>
      <c r="M37" s="17">
        <v>10000</v>
      </c>
      <c r="N37" s="17">
        <f t="shared" si="3"/>
        <v>150000</v>
      </c>
      <c r="O37" s="17" t="str">
        <f t="shared" si="4"/>
        <v>lets buy it</v>
      </c>
      <c r="Q37" s="28"/>
      <c r="R37" s="28"/>
      <c r="S37" s="28"/>
      <c r="T37" s="28"/>
      <c r="U37" s="28"/>
      <c r="V37" s="28"/>
      <c r="Z37" s="27"/>
      <c r="AA37" s="27"/>
      <c r="AB37" s="27"/>
      <c r="AC37" s="27"/>
      <c r="AD37" s="27"/>
    </row>
    <row r="38" spans="10:30" ht="30" x14ac:dyDescent="0.25">
      <c r="J38" s="17">
        <v>4</v>
      </c>
      <c r="K38" s="31" t="s">
        <v>640</v>
      </c>
      <c r="L38" s="17">
        <v>14</v>
      </c>
      <c r="M38" s="17">
        <v>15000</v>
      </c>
      <c r="N38" s="17">
        <f t="shared" si="3"/>
        <v>210000</v>
      </c>
      <c r="O38" s="17" t="str">
        <f t="shared" si="4"/>
        <v>lets buy it</v>
      </c>
      <c r="Q38" s="28"/>
      <c r="R38" s="29" t="s">
        <v>641</v>
      </c>
      <c r="S38" s="29"/>
      <c r="T38" s="29"/>
      <c r="U38" s="29"/>
      <c r="V38" s="29"/>
      <c r="Z38" s="27"/>
      <c r="AA38" s="27"/>
      <c r="AB38" s="27"/>
      <c r="AC38" s="27"/>
      <c r="AD38" s="27"/>
    </row>
    <row r="39" spans="10:30" x14ac:dyDescent="0.25">
      <c r="J39" s="17">
        <v>5</v>
      </c>
      <c r="K39" s="17" t="s">
        <v>642</v>
      </c>
      <c r="L39" s="17">
        <v>18</v>
      </c>
      <c r="M39" s="17">
        <v>20000</v>
      </c>
      <c r="N39" s="17">
        <f t="shared" si="3"/>
        <v>360000</v>
      </c>
      <c r="O39" s="17" t="str">
        <f t="shared" si="4"/>
        <v>lets buy it</v>
      </c>
      <c r="Q39" s="28"/>
      <c r="R39" s="30"/>
      <c r="S39" s="30"/>
      <c r="T39" s="30"/>
      <c r="U39" s="30"/>
      <c r="V39" s="30"/>
      <c r="Z39" s="27"/>
      <c r="AA39" s="27"/>
      <c r="AB39" s="27"/>
      <c r="AC39" s="27"/>
      <c r="AD39" s="27"/>
    </row>
    <row r="40" spans="10:30" x14ac:dyDescent="0.25">
      <c r="J40" s="17">
        <v>6</v>
      </c>
      <c r="K40" s="17" t="s">
        <v>643</v>
      </c>
      <c r="L40" s="17">
        <v>17</v>
      </c>
      <c r="M40" s="17">
        <v>2000</v>
      </c>
      <c r="N40" s="17">
        <f t="shared" si="3"/>
        <v>34000</v>
      </c>
      <c r="O40" s="17" t="str">
        <f t="shared" si="4"/>
        <v>lets buy it</v>
      </c>
      <c r="Q40" s="28"/>
      <c r="R40" s="30" t="s">
        <v>633</v>
      </c>
      <c r="S40" s="30">
        <f>SUMIF(L35:L44,L41)</f>
        <v>10</v>
      </c>
      <c r="T40" s="30">
        <f>SUMIF(K35:K44,K41,L35:L44)</f>
        <v>10</v>
      </c>
      <c r="U40" s="30"/>
      <c r="V40" s="30"/>
      <c r="Z40" s="27"/>
      <c r="AA40" s="27"/>
      <c r="AB40" s="27"/>
      <c r="AC40" s="27"/>
      <c r="AD40" s="27"/>
    </row>
    <row r="41" spans="10:30" x14ac:dyDescent="0.25">
      <c r="J41" s="17">
        <v>7</v>
      </c>
      <c r="K41" s="17" t="s">
        <v>46</v>
      </c>
      <c r="L41" s="17">
        <v>10</v>
      </c>
      <c r="M41" s="17">
        <v>25000</v>
      </c>
      <c r="N41" s="17">
        <f t="shared" si="3"/>
        <v>250000</v>
      </c>
      <c r="O41" s="17" t="str">
        <f t="shared" si="4"/>
        <v>lets buy it</v>
      </c>
      <c r="Q41" s="28"/>
      <c r="R41" s="30"/>
      <c r="S41" s="30"/>
      <c r="T41" s="30"/>
      <c r="U41" s="30"/>
      <c r="V41" s="30"/>
      <c r="Z41" s="27"/>
      <c r="AA41" s="27"/>
      <c r="AB41" s="27"/>
      <c r="AC41" s="27"/>
      <c r="AD41" s="27"/>
    </row>
    <row r="42" spans="10:30" x14ac:dyDescent="0.25">
      <c r="J42" s="17">
        <v>8</v>
      </c>
      <c r="K42" s="17" t="s">
        <v>361</v>
      </c>
      <c r="L42" s="17">
        <v>5</v>
      </c>
      <c r="M42" s="17">
        <v>250</v>
      </c>
      <c r="N42" s="17">
        <f t="shared" si="3"/>
        <v>1250</v>
      </c>
      <c r="O42" s="17" t="str">
        <f t="shared" si="4"/>
        <v>lets buy it</v>
      </c>
      <c r="Q42" s="28"/>
      <c r="R42" s="30" t="s">
        <v>634</v>
      </c>
      <c r="S42" s="30">
        <f>SUMIF(M35:M44,M41)</f>
        <v>25000</v>
      </c>
      <c r="T42" s="30">
        <f>SUMIF(K35:K44,K41,M35:M44)</f>
        <v>25000</v>
      </c>
      <c r="U42" s="30"/>
      <c r="V42" s="30"/>
      <c r="Z42" s="27"/>
      <c r="AA42" s="27"/>
      <c r="AB42" s="27"/>
      <c r="AC42" s="27"/>
      <c r="AD42" s="27"/>
    </row>
    <row r="43" spans="10:30" x14ac:dyDescent="0.25">
      <c r="J43" s="17">
        <v>9</v>
      </c>
      <c r="K43" s="17" t="s">
        <v>362</v>
      </c>
      <c r="L43" s="17">
        <v>25</v>
      </c>
      <c r="M43" s="17">
        <v>100</v>
      </c>
      <c r="N43" s="17">
        <f t="shared" si="3"/>
        <v>2500</v>
      </c>
      <c r="O43" s="17" t="str">
        <f t="shared" si="4"/>
        <v>lets buy it</v>
      </c>
      <c r="Q43" s="28"/>
      <c r="R43" s="30"/>
      <c r="S43" s="30"/>
      <c r="T43" s="30"/>
      <c r="U43" s="30"/>
      <c r="V43" s="30"/>
      <c r="Z43" s="27"/>
      <c r="AA43" s="27"/>
      <c r="AB43" s="27"/>
      <c r="AC43" s="27"/>
      <c r="AD43" s="27"/>
    </row>
    <row r="44" spans="10:30" x14ac:dyDescent="0.25">
      <c r="J44" s="17">
        <v>10</v>
      </c>
      <c r="K44" s="17" t="s">
        <v>363</v>
      </c>
      <c r="L44" s="17">
        <v>30</v>
      </c>
      <c r="M44" s="17">
        <v>12000</v>
      </c>
      <c r="N44" s="17">
        <f t="shared" si="3"/>
        <v>360000</v>
      </c>
      <c r="O44" s="17" t="str">
        <f t="shared" si="4"/>
        <v>lets buy it</v>
      </c>
      <c r="Q44" s="28"/>
      <c r="R44" s="30" t="s">
        <v>635</v>
      </c>
      <c r="S44" s="30">
        <f>SUMIF(N35:N44,N41)</f>
        <v>250000</v>
      </c>
      <c r="T44" s="30">
        <f>SUMIF(K35:K44,K41,N35:N44)</f>
        <v>250000</v>
      </c>
      <c r="U44" s="30"/>
      <c r="V44" s="30"/>
      <c r="Z44" s="27"/>
      <c r="AA44" s="27"/>
      <c r="AB44" s="27"/>
      <c r="AC44" s="27"/>
      <c r="AD44" s="27"/>
    </row>
    <row r="45" spans="10:30" x14ac:dyDescent="0.25">
      <c r="Z45" s="27"/>
      <c r="AA45" s="27"/>
      <c r="AB45" s="27"/>
      <c r="AC45" s="27"/>
      <c r="AD45" s="27"/>
    </row>
    <row r="46" spans="10:30" x14ac:dyDescent="0.25">
      <c r="Z46" s="27"/>
      <c r="AA46" s="27"/>
      <c r="AB46" s="27"/>
      <c r="AC46" s="27"/>
      <c r="AD46" s="27"/>
    </row>
    <row r="47" spans="10:30" x14ac:dyDescent="0.25">
      <c r="Z47" s="27"/>
      <c r="AA47" s="27"/>
      <c r="AB47" s="27"/>
      <c r="AC47" s="27"/>
      <c r="AD47" s="27"/>
    </row>
  </sheetData>
  <mergeCells count="16">
    <mergeCell ref="K25:L25"/>
    <mergeCell ref="K26:L26"/>
    <mergeCell ref="R34:T34"/>
    <mergeCell ref="R38:V38"/>
    <mergeCell ref="K21:L21"/>
    <mergeCell ref="X21:AA21"/>
    <mergeCell ref="AC21:AI21"/>
    <mergeCell ref="K22:L22"/>
    <mergeCell ref="K23:L23"/>
    <mergeCell ref="K24:L24"/>
    <mergeCell ref="K16:L16"/>
    <mergeCell ref="AC16:AE16"/>
    <mergeCell ref="K17:L17"/>
    <mergeCell ref="K18:L18"/>
    <mergeCell ref="K19:L19"/>
    <mergeCell ref="K20:L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06A2A-69B0-4ACA-A672-391A6D6D16DA}">
  <dimension ref="G9:Y302"/>
  <sheetViews>
    <sheetView topLeftCell="D286" zoomScale="106" zoomScaleNormal="106" workbookViewId="0">
      <selection activeCell="T252" sqref="T252"/>
    </sheetView>
  </sheetViews>
  <sheetFormatPr defaultRowHeight="15" x14ac:dyDescent="0.25"/>
  <cols>
    <col min="8" max="8" width="9.42578125" customWidth="1"/>
    <col min="9" max="9" width="11" customWidth="1"/>
    <col min="10" max="10" width="12.7109375" customWidth="1"/>
    <col min="11" max="11" width="13.85546875" customWidth="1"/>
    <col min="12" max="12" width="23.28515625" customWidth="1"/>
    <col min="13" max="13" width="13.5703125" customWidth="1"/>
    <col min="14" max="15" width="12.85546875" customWidth="1"/>
    <col min="16" max="16" width="13.28515625" bestFit="1" customWidth="1"/>
    <col min="17" max="17" width="12.5703125" bestFit="1" customWidth="1"/>
    <col min="18" max="18" width="9.28515625" customWidth="1"/>
    <col min="19" max="19" width="10.85546875" customWidth="1"/>
    <col min="20" max="20" width="7.7109375" customWidth="1"/>
    <col min="21" max="21" width="12.140625" customWidth="1"/>
    <col min="22" max="22" width="15.5703125" customWidth="1"/>
  </cols>
  <sheetData>
    <row r="9" spans="9:21" x14ac:dyDescent="0.25">
      <c r="I9" s="2" t="s">
        <v>0</v>
      </c>
      <c r="J9" s="2" t="s">
        <v>1</v>
      </c>
      <c r="K9" s="2" t="s">
        <v>2</v>
      </c>
      <c r="L9" s="2" t="s">
        <v>3</v>
      </c>
      <c r="M9" s="2" t="s">
        <v>5</v>
      </c>
      <c r="N9" s="2" t="s">
        <v>6</v>
      </c>
    </row>
    <row r="10" spans="9:21" x14ac:dyDescent="0.25">
      <c r="I10" s="2" t="s">
        <v>7</v>
      </c>
      <c r="J10" s="2">
        <v>20</v>
      </c>
      <c r="K10" s="2">
        <v>15</v>
      </c>
      <c r="L10" s="2">
        <v>20</v>
      </c>
      <c r="M10" s="2">
        <f t="shared" ref="M10:M18" si="0">AVERAGE(J10:L10)</f>
        <v>18.333333333333332</v>
      </c>
      <c r="N10" s="2" t="str">
        <f>IF(M10&gt;=20,"a",IF(M10&gt;=15,"b",IF(M10&lt;15,"c")))</f>
        <v>b</v>
      </c>
      <c r="Q10" t="s">
        <v>16</v>
      </c>
      <c r="S10">
        <f>COUNTA(I10:I18)</f>
        <v>9</v>
      </c>
    </row>
    <row r="11" spans="9:21" x14ac:dyDescent="0.25">
      <c r="I11" s="2" t="s">
        <v>8</v>
      </c>
      <c r="J11" s="2">
        <v>30</v>
      </c>
      <c r="K11" s="2">
        <v>12</v>
      </c>
      <c r="L11" s="2">
        <v>15</v>
      </c>
      <c r="M11" s="2">
        <f t="shared" si="0"/>
        <v>19</v>
      </c>
      <c r="N11" s="2" t="str">
        <f t="shared" ref="N11:N18" si="1">IF(M11&gt;=20,"a",IF(M11&gt;=15,"b",IF(M11&lt;15,"c")))</f>
        <v>b</v>
      </c>
    </row>
    <row r="12" spans="9:21" x14ac:dyDescent="0.25">
      <c r="I12" s="2" t="s">
        <v>9</v>
      </c>
      <c r="J12" s="2">
        <v>15</v>
      </c>
      <c r="K12" s="2">
        <v>14</v>
      </c>
      <c r="L12" s="2">
        <v>14</v>
      </c>
      <c r="M12" s="2">
        <f t="shared" si="0"/>
        <v>14.333333333333334</v>
      </c>
      <c r="N12" s="2" t="str">
        <f t="shared" si="1"/>
        <v>c</v>
      </c>
      <c r="Q12" t="s">
        <v>17</v>
      </c>
    </row>
    <row r="13" spans="9:21" x14ac:dyDescent="0.25">
      <c r="I13" s="2" t="s">
        <v>10</v>
      </c>
      <c r="J13" s="2">
        <v>12</v>
      </c>
      <c r="K13" s="2">
        <v>17</v>
      </c>
      <c r="L13" s="2">
        <v>17</v>
      </c>
      <c r="M13" s="2">
        <f t="shared" si="0"/>
        <v>15.333333333333334</v>
      </c>
      <c r="N13" s="2" t="str">
        <f t="shared" si="1"/>
        <v>b</v>
      </c>
      <c r="Q13">
        <f>COUNTIF(J10:J18,"&gt;=20")</f>
        <v>3</v>
      </c>
    </row>
    <row r="14" spans="9:21" x14ac:dyDescent="0.25">
      <c r="I14" s="2" t="s">
        <v>11</v>
      </c>
      <c r="J14" s="2">
        <v>14</v>
      </c>
      <c r="K14" s="2">
        <v>18</v>
      </c>
      <c r="L14" s="2">
        <v>18</v>
      </c>
      <c r="M14" s="2">
        <f t="shared" si="0"/>
        <v>16.666666666666668</v>
      </c>
      <c r="N14" s="2" t="str">
        <f t="shared" si="1"/>
        <v>b</v>
      </c>
    </row>
    <row r="15" spans="9:21" x14ac:dyDescent="0.25">
      <c r="I15" s="2" t="s">
        <v>12</v>
      </c>
      <c r="J15" s="2">
        <v>16</v>
      </c>
      <c r="K15" s="2">
        <v>25</v>
      </c>
      <c r="L15" s="2">
        <v>20</v>
      </c>
      <c r="M15" s="2">
        <f t="shared" si="0"/>
        <v>20.333333333333332</v>
      </c>
      <c r="N15" s="2" t="str">
        <f t="shared" si="1"/>
        <v>a</v>
      </c>
      <c r="Q15" s="1" t="s">
        <v>18</v>
      </c>
      <c r="R15" s="1"/>
      <c r="S15" s="1"/>
      <c r="T15" s="1"/>
      <c r="U15" s="1"/>
    </row>
    <row r="16" spans="9:21" x14ac:dyDescent="0.25">
      <c r="I16" s="2" t="s">
        <v>13</v>
      </c>
      <c r="J16" s="2">
        <v>18</v>
      </c>
      <c r="K16" s="2">
        <v>21</v>
      </c>
      <c r="L16" s="2">
        <v>22</v>
      </c>
      <c r="M16" s="2">
        <f t="shared" si="0"/>
        <v>20.333333333333332</v>
      </c>
      <c r="N16" s="2" t="str">
        <f t="shared" si="1"/>
        <v>a</v>
      </c>
    </row>
    <row r="17" spans="9:20" x14ac:dyDescent="0.25">
      <c r="I17" s="2" t="s">
        <v>14</v>
      </c>
      <c r="J17" s="2">
        <v>17</v>
      </c>
      <c r="K17" s="2">
        <v>23</v>
      </c>
      <c r="L17" s="2">
        <v>13</v>
      </c>
      <c r="M17" s="2">
        <f t="shared" si="0"/>
        <v>17.666666666666668</v>
      </c>
      <c r="N17" s="2" t="str">
        <f t="shared" si="1"/>
        <v>b</v>
      </c>
      <c r="R17" t="s">
        <v>4</v>
      </c>
      <c r="T17" t="s">
        <v>6</v>
      </c>
    </row>
    <row r="18" spans="9:20" x14ac:dyDescent="0.25">
      <c r="I18" s="2" t="s">
        <v>15</v>
      </c>
      <c r="J18" s="2">
        <v>20</v>
      </c>
      <c r="K18" s="2">
        <v>25</v>
      </c>
      <c r="L18" s="2">
        <v>25</v>
      </c>
      <c r="M18" s="2">
        <f t="shared" si="0"/>
        <v>23.333333333333332</v>
      </c>
      <c r="N18" s="2" t="str">
        <f t="shared" si="1"/>
        <v>a</v>
      </c>
      <c r="Q18" t="s">
        <v>7</v>
      </c>
      <c r="R18">
        <f>VLOOKUP(I10,I10:N18,5,FALSE)</f>
        <v>18.333333333333332</v>
      </c>
      <c r="T18" t="str">
        <f>VLOOKUP(I10,I10:N18,6,FALSE)</f>
        <v>b</v>
      </c>
    </row>
    <row r="19" spans="9:20" x14ac:dyDescent="0.25">
      <c r="Q19" t="s">
        <v>8</v>
      </c>
      <c r="R19">
        <f>VLOOKUP(I11,I10:N18,5,FALSE)</f>
        <v>19</v>
      </c>
      <c r="T19" t="str">
        <f>VLOOKUP(I11,I10:N18,6,FALSE)</f>
        <v>b</v>
      </c>
    </row>
    <row r="20" spans="9:20" x14ac:dyDescent="0.25">
      <c r="Q20" t="s">
        <v>19</v>
      </c>
      <c r="R20">
        <f>VLOOKUP(I12,I10:N18,5,FALSE)</f>
        <v>14.333333333333334</v>
      </c>
      <c r="T20" t="str">
        <f>VLOOKUP(I12,I10:N18,6,FALSE)</f>
        <v>c</v>
      </c>
    </row>
    <row r="23" spans="9:20" x14ac:dyDescent="0.25">
      <c r="Q23" t="s">
        <v>20</v>
      </c>
    </row>
    <row r="24" spans="9:20" x14ac:dyDescent="0.25">
      <c r="R24" t="s">
        <v>4</v>
      </c>
      <c r="T24" t="s">
        <v>5</v>
      </c>
    </row>
    <row r="25" spans="9:20" x14ac:dyDescent="0.25">
      <c r="Q25" t="s">
        <v>8</v>
      </c>
      <c r="R25">
        <f>VLOOKUP(I11,I10:N18,5,FALSE)</f>
        <v>19</v>
      </c>
      <c r="T25" t="str">
        <f>VLOOKUP(I11,I10:N18,6,FALSE)</f>
        <v>b</v>
      </c>
    </row>
    <row r="26" spans="9:20" x14ac:dyDescent="0.25">
      <c r="Q26" t="s">
        <v>9</v>
      </c>
      <c r="R26" t="str">
        <f>VLOOKUP(I12,I10:N18,6,FALSE)</f>
        <v>c</v>
      </c>
      <c r="T26" t="str">
        <f>VLOOKUP(I12,I11:N19,6,FALSE)</f>
        <v>c</v>
      </c>
    </row>
    <row r="27" spans="9:20" x14ac:dyDescent="0.25">
      <c r="Q27" t="s">
        <v>10</v>
      </c>
      <c r="R27">
        <f>VLOOKUP(I13,I10:N18,5,FALSE)</f>
        <v>15.333333333333334</v>
      </c>
      <c r="T27" t="str">
        <f>VLOOKUP(I13,I12:N20,6,FALSE)</f>
        <v>b</v>
      </c>
    </row>
    <row r="36" spans="7:19" x14ac:dyDescent="0.25">
      <c r="L36" t="s">
        <v>21</v>
      </c>
    </row>
    <row r="40" spans="7:19" x14ac:dyDescent="0.25">
      <c r="G40" s="2" t="s">
        <v>22</v>
      </c>
      <c r="H40" s="2" t="s">
        <v>23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4</v>
      </c>
      <c r="N40" s="2" t="s">
        <v>6</v>
      </c>
      <c r="R40" t="s">
        <v>45</v>
      </c>
    </row>
    <row r="41" spans="7:19" x14ac:dyDescent="0.25">
      <c r="G41" s="2" t="s">
        <v>28</v>
      </c>
      <c r="H41" s="2" t="s">
        <v>36</v>
      </c>
      <c r="I41" s="2" t="s">
        <v>39</v>
      </c>
      <c r="J41" s="2">
        <v>5000</v>
      </c>
      <c r="K41" s="2">
        <f>SUM(J41*2.5%)</f>
        <v>125</v>
      </c>
      <c r="L41" s="2">
        <f>SUM(J41*3.5%)</f>
        <v>175.00000000000003</v>
      </c>
      <c r="M41" s="2">
        <f t="shared" ref="M41:M48" si="2">SUM(J41:L41)</f>
        <v>5300</v>
      </c>
      <c r="N41" s="2" t="str">
        <f>IF(M41&gt;=20000,"a",IF(M41&gt;=10000,"b",IF(M41&lt;10000,"c")))</f>
        <v>c</v>
      </c>
    </row>
    <row r="42" spans="7:19" x14ac:dyDescent="0.25">
      <c r="G42" s="2" t="s">
        <v>29</v>
      </c>
      <c r="H42" s="2" t="s">
        <v>36</v>
      </c>
      <c r="I42" s="2" t="s">
        <v>40</v>
      </c>
      <c r="J42" s="2">
        <v>8000</v>
      </c>
      <c r="K42" s="2">
        <f t="shared" ref="K42:K48" si="3">SUM(J42*2.5%)</f>
        <v>200</v>
      </c>
      <c r="L42" s="2">
        <f t="shared" ref="L42:L48" si="4">SUM(J42*3.5%)</f>
        <v>280</v>
      </c>
      <c r="M42" s="2">
        <f t="shared" si="2"/>
        <v>8480</v>
      </c>
      <c r="N42" s="2" t="str">
        <f t="shared" ref="N42:N48" si="5">IF(M42&gt;=20000,"a",IF(M42&gt;=10000,"b",IF(M42&lt;10000,"c")))</f>
        <v>c</v>
      </c>
      <c r="R42" t="s">
        <v>46</v>
      </c>
      <c r="S42">
        <f>COUNTIF(H41:H48,H42)</f>
        <v>3</v>
      </c>
    </row>
    <row r="43" spans="7:19" x14ac:dyDescent="0.25">
      <c r="G43" s="2" t="s">
        <v>30</v>
      </c>
      <c r="H43" s="2" t="s">
        <v>36</v>
      </c>
      <c r="I43" s="2" t="s">
        <v>41</v>
      </c>
      <c r="J43" s="2">
        <v>3000</v>
      </c>
      <c r="K43" s="2">
        <f t="shared" si="3"/>
        <v>75</v>
      </c>
      <c r="L43" s="2">
        <f t="shared" si="4"/>
        <v>105.00000000000001</v>
      </c>
      <c r="M43" s="2">
        <f t="shared" si="2"/>
        <v>3180</v>
      </c>
      <c r="N43" s="2" t="str">
        <f t="shared" si="5"/>
        <v>c</v>
      </c>
      <c r="R43" t="s">
        <v>47</v>
      </c>
      <c r="S43">
        <f>COUNTIF(H41:H48,H44)</f>
        <v>3</v>
      </c>
    </row>
    <row r="44" spans="7:19" x14ac:dyDescent="0.25">
      <c r="G44" s="2" t="s">
        <v>31</v>
      </c>
      <c r="H44" s="2" t="s">
        <v>37</v>
      </c>
      <c r="I44" s="2" t="s">
        <v>42</v>
      </c>
      <c r="J44" s="2">
        <v>6000</v>
      </c>
      <c r="K44" s="2">
        <f t="shared" si="3"/>
        <v>150</v>
      </c>
      <c r="L44" s="2">
        <f t="shared" si="4"/>
        <v>210.00000000000003</v>
      </c>
      <c r="M44" s="2">
        <f t="shared" si="2"/>
        <v>6360</v>
      </c>
      <c r="N44" s="2" t="str">
        <f t="shared" si="5"/>
        <v>c</v>
      </c>
      <c r="R44" t="s">
        <v>38</v>
      </c>
      <c r="S44">
        <f>COUNTIF(H41:H48,H47)</f>
        <v>2</v>
      </c>
    </row>
    <row r="45" spans="7:19" x14ac:dyDescent="0.25">
      <c r="G45" s="2" t="s">
        <v>32</v>
      </c>
      <c r="H45" s="2" t="s">
        <v>37</v>
      </c>
      <c r="I45" s="2" t="s">
        <v>44</v>
      </c>
      <c r="J45" s="2">
        <v>8000</v>
      </c>
      <c r="K45" s="2">
        <f t="shared" si="3"/>
        <v>200</v>
      </c>
      <c r="L45" s="2">
        <f t="shared" si="4"/>
        <v>280</v>
      </c>
      <c r="M45" s="2">
        <f t="shared" si="2"/>
        <v>8480</v>
      </c>
      <c r="N45" s="2" t="str">
        <f t="shared" si="5"/>
        <v>c</v>
      </c>
    </row>
    <row r="46" spans="7:19" x14ac:dyDescent="0.25">
      <c r="G46" s="2" t="s">
        <v>33</v>
      </c>
      <c r="H46" s="2" t="s">
        <v>37</v>
      </c>
      <c r="I46" s="2" t="s">
        <v>43</v>
      </c>
      <c r="J46" s="2">
        <v>9000</v>
      </c>
      <c r="K46" s="2">
        <f t="shared" si="3"/>
        <v>225</v>
      </c>
      <c r="L46" s="2">
        <f t="shared" si="4"/>
        <v>315.00000000000006</v>
      </c>
      <c r="M46" s="2">
        <f t="shared" si="2"/>
        <v>9540</v>
      </c>
      <c r="N46" s="2" t="str">
        <f t="shared" si="5"/>
        <v>c</v>
      </c>
    </row>
    <row r="47" spans="7:19" x14ac:dyDescent="0.25">
      <c r="G47" s="2" t="s">
        <v>34</v>
      </c>
      <c r="H47" s="2" t="s">
        <v>38</v>
      </c>
      <c r="I47" s="2" t="s">
        <v>39</v>
      </c>
      <c r="J47" s="2">
        <v>10000</v>
      </c>
      <c r="K47" s="2">
        <f t="shared" si="3"/>
        <v>250</v>
      </c>
      <c r="L47" s="2">
        <f t="shared" si="4"/>
        <v>350.00000000000006</v>
      </c>
      <c r="M47" s="2">
        <f t="shared" si="2"/>
        <v>10600</v>
      </c>
      <c r="N47" s="2" t="str">
        <f t="shared" si="5"/>
        <v>b</v>
      </c>
      <c r="R47" t="s">
        <v>48</v>
      </c>
    </row>
    <row r="48" spans="7:19" x14ac:dyDescent="0.25">
      <c r="G48" s="2" t="s">
        <v>35</v>
      </c>
      <c r="H48" s="2" t="s">
        <v>38</v>
      </c>
      <c r="I48" s="2" t="s">
        <v>42</v>
      </c>
      <c r="J48" s="2">
        <v>5000</v>
      </c>
      <c r="K48" s="2">
        <f t="shared" si="3"/>
        <v>125</v>
      </c>
      <c r="L48" s="2">
        <f t="shared" si="4"/>
        <v>175.00000000000003</v>
      </c>
      <c r="M48" s="2">
        <f t="shared" si="2"/>
        <v>5300</v>
      </c>
      <c r="N48" s="2" t="str">
        <f t="shared" si="5"/>
        <v>c</v>
      </c>
      <c r="S48">
        <f>SUMIF(H41:H48,H41,M41:M48)</f>
        <v>16960</v>
      </c>
    </row>
    <row r="52" spans="18:22" x14ac:dyDescent="0.25">
      <c r="R52" t="s">
        <v>49</v>
      </c>
    </row>
    <row r="54" spans="18:22" x14ac:dyDescent="0.25">
      <c r="S54" t="s">
        <v>24</v>
      </c>
      <c r="V54" t="s">
        <v>6</v>
      </c>
    </row>
    <row r="55" spans="18:22" x14ac:dyDescent="0.25">
      <c r="R55" t="s">
        <v>30</v>
      </c>
      <c r="S55" t="str">
        <f>VLOOKUP(G43,G41:N48,3,FALSE)</f>
        <v>pion</v>
      </c>
      <c r="V55" t="e">
        <f>VLOOKUP(G43,G41:N48,9,FALSE)</f>
        <v>#REF!</v>
      </c>
    </row>
    <row r="56" spans="18:22" x14ac:dyDescent="0.25">
      <c r="R56" t="s">
        <v>34</v>
      </c>
      <c r="S56" t="str">
        <f>VLOOKUP(G47,G41:N48,3,FALSE)</f>
        <v>manager</v>
      </c>
      <c r="V56" t="e">
        <f>VLOOKUP(G47,G41:N48,9,FALSE)</f>
        <v>#REF!</v>
      </c>
    </row>
    <row r="59" spans="18:22" x14ac:dyDescent="0.25">
      <c r="R59" t="s">
        <v>50</v>
      </c>
    </row>
    <row r="61" spans="18:22" x14ac:dyDescent="0.25">
      <c r="R61" t="s">
        <v>39</v>
      </c>
      <c r="S61">
        <f>COUNTIF(I41:I48,"manager")</f>
        <v>2</v>
      </c>
    </row>
    <row r="62" spans="18:22" x14ac:dyDescent="0.25">
      <c r="R62" t="s">
        <v>42</v>
      </c>
      <c r="S62">
        <f>COUNTIF(I41:I48,"guard")</f>
        <v>2</v>
      </c>
    </row>
    <row r="71" spans="8:25" x14ac:dyDescent="0.25">
      <c r="T71" t="s">
        <v>67</v>
      </c>
    </row>
    <row r="72" spans="8:25" x14ac:dyDescent="0.25">
      <c r="X72" t="s">
        <v>58</v>
      </c>
      <c r="Y72" t="s">
        <v>59</v>
      </c>
    </row>
    <row r="73" spans="8:25" x14ac:dyDescent="0.25">
      <c r="H73" t="s">
        <v>51</v>
      </c>
      <c r="I73" t="s">
        <v>52</v>
      </c>
      <c r="J73" t="s">
        <v>53</v>
      </c>
      <c r="K73" t="s">
        <v>54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U73">
        <f>COUNTA(H74:H84)</f>
        <v>11</v>
      </c>
      <c r="W73" t="s">
        <v>62</v>
      </c>
      <c r="X73" t="e">
        <f>VLOOKUP(H80,H74:O84,9,FALSE)</f>
        <v>#REF!</v>
      </c>
      <c r="Y73" t="e">
        <f>VLOOKUP(H80,H74:P84,10,FALSE)</f>
        <v>#REF!</v>
      </c>
    </row>
    <row r="74" spans="8:25" x14ac:dyDescent="0.25">
      <c r="H74" t="s">
        <v>60</v>
      </c>
      <c r="I74">
        <v>2000</v>
      </c>
      <c r="J74">
        <v>1500</v>
      </c>
      <c r="K74">
        <v>300</v>
      </c>
      <c r="L74">
        <v>1400</v>
      </c>
      <c r="M74">
        <v>1400</v>
      </c>
      <c r="N74">
        <f t="shared" ref="N74:N84" si="6">SUM(I74:M74)</f>
        <v>6600</v>
      </c>
      <c r="O74">
        <v>10000</v>
      </c>
      <c r="P74" t="str">
        <f t="shared" ref="P74:P84" si="7">IF(N74&gt;=O74,"achived",IF(N74&lt;=O74,"not achived"))</f>
        <v>not achived</v>
      </c>
    </row>
    <row r="75" spans="8:25" x14ac:dyDescent="0.25">
      <c r="H75" t="s">
        <v>33</v>
      </c>
      <c r="I75">
        <v>5000</v>
      </c>
      <c r="J75">
        <v>1200</v>
      </c>
      <c r="K75">
        <v>500</v>
      </c>
      <c r="L75">
        <v>1200</v>
      </c>
      <c r="M75">
        <v>2800</v>
      </c>
      <c r="N75">
        <f t="shared" si="6"/>
        <v>10700</v>
      </c>
      <c r="O75">
        <v>12000</v>
      </c>
      <c r="P75" t="str">
        <f t="shared" si="7"/>
        <v>not achived</v>
      </c>
    </row>
    <row r="76" spans="8:25" x14ac:dyDescent="0.25">
      <c r="H76" t="s">
        <v>32</v>
      </c>
      <c r="I76">
        <v>3000</v>
      </c>
      <c r="J76">
        <v>800</v>
      </c>
      <c r="K76">
        <v>1200</v>
      </c>
      <c r="L76">
        <v>3000</v>
      </c>
      <c r="M76">
        <v>3500</v>
      </c>
      <c r="N76">
        <f t="shared" si="6"/>
        <v>11500</v>
      </c>
      <c r="O76">
        <v>18000</v>
      </c>
      <c r="P76" t="str">
        <f t="shared" si="7"/>
        <v>not achived</v>
      </c>
      <c r="T76" t="s">
        <v>68</v>
      </c>
    </row>
    <row r="77" spans="8:25" x14ac:dyDescent="0.25">
      <c r="H77" t="s">
        <v>31</v>
      </c>
      <c r="I77">
        <v>1000</v>
      </c>
      <c r="J77">
        <v>900</v>
      </c>
      <c r="K77">
        <v>1800</v>
      </c>
      <c r="L77">
        <v>5000</v>
      </c>
      <c r="M77">
        <v>1200</v>
      </c>
      <c r="N77">
        <f t="shared" si="6"/>
        <v>9900</v>
      </c>
      <c r="O77">
        <v>10000</v>
      </c>
      <c r="P77" t="str">
        <f t="shared" si="7"/>
        <v>not achived</v>
      </c>
    </row>
    <row r="78" spans="8:25" x14ac:dyDescent="0.25">
      <c r="H78" t="s">
        <v>30</v>
      </c>
      <c r="I78">
        <v>500</v>
      </c>
      <c r="J78">
        <v>1000</v>
      </c>
      <c r="K78">
        <v>2300</v>
      </c>
      <c r="L78">
        <v>8000</v>
      </c>
      <c r="M78">
        <v>1400</v>
      </c>
      <c r="N78">
        <f t="shared" si="6"/>
        <v>13200</v>
      </c>
      <c r="O78">
        <v>12000</v>
      </c>
      <c r="P78" t="str">
        <f t="shared" si="7"/>
        <v>achived</v>
      </c>
      <c r="U78" t="s">
        <v>58</v>
      </c>
      <c r="V78" t="s">
        <v>59</v>
      </c>
    </row>
    <row r="79" spans="8:25" x14ac:dyDescent="0.25">
      <c r="H79" t="s">
        <v>61</v>
      </c>
      <c r="I79">
        <v>800</v>
      </c>
      <c r="J79">
        <v>500</v>
      </c>
      <c r="K79">
        <v>2400</v>
      </c>
      <c r="L79">
        <v>1900</v>
      </c>
      <c r="M79">
        <v>1800</v>
      </c>
      <c r="N79">
        <f t="shared" si="6"/>
        <v>7400</v>
      </c>
      <c r="O79">
        <v>10000</v>
      </c>
      <c r="P79" t="str">
        <f t="shared" si="7"/>
        <v>not achived</v>
      </c>
      <c r="T79" t="s">
        <v>32</v>
      </c>
      <c r="U79" t="str">
        <f>VLOOKUP(H76,H74:P84,9,FALSE)</f>
        <v>not achived</v>
      </c>
      <c r="V79" t="e">
        <f>VLOOKUP(H76,H74:P84,10,FALSE)</f>
        <v>#REF!</v>
      </c>
    </row>
    <row r="80" spans="8:25" x14ac:dyDescent="0.25">
      <c r="H80" t="s">
        <v>62</v>
      </c>
      <c r="I80">
        <v>1200</v>
      </c>
      <c r="J80">
        <v>1400</v>
      </c>
      <c r="K80">
        <v>1500</v>
      </c>
      <c r="L80">
        <v>700</v>
      </c>
      <c r="M80">
        <v>7000</v>
      </c>
      <c r="N80">
        <f t="shared" si="6"/>
        <v>11800</v>
      </c>
      <c r="O80">
        <v>12000</v>
      </c>
      <c r="P80" t="str">
        <f t="shared" si="7"/>
        <v>not achived</v>
      </c>
      <c r="T80" t="s">
        <v>31</v>
      </c>
      <c r="U80" t="str">
        <f>VLOOKUP(H77,H75:P85,9,FALSE)</f>
        <v>not achived</v>
      </c>
      <c r="V80" t="e">
        <f>VLOOKUP(H77,H75:P85,10,FALSE)</f>
        <v>#REF!</v>
      </c>
    </row>
    <row r="81" spans="8:22" x14ac:dyDescent="0.25">
      <c r="H81" t="s">
        <v>63</v>
      </c>
      <c r="I81">
        <v>1500</v>
      </c>
      <c r="J81">
        <v>1800</v>
      </c>
      <c r="K81">
        <v>1800</v>
      </c>
      <c r="L81">
        <v>1800</v>
      </c>
      <c r="M81">
        <v>1500</v>
      </c>
      <c r="N81">
        <f t="shared" si="6"/>
        <v>8400</v>
      </c>
      <c r="O81">
        <v>10000</v>
      </c>
      <c r="P81" t="str">
        <f t="shared" si="7"/>
        <v>not achived</v>
      </c>
      <c r="T81" t="s">
        <v>61</v>
      </c>
      <c r="U81" t="str">
        <f>VLOOKUP(H79,H74:P84,9,FALSE)</f>
        <v>not achived</v>
      </c>
      <c r="V81" t="e">
        <f>VLOOKUP(H79,H74:P84,10,FALSE)</f>
        <v>#REF!</v>
      </c>
    </row>
    <row r="82" spans="8:22" x14ac:dyDescent="0.25">
      <c r="H82" t="s">
        <v>64</v>
      </c>
      <c r="I82">
        <v>1800</v>
      </c>
      <c r="J82">
        <v>2500</v>
      </c>
      <c r="K82">
        <v>1700</v>
      </c>
      <c r="L82">
        <v>1500</v>
      </c>
      <c r="M82">
        <v>1800</v>
      </c>
      <c r="N82">
        <f t="shared" si="6"/>
        <v>9300</v>
      </c>
      <c r="O82">
        <v>12000</v>
      </c>
      <c r="P82" t="str">
        <f t="shared" si="7"/>
        <v>not achived</v>
      </c>
    </row>
    <row r="83" spans="8:22" x14ac:dyDescent="0.25">
      <c r="H83" t="s">
        <v>65</v>
      </c>
      <c r="I83">
        <v>200</v>
      </c>
      <c r="J83">
        <v>3000</v>
      </c>
      <c r="K83">
        <v>1900</v>
      </c>
      <c r="L83">
        <v>1200</v>
      </c>
      <c r="M83">
        <v>3000</v>
      </c>
      <c r="N83">
        <f t="shared" si="6"/>
        <v>9300</v>
      </c>
      <c r="O83">
        <v>10000</v>
      </c>
      <c r="P83" t="str">
        <f t="shared" si="7"/>
        <v>not achived</v>
      </c>
    </row>
    <row r="84" spans="8:22" x14ac:dyDescent="0.25">
      <c r="H84" t="s">
        <v>66</v>
      </c>
      <c r="I84">
        <v>1600</v>
      </c>
      <c r="J84">
        <v>1200</v>
      </c>
      <c r="K84">
        <v>2000</v>
      </c>
      <c r="L84">
        <v>800</v>
      </c>
      <c r="M84">
        <v>800</v>
      </c>
      <c r="N84">
        <f t="shared" si="6"/>
        <v>6400</v>
      </c>
      <c r="O84">
        <v>10000</v>
      </c>
      <c r="P84" t="str">
        <f t="shared" si="7"/>
        <v>not achived</v>
      </c>
      <c r="T84" t="s">
        <v>69</v>
      </c>
    </row>
    <row r="86" spans="8:22" x14ac:dyDescent="0.25">
      <c r="T86">
        <f>COUNTIF(P74:P84,P77)</f>
        <v>10</v>
      </c>
    </row>
    <row r="89" spans="8:22" x14ac:dyDescent="0.25">
      <c r="T89" t="s">
        <v>70</v>
      </c>
    </row>
    <row r="90" spans="8:22" x14ac:dyDescent="0.25">
      <c r="U90" t="s">
        <v>71</v>
      </c>
    </row>
    <row r="91" spans="8:22" x14ac:dyDescent="0.25">
      <c r="U91" t="s">
        <v>72</v>
      </c>
    </row>
    <row r="95" spans="8:22" x14ac:dyDescent="0.25">
      <c r="L95" t="s">
        <v>73</v>
      </c>
    </row>
    <row r="99" spans="8:22" x14ac:dyDescent="0.25">
      <c r="H99" t="s">
        <v>89</v>
      </c>
      <c r="I99" t="s">
        <v>74</v>
      </c>
      <c r="J99" t="s">
        <v>75</v>
      </c>
      <c r="K99" t="s">
        <v>76</v>
      </c>
    </row>
    <row r="100" spans="8:22" x14ac:dyDescent="0.25">
      <c r="H100">
        <v>1</v>
      </c>
      <c r="I100" t="s">
        <v>77</v>
      </c>
      <c r="J100" s="3">
        <v>42370</v>
      </c>
      <c r="K100">
        <v>800</v>
      </c>
    </row>
    <row r="101" spans="8:22" x14ac:dyDescent="0.25">
      <c r="H101">
        <v>2</v>
      </c>
      <c r="I101" t="s">
        <v>78</v>
      </c>
      <c r="J101" s="3">
        <v>42502</v>
      </c>
      <c r="K101">
        <v>2000</v>
      </c>
      <c r="M101" t="s">
        <v>82</v>
      </c>
      <c r="U101" t="s">
        <v>88</v>
      </c>
    </row>
    <row r="102" spans="8:22" x14ac:dyDescent="0.25">
      <c r="H102">
        <v>3</v>
      </c>
      <c r="I102" t="s">
        <v>77</v>
      </c>
      <c r="J102" s="3">
        <v>42508</v>
      </c>
      <c r="K102">
        <v>500</v>
      </c>
      <c r="M102">
        <f>COUNTA(I100:I118)</f>
        <v>19</v>
      </c>
    </row>
    <row r="103" spans="8:22" x14ac:dyDescent="0.25">
      <c r="H103">
        <v>4</v>
      </c>
      <c r="I103" t="s">
        <v>79</v>
      </c>
      <c r="J103" s="3">
        <v>42510</v>
      </c>
      <c r="K103">
        <v>800</v>
      </c>
      <c r="U103" t="s">
        <v>91</v>
      </c>
      <c r="V103" t="str">
        <f>HLOOKUP(K124,J124:N127,2,FALSE)</f>
        <v>windows</v>
      </c>
    </row>
    <row r="104" spans="8:22" x14ac:dyDescent="0.25">
      <c r="H104">
        <v>5</v>
      </c>
      <c r="I104" t="s">
        <v>79</v>
      </c>
      <c r="J104" s="3">
        <v>42410</v>
      </c>
      <c r="K104">
        <v>1000</v>
      </c>
      <c r="U104" t="s">
        <v>92</v>
      </c>
      <c r="V104" t="str">
        <f>HLOOKUP(M124,J124:N127,2,FALSE)</f>
        <v>tyre</v>
      </c>
    </row>
    <row r="105" spans="8:22" x14ac:dyDescent="0.25">
      <c r="H105">
        <v>6</v>
      </c>
      <c r="I105" t="s">
        <v>80</v>
      </c>
      <c r="J105" s="3">
        <v>42498</v>
      </c>
      <c r="K105">
        <v>1000</v>
      </c>
      <c r="M105" t="s">
        <v>83</v>
      </c>
    </row>
    <row r="106" spans="8:22" x14ac:dyDescent="0.25">
      <c r="H106">
        <v>7</v>
      </c>
      <c r="I106" t="s">
        <v>78</v>
      </c>
      <c r="J106" s="3">
        <v>42500</v>
      </c>
      <c r="K106">
        <v>1200</v>
      </c>
      <c r="M106" t="s">
        <v>77</v>
      </c>
      <c r="N106">
        <f>COUNTIF(I100:I118,I100)</f>
        <v>4</v>
      </c>
    </row>
    <row r="107" spans="8:22" x14ac:dyDescent="0.25">
      <c r="H107">
        <v>8</v>
      </c>
      <c r="I107" t="s">
        <v>78</v>
      </c>
      <c r="J107" s="3">
        <v>42515</v>
      </c>
      <c r="K107">
        <v>1500</v>
      </c>
      <c r="M107" t="s">
        <v>78</v>
      </c>
      <c r="N107">
        <f>COUNTIF(I101:I119,I101)</f>
        <v>5</v>
      </c>
    </row>
    <row r="108" spans="8:22" x14ac:dyDescent="0.25">
      <c r="H108">
        <v>9</v>
      </c>
      <c r="I108" t="s">
        <v>81</v>
      </c>
      <c r="J108" s="3">
        <v>42561</v>
      </c>
      <c r="K108">
        <v>1800</v>
      </c>
      <c r="M108" t="s">
        <v>80</v>
      </c>
      <c r="N108">
        <f>COUNTIF(I102:I120,I105)</f>
        <v>5</v>
      </c>
      <c r="U108" t="s">
        <v>93</v>
      </c>
    </row>
    <row r="109" spans="8:22" x14ac:dyDescent="0.25">
      <c r="H109">
        <v>10</v>
      </c>
      <c r="I109" t="s">
        <v>78</v>
      </c>
      <c r="J109" s="3">
        <v>42379</v>
      </c>
      <c r="K109">
        <v>2000</v>
      </c>
    </row>
    <row r="110" spans="8:22" x14ac:dyDescent="0.25">
      <c r="H110">
        <v>11</v>
      </c>
      <c r="I110" t="s">
        <v>81</v>
      </c>
      <c r="J110" s="3">
        <v>42536</v>
      </c>
      <c r="K110">
        <v>1500</v>
      </c>
    </row>
    <row r="111" spans="8:22" x14ac:dyDescent="0.25">
      <c r="H111">
        <v>12</v>
      </c>
      <c r="I111" t="s">
        <v>81</v>
      </c>
      <c r="J111" s="3">
        <v>42381</v>
      </c>
      <c r="K111">
        <v>1000</v>
      </c>
      <c r="M111" t="s">
        <v>84</v>
      </c>
      <c r="U111" t="s">
        <v>80</v>
      </c>
      <c r="V111">
        <f>SUMIF(I99:I118,I105,K99:K118)</f>
        <v>7300</v>
      </c>
    </row>
    <row r="112" spans="8:22" x14ac:dyDescent="0.25">
      <c r="H112">
        <v>13</v>
      </c>
      <c r="I112" t="s">
        <v>80</v>
      </c>
      <c r="J112" s="3">
        <v>42370</v>
      </c>
      <c r="K112">
        <v>1200</v>
      </c>
      <c r="U112" t="s">
        <v>77</v>
      </c>
      <c r="V112">
        <f>SUMIF(I100:I118,I102,K100:K118)</f>
        <v>3500</v>
      </c>
    </row>
    <row r="113" spans="8:16" x14ac:dyDescent="0.25">
      <c r="H113">
        <v>14</v>
      </c>
      <c r="I113" t="s">
        <v>80</v>
      </c>
      <c r="J113" s="3">
        <v>42500</v>
      </c>
      <c r="K113">
        <v>1500</v>
      </c>
      <c r="M113" t="s">
        <v>85</v>
      </c>
      <c r="P113">
        <f>COUNTIF(K100:K118,"&gt;1000")</f>
        <v>12</v>
      </c>
    </row>
    <row r="114" spans="8:16" x14ac:dyDescent="0.25">
      <c r="H114">
        <v>15</v>
      </c>
      <c r="I114" t="s">
        <v>80</v>
      </c>
      <c r="J114" s="3">
        <v>42500</v>
      </c>
      <c r="K114">
        <v>1800</v>
      </c>
      <c r="M114" t="s">
        <v>86</v>
      </c>
      <c r="P114">
        <f>COUNTIF(K100:K118,"&gt;=1000")</f>
        <v>16</v>
      </c>
    </row>
    <row r="115" spans="8:16" x14ac:dyDescent="0.25">
      <c r="H115">
        <v>16</v>
      </c>
      <c r="I115" t="s">
        <v>77</v>
      </c>
      <c r="J115" s="3">
        <v>42500</v>
      </c>
      <c r="K115">
        <v>1000</v>
      </c>
    </row>
    <row r="116" spans="8:16" x14ac:dyDescent="0.25">
      <c r="H116">
        <v>17</v>
      </c>
      <c r="I116" t="s">
        <v>77</v>
      </c>
      <c r="J116" s="3">
        <v>42596</v>
      </c>
      <c r="K116">
        <v>1200</v>
      </c>
    </row>
    <row r="117" spans="8:16" x14ac:dyDescent="0.25">
      <c r="H117">
        <v>18</v>
      </c>
      <c r="I117" t="s">
        <v>78</v>
      </c>
      <c r="J117" s="3">
        <v>42597</v>
      </c>
      <c r="K117">
        <v>1500</v>
      </c>
      <c r="M117" t="s">
        <v>87</v>
      </c>
    </row>
    <row r="118" spans="8:16" x14ac:dyDescent="0.25">
      <c r="H118">
        <v>19</v>
      </c>
      <c r="I118" t="s">
        <v>80</v>
      </c>
      <c r="J118" s="3">
        <v>42602</v>
      </c>
      <c r="K118">
        <v>1800</v>
      </c>
    </row>
    <row r="124" spans="8:16" x14ac:dyDescent="0.25">
      <c r="J124" t="s">
        <v>89</v>
      </c>
      <c r="K124">
        <v>15</v>
      </c>
      <c r="L124">
        <v>16</v>
      </c>
      <c r="M124">
        <v>18</v>
      </c>
      <c r="N124">
        <v>19</v>
      </c>
    </row>
    <row r="125" spans="8:16" x14ac:dyDescent="0.25">
      <c r="J125" t="s">
        <v>74</v>
      </c>
      <c r="K125" t="s">
        <v>80</v>
      </c>
      <c r="L125" t="s">
        <v>77</v>
      </c>
      <c r="M125" t="s">
        <v>90</v>
      </c>
      <c r="N125" t="s">
        <v>80</v>
      </c>
    </row>
    <row r="126" spans="8:16" x14ac:dyDescent="0.25">
      <c r="J126" t="s">
        <v>75</v>
      </c>
      <c r="K126" s="3">
        <v>42500</v>
      </c>
      <c r="L126" s="3">
        <v>42500</v>
      </c>
      <c r="M126" s="3">
        <v>42597</v>
      </c>
      <c r="N126" s="3">
        <v>42602</v>
      </c>
    </row>
    <row r="127" spans="8:16" x14ac:dyDescent="0.25">
      <c r="J127" t="s">
        <v>76</v>
      </c>
      <c r="K127">
        <v>1800</v>
      </c>
      <c r="L127">
        <v>1000</v>
      </c>
      <c r="M127">
        <v>1500</v>
      </c>
      <c r="N127">
        <v>1800</v>
      </c>
    </row>
    <row r="136" spans="11:18" x14ac:dyDescent="0.25">
      <c r="L136" t="s">
        <v>94</v>
      </c>
    </row>
    <row r="138" spans="11:18" x14ac:dyDescent="0.25">
      <c r="K138" t="s">
        <v>22</v>
      </c>
      <c r="L138" t="s">
        <v>95</v>
      </c>
      <c r="M138" t="s">
        <v>96</v>
      </c>
      <c r="N138" t="s">
        <v>98</v>
      </c>
      <c r="O138" t="s">
        <v>97</v>
      </c>
    </row>
    <row r="139" spans="11:18" x14ac:dyDescent="0.25">
      <c r="K139" t="s">
        <v>60</v>
      </c>
      <c r="L139" s="3">
        <v>29356</v>
      </c>
      <c r="M139">
        <f t="shared" ref="M139:M149" si="8">MONTH(L139)</f>
        <v>5</v>
      </c>
      <c r="N139" s="4">
        <f t="shared" ref="N139:N149" ca="1" si="9">DATEDIF(L139,TODAY(),"y")</f>
        <v>44</v>
      </c>
      <c r="O139" t="str">
        <f t="shared" ref="O139:O149" ca="1" si="10">IF(N139&gt;20,"adult","child")</f>
        <v>adult</v>
      </c>
      <c r="Q139" t="s">
        <v>99</v>
      </c>
    </row>
    <row r="140" spans="11:18" x14ac:dyDescent="0.25">
      <c r="K140" t="s">
        <v>33</v>
      </c>
      <c r="L140" s="3">
        <v>29818</v>
      </c>
      <c r="M140">
        <f t="shared" si="8"/>
        <v>8</v>
      </c>
      <c r="N140" s="4">
        <f t="shared" ca="1" si="9"/>
        <v>42</v>
      </c>
      <c r="O140" t="str">
        <f t="shared" ca="1" si="10"/>
        <v>adult</v>
      </c>
      <c r="Q140">
        <f>COUNTA(K139:K149)</f>
        <v>11</v>
      </c>
    </row>
    <row r="141" spans="11:18" x14ac:dyDescent="0.25">
      <c r="K141" t="s">
        <v>32</v>
      </c>
      <c r="L141" s="3">
        <v>37909</v>
      </c>
      <c r="M141">
        <f t="shared" si="8"/>
        <v>10</v>
      </c>
      <c r="N141" s="4">
        <f t="shared" ca="1" si="9"/>
        <v>20</v>
      </c>
      <c r="O141" t="str">
        <f t="shared" ca="1" si="10"/>
        <v>child</v>
      </c>
    </row>
    <row r="142" spans="11:18" x14ac:dyDescent="0.25">
      <c r="K142" t="s">
        <v>31</v>
      </c>
      <c r="L142" s="3">
        <v>33018</v>
      </c>
      <c r="M142">
        <f t="shared" si="8"/>
        <v>5</v>
      </c>
      <c r="N142" s="4">
        <f t="shared" ca="1" si="9"/>
        <v>34</v>
      </c>
      <c r="O142" t="str">
        <f t="shared" ca="1" si="10"/>
        <v>adult</v>
      </c>
      <c r="Q142" t="s">
        <v>100</v>
      </c>
    </row>
    <row r="143" spans="11:18" x14ac:dyDescent="0.25">
      <c r="K143" t="s">
        <v>30</v>
      </c>
      <c r="L143" s="3">
        <v>33840</v>
      </c>
      <c r="M143">
        <f t="shared" si="8"/>
        <v>8</v>
      </c>
      <c r="N143" s="4">
        <f t="shared" ca="1" si="9"/>
        <v>31</v>
      </c>
      <c r="O143" t="str">
        <f t="shared" ca="1" si="10"/>
        <v>adult</v>
      </c>
      <c r="R143">
        <f ca="1">SUMIF(K139:K149,K148,N139:N149)</f>
        <v>14</v>
      </c>
    </row>
    <row r="144" spans="11:18" x14ac:dyDescent="0.25">
      <c r="K144" t="s">
        <v>61</v>
      </c>
      <c r="L144" s="3">
        <v>36030</v>
      </c>
      <c r="M144">
        <f t="shared" si="8"/>
        <v>8</v>
      </c>
      <c r="N144" s="4">
        <f t="shared" ca="1" si="9"/>
        <v>25</v>
      </c>
      <c r="O144" t="str">
        <f t="shared" ca="1" si="10"/>
        <v>adult</v>
      </c>
    </row>
    <row r="145" spans="11:17" x14ac:dyDescent="0.25">
      <c r="K145" t="s">
        <v>62</v>
      </c>
      <c r="L145" s="3">
        <v>29353</v>
      </c>
      <c r="M145">
        <f t="shared" si="8"/>
        <v>5</v>
      </c>
      <c r="N145" s="4">
        <f t="shared" ca="1" si="9"/>
        <v>44</v>
      </c>
      <c r="O145" t="str">
        <f t="shared" ca="1" si="10"/>
        <v>adult</v>
      </c>
    </row>
    <row r="146" spans="11:17" x14ac:dyDescent="0.25">
      <c r="K146" t="s">
        <v>63</v>
      </c>
      <c r="L146" s="3">
        <v>38429</v>
      </c>
      <c r="M146">
        <f t="shared" si="8"/>
        <v>3</v>
      </c>
      <c r="N146" s="4">
        <f t="shared" ca="1" si="9"/>
        <v>19</v>
      </c>
      <c r="O146" t="str">
        <f t="shared" ca="1" si="10"/>
        <v>child</v>
      </c>
      <c r="Q146" t="s">
        <v>101</v>
      </c>
    </row>
    <row r="147" spans="11:17" x14ac:dyDescent="0.25">
      <c r="K147" t="s">
        <v>64</v>
      </c>
      <c r="L147" s="3">
        <v>39309</v>
      </c>
      <c r="M147">
        <f t="shared" si="8"/>
        <v>8</v>
      </c>
      <c r="N147" s="4">
        <f t="shared" ca="1" si="9"/>
        <v>16</v>
      </c>
      <c r="O147" t="str">
        <f t="shared" ca="1" si="10"/>
        <v>child</v>
      </c>
      <c r="Q147">
        <f ca="1">COUNTIF(N139:N149,"&gt;20")</f>
        <v>7</v>
      </c>
    </row>
    <row r="148" spans="11:17" x14ac:dyDescent="0.25">
      <c r="K148" t="s">
        <v>65</v>
      </c>
      <c r="L148" s="3">
        <v>40323</v>
      </c>
      <c r="M148">
        <f t="shared" si="8"/>
        <v>5</v>
      </c>
      <c r="N148" s="4">
        <f t="shared" ca="1" si="9"/>
        <v>14</v>
      </c>
      <c r="O148" t="str">
        <f t="shared" ca="1" si="10"/>
        <v>child</v>
      </c>
    </row>
    <row r="149" spans="11:17" x14ac:dyDescent="0.25">
      <c r="K149" t="s">
        <v>66</v>
      </c>
      <c r="L149" s="3">
        <v>34206</v>
      </c>
      <c r="M149">
        <f t="shared" si="8"/>
        <v>8</v>
      </c>
      <c r="N149" s="4">
        <f t="shared" ca="1" si="9"/>
        <v>30</v>
      </c>
      <c r="O149" t="str">
        <f t="shared" ca="1" si="10"/>
        <v>adult</v>
      </c>
      <c r="Q149" t="s">
        <v>102</v>
      </c>
    </row>
    <row r="150" spans="11:17" x14ac:dyDescent="0.25">
      <c r="N150" s="3"/>
      <c r="Q150">
        <f ca="1">COUNTIF(N139:N149,"&gt;25")</f>
        <v>6</v>
      </c>
    </row>
    <row r="151" spans="11:17" x14ac:dyDescent="0.25">
      <c r="N151" s="3"/>
    </row>
    <row r="158" spans="11:17" x14ac:dyDescent="0.25">
      <c r="N158" t="s">
        <v>103</v>
      </c>
    </row>
    <row r="162" spans="11:22" x14ac:dyDescent="0.25">
      <c r="K162" s="20" t="s">
        <v>104</v>
      </c>
      <c r="L162" s="20"/>
      <c r="M162" s="20" t="s">
        <v>105</v>
      </c>
      <c r="N162" s="20"/>
      <c r="O162" s="20"/>
      <c r="P162" s="20" t="s">
        <v>59</v>
      </c>
      <c r="Q162" s="20"/>
      <c r="R162" s="20"/>
    </row>
    <row r="163" spans="11:22" x14ac:dyDescent="0.25">
      <c r="K163" s="21" t="s">
        <v>22</v>
      </c>
      <c r="L163" s="21"/>
      <c r="M163" s="5" t="s">
        <v>9</v>
      </c>
      <c r="N163" s="5" t="s">
        <v>8</v>
      </c>
      <c r="O163" s="5" t="s">
        <v>10</v>
      </c>
      <c r="P163" s="5" t="s">
        <v>4</v>
      </c>
      <c r="Q163" s="5" t="s">
        <v>106</v>
      </c>
      <c r="R163" s="5" t="s">
        <v>6</v>
      </c>
      <c r="T163" t="s">
        <v>118</v>
      </c>
    </row>
    <row r="164" spans="11:22" x14ac:dyDescent="0.25">
      <c r="K164" s="22" t="s">
        <v>107</v>
      </c>
      <c r="L164" s="23"/>
      <c r="M164" s="2">
        <v>80</v>
      </c>
      <c r="N164" s="2">
        <v>75</v>
      </c>
      <c r="O164" s="2">
        <v>85</v>
      </c>
      <c r="P164" s="2">
        <f t="shared" ref="P164:P173" si="11">SUM(M164:O164)</f>
        <v>240</v>
      </c>
      <c r="Q164" s="2">
        <f>SUM(P164/3)</f>
        <v>80</v>
      </c>
      <c r="R164" s="2" t="str">
        <f>IF(Q164&gt;=70,"excellent",IF(Q164&gt;=50,"good",IF(Q164&lt;50,"bad")))</f>
        <v>excellent</v>
      </c>
      <c r="T164">
        <f>COUNTA(K164:L173)</f>
        <v>10</v>
      </c>
    </row>
    <row r="165" spans="11:22" x14ac:dyDescent="0.25">
      <c r="K165" s="22" t="s">
        <v>108</v>
      </c>
      <c r="L165" s="23"/>
      <c r="M165" s="2">
        <v>50</v>
      </c>
      <c r="N165" s="2">
        <v>30</v>
      </c>
      <c r="O165" s="2">
        <v>40</v>
      </c>
      <c r="P165" s="2">
        <f t="shared" si="11"/>
        <v>120</v>
      </c>
      <c r="Q165" s="2">
        <f t="shared" ref="Q165:Q173" si="12">SUM(P165/3)</f>
        <v>40</v>
      </c>
      <c r="R165" s="2" t="str">
        <f t="shared" ref="R165:R173" si="13">IF(Q165&gt;=70,"excellent",IF(Q165&gt;=50,"good",IF(Q165&lt;50,"bad")))</f>
        <v>bad</v>
      </c>
      <c r="T165" t="s">
        <v>119</v>
      </c>
    </row>
    <row r="166" spans="11:22" x14ac:dyDescent="0.25">
      <c r="K166" s="22" t="s">
        <v>109</v>
      </c>
      <c r="L166" s="23"/>
      <c r="M166" s="2">
        <v>60</v>
      </c>
      <c r="N166" s="2">
        <v>70</v>
      </c>
      <c r="O166" s="2">
        <v>0</v>
      </c>
      <c r="P166" s="2">
        <f t="shared" si="11"/>
        <v>130</v>
      </c>
      <c r="Q166" s="2">
        <f t="shared" si="12"/>
        <v>43.333333333333336</v>
      </c>
      <c r="R166" s="2" t="str">
        <f t="shared" si="13"/>
        <v>bad</v>
      </c>
      <c r="V166">
        <f>COUNTIF(Q164:Q173,"&gt;=50")</f>
        <v>5</v>
      </c>
    </row>
    <row r="167" spans="11:22" x14ac:dyDescent="0.25">
      <c r="K167" s="22" t="s">
        <v>110</v>
      </c>
      <c r="L167" s="23"/>
      <c r="M167" s="2">
        <v>90</v>
      </c>
      <c r="N167" s="2">
        <v>85</v>
      </c>
      <c r="O167" s="2">
        <v>95</v>
      </c>
      <c r="P167" s="2">
        <f t="shared" si="11"/>
        <v>270</v>
      </c>
      <c r="Q167" s="2">
        <f t="shared" si="12"/>
        <v>90</v>
      </c>
      <c r="R167" s="2" t="str">
        <f t="shared" si="13"/>
        <v>excellent</v>
      </c>
    </row>
    <row r="168" spans="11:22" x14ac:dyDescent="0.25">
      <c r="K168" s="22" t="s">
        <v>111</v>
      </c>
      <c r="L168" s="23"/>
      <c r="M168" s="2">
        <v>20</v>
      </c>
      <c r="N168" s="2">
        <v>30</v>
      </c>
      <c r="O168" s="2" t="s">
        <v>117</v>
      </c>
      <c r="P168" s="2">
        <f t="shared" si="11"/>
        <v>50</v>
      </c>
      <c r="Q168" s="2">
        <f t="shared" si="12"/>
        <v>16.666666666666668</v>
      </c>
      <c r="R168" s="2" t="str">
        <f t="shared" si="13"/>
        <v>bad</v>
      </c>
      <c r="T168" t="s">
        <v>120</v>
      </c>
    </row>
    <row r="169" spans="11:22" x14ac:dyDescent="0.25">
      <c r="K169" s="22" t="s">
        <v>112</v>
      </c>
      <c r="L169" s="23"/>
      <c r="M169" s="2">
        <v>40</v>
      </c>
      <c r="N169" s="2">
        <v>60</v>
      </c>
      <c r="O169" s="2">
        <v>80</v>
      </c>
      <c r="P169" s="2">
        <f t="shared" si="11"/>
        <v>180</v>
      </c>
      <c r="Q169" s="2">
        <f t="shared" si="12"/>
        <v>60</v>
      </c>
      <c r="R169" s="2" t="str">
        <f t="shared" si="13"/>
        <v>good</v>
      </c>
      <c r="U169" t="s">
        <v>4</v>
      </c>
    </row>
    <row r="170" spans="11:22" x14ac:dyDescent="0.25">
      <c r="K170" s="22" t="s">
        <v>113</v>
      </c>
      <c r="L170" s="23"/>
      <c r="M170" s="2">
        <v>10</v>
      </c>
      <c r="N170" s="2">
        <v>90</v>
      </c>
      <c r="O170" s="2">
        <v>80</v>
      </c>
      <c r="P170" s="2">
        <f t="shared" si="11"/>
        <v>180</v>
      </c>
      <c r="Q170" s="2">
        <f t="shared" si="12"/>
        <v>60</v>
      </c>
      <c r="R170" s="2" t="str">
        <f t="shared" si="13"/>
        <v>good</v>
      </c>
      <c r="T170" t="s">
        <v>108</v>
      </c>
      <c r="U170">
        <f ca="1">SUMIF(K164:L173,K165,P164:P173)</f>
        <v>120</v>
      </c>
    </row>
    <row r="171" spans="11:22" x14ac:dyDescent="0.25">
      <c r="K171" s="22" t="s">
        <v>114</v>
      </c>
      <c r="L171" s="23"/>
      <c r="M171" s="2">
        <v>80</v>
      </c>
      <c r="N171" s="2">
        <v>70</v>
      </c>
      <c r="O171" s="2">
        <v>60</v>
      </c>
      <c r="P171" s="2">
        <f t="shared" si="11"/>
        <v>210</v>
      </c>
      <c r="Q171" s="2">
        <f t="shared" si="12"/>
        <v>70</v>
      </c>
      <c r="R171" s="2" t="str">
        <f t="shared" si="13"/>
        <v>excellent</v>
      </c>
      <c r="T171" t="s">
        <v>111</v>
      </c>
      <c r="U171">
        <f ca="1">SUMIF(K164:L173,K168,P164:P173)</f>
        <v>50</v>
      </c>
    </row>
    <row r="172" spans="11:22" x14ac:dyDescent="0.25">
      <c r="K172" s="22" t="s">
        <v>115</v>
      </c>
      <c r="L172" s="23"/>
      <c r="M172" s="2">
        <v>30</v>
      </c>
      <c r="N172" s="2">
        <v>10</v>
      </c>
      <c r="O172" s="2">
        <v>20</v>
      </c>
      <c r="P172" s="2">
        <f t="shared" si="11"/>
        <v>60</v>
      </c>
      <c r="Q172" s="2">
        <f t="shared" si="12"/>
        <v>20</v>
      </c>
      <c r="R172" s="2" t="str">
        <f t="shared" si="13"/>
        <v>bad</v>
      </c>
    </row>
    <row r="173" spans="11:22" x14ac:dyDescent="0.25">
      <c r="K173" s="22" t="s">
        <v>116</v>
      </c>
      <c r="L173" s="23"/>
      <c r="M173" s="2">
        <v>10</v>
      </c>
      <c r="N173" s="2">
        <v>20</v>
      </c>
      <c r="O173" s="2">
        <v>30</v>
      </c>
      <c r="P173" s="2">
        <f t="shared" si="11"/>
        <v>60</v>
      </c>
      <c r="Q173" s="2">
        <f t="shared" si="12"/>
        <v>20</v>
      </c>
      <c r="R173" s="2" t="str">
        <f t="shared" si="13"/>
        <v>bad</v>
      </c>
      <c r="T173" t="s">
        <v>121</v>
      </c>
    </row>
    <row r="175" spans="11:22" x14ac:dyDescent="0.25">
      <c r="T175" t="s">
        <v>122</v>
      </c>
      <c r="U175" t="s">
        <v>123</v>
      </c>
    </row>
    <row r="176" spans="11:22" x14ac:dyDescent="0.25">
      <c r="T176">
        <f>COUNTIF(R164:R173,R169)</f>
        <v>2</v>
      </c>
      <c r="U176">
        <f>COUNTIF(R164:R173,R166)</f>
        <v>5</v>
      </c>
    </row>
    <row r="181" spans="12:19" x14ac:dyDescent="0.25">
      <c r="N181" t="s">
        <v>124</v>
      </c>
    </row>
    <row r="183" spans="12:19" x14ac:dyDescent="0.25">
      <c r="L183" s="2" t="s">
        <v>125</v>
      </c>
      <c r="M183" s="2" t="s">
        <v>127</v>
      </c>
      <c r="P183" s="2" t="s">
        <v>125</v>
      </c>
      <c r="Q183" s="6" t="s">
        <v>128</v>
      </c>
      <c r="R183" s="6" t="s">
        <v>127</v>
      </c>
      <c r="S183" s="6" t="s">
        <v>126</v>
      </c>
    </row>
    <row r="184" spans="12:19" x14ac:dyDescent="0.25">
      <c r="L184" s="2">
        <v>110608</v>
      </c>
      <c r="M184" s="2" t="s">
        <v>131</v>
      </c>
      <c r="P184" s="2">
        <v>602693</v>
      </c>
      <c r="Q184" s="2" t="s">
        <v>141</v>
      </c>
      <c r="R184" s="2" t="str">
        <f t="shared" ref="R184:R189" si="14">LOOKUP(P184,L183:M196)</f>
        <v>Micheal</v>
      </c>
      <c r="S184" s="2">
        <f t="shared" ref="S184:S189" si="15">LOOKUP(P184,L183:L196)</f>
        <v>602693</v>
      </c>
    </row>
    <row r="185" spans="12:19" x14ac:dyDescent="0.25">
      <c r="L185" s="2">
        <v>253072</v>
      </c>
      <c r="M185" s="2" t="s">
        <v>132</v>
      </c>
      <c r="P185" s="2">
        <v>611810</v>
      </c>
      <c r="Q185" s="2" t="s">
        <v>142</v>
      </c>
      <c r="R185" s="2" t="str">
        <f t="shared" si="14"/>
        <v>Tiger</v>
      </c>
      <c r="S185" s="2">
        <f t="shared" si="15"/>
        <v>611810</v>
      </c>
    </row>
    <row r="186" spans="12:19" x14ac:dyDescent="0.25">
      <c r="L186" s="2">
        <v>352711</v>
      </c>
      <c r="M186" s="2" t="s">
        <v>131</v>
      </c>
      <c r="P186" s="2">
        <v>549457</v>
      </c>
      <c r="Q186" s="2" t="s">
        <v>143</v>
      </c>
      <c r="R186" s="2" t="str">
        <f t="shared" si="14"/>
        <v>John</v>
      </c>
      <c r="S186" s="2">
        <f t="shared" si="15"/>
        <v>549457</v>
      </c>
    </row>
    <row r="187" spans="12:19" x14ac:dyDescent="0.25">
      <c r="L187" s="2">
        <v>391006</v>
      </c>
      <c r="M187" s="2" t="s">
        <v>133</v>
      </c>
      <c r="P187" s="2">
        <v>612235</v>
      </c>
      <c r="Q187" s="2" t="s">
        <v>144</v>
      </c>
      <c r="R187" s="2" t="str">
        <f t="shared" si="14"/>
        <v>Micheal</v>
      </c>
      <c r="S187" s="2">
        <f t="shared" si="15"/>
        <v>612235</v>
      </c>
    </row>
    <row r="188" spans="12:19" x14ac:dyDescent="0.25">
      <c r="L188" s="2">
        <v>392128</v>
      </c>
      <c r="M188" s="2" t="s">
        <v>134</v>
      </c>
      <c r="P188" s="2">
        <v>580622</v>
      </c>
      <c r="Q188" s="2" t="s">
        <v>145</v>
      </c>
      <c r="R188" s="2" t="str">
        <f t="shared" si="14"/>
        <v>Eli</v>
      </c>
      <c r="S188" s="2">
        <f t="shared" si="15"/>
        <v>580622</v>
      </c>
    </row>
    <row r="189" spans="12:19" x14ac:dyDescent="0.25">
      <c r="L189" s="2">
        <v>549457</v>
      </c>
      <c r="M189" s="2" t="s">
        <v>131</v>
      </c>
      <c r="P189" s="2">
        <v>830385</v>
      </c>
      <c r="Q189" s="2" t="s">
        <v>146</v>
      </c>
      <c r="R189" s="2" t="str">
        <f t="shared" si="14"/>
        <v>Prince</v>
      </c>
      <c r="S189" s="2">
        <f t="shared" si="15"/>
        <v>830385</v>
      </c>
    </row>
    <row r="190" spans="12:19" x14ac:dyDescent="0.25">
      <c r="L190" s="2">
        <v>580622</v>
      </c>
      <c r="M190" s="2" t="s">
        <v>135</v>
      </c>
      <c r="P190" s="2">
        <v>253072</v>
      </c>
      <c r="Q190" s="2" t="s">
        <v>147</v>
      </c>
      <c r="R190" s="2" t="str">
        <f>LOOKUP(P190,L183:M202)</f>
        <v>Andy</v>
      </c>
      <c r="S190" s="2">
        <f>LOOKUP(P190,L183:L196)</f>
        <v>253072</v>
      </c>
    </row>
    <row r="191" spans="12:19" x14ac:dyDescent="0.25">
      <c r="L191" s="2">
        <v>602693</v>
      </c>
      <c r="M191" s="2" t="s">
        <v>136</v>
      </c>
      <c r="P191" s="2">
        <v>391006</v>
      </c>
      <c r="Q191" s="2" t="s">
        <v>148</v>
      </c>
      <c r="R191" s="2" t="str">
        <f>LOOKUP(P191,L183:M203)</f>
        <v>Peter</v>
      </c>
      <c r="S191" s="2">
        <f>LOOKUP(P191,L183:L196)</f>
        <v>391006</v>
      </c>
    </row>
    <row r="192" spans="12:19" x14ac:dyDescent="0.25">
      <c r="L192" s="2">
        <v>611810</v>
      </c>
      <c r="M192" s="2" t="s">
        <v>137</v>
      </c>
      <c r="P192" s="2">
        <v>990678</v>
      </c>
      <c r="Q192" s="2" t="s">
        <v>149</v>
      </c>
      <c r="R192" s="2" t="str">
        <f>LOOKUP(P192,L191:M204)</f>
        <v>Brad</v>
      </c>
      <c r="S192" s="2">
        <f>LOOKUP(P192,L191:L204)</f>
        <v>990678</v>
      </c>
    </row>
    <row r="193" spans="12:19" x14ac:dyDescent="0.25">
      <c r="L193" s="2">
        <v>612235</v>
      </c>
      <c r="M193" s="2" t="s">
        <v>136</v>
      </c>
      <c r="P193" s="2">
        <v>795574</v>
      </c>
      <c r="Q193" s="2" t="s">
        <v>150</v>
      </c>
      <c r="R193" s="2" t="str">
        <f>LOOKUP(P193,L192:M205)</f>
        <v>Tony</v>
      </c>
      <c r="S193" s="2">
        <f>LOOKUP(P193,L192:L205)</f>
        <v>795574</v>
      </c>
    </row>
    <row r="194" spans="12:19" x14ac:dyDescent="0.25">
      <c r="L194" s="2">
        <v>795574</v>
      </c>
      <c r="M194" s="2" t="s">
        <v>138</v>
      </c>
      <c r="P194" s="2">
        <v>392128</v>
      </c>
      <c r="Q194" s="2" t="s">
        <v>151</v>
      </c>
      <c r="R194" s="2" t="str">
        <f>LOOKUP(P194,L183:M196)</f>
        <v>Bret</v>
      </c>
      <c r="S194" s="2">
        <f>LOOKUP(P194,L183:L196)</f>
        <v>392128</v>
      </c>
    </row>
    <row r="195" spans="12:19" x14ac:dyDescent="0.25">
      <c r="L195" s="2">
        <v>830385</v>
      </c>
      <c r="M195" s="2" t="s">
        <v>139</v>
      </c>
      <c r="P195" s="2">
        <v>352711</v>
      </c>
      <c r="Q195" s="2" t="s">
        <v>152</v>
      </c>
      <c r="R195" s="2" t="str">
        <f>LOOKUP(P195,L183:M196)</f>
        <v>John</v>
      </c>
      <c r="S195" s="2">
        <f>LOOKUP(P195,L183:L196)</f>
        <v>352711</v>
      </c>
    </row>
    <row r="196" spans="12:19" x14ac:dyDescent="0.25">
      <c r="L196" s="2">
        <v>990678</v>
      </c>
      <c r="M196" s="2" t="s">
        <v>140</v>
      </c>
      <c r="P196" s="2">
        <v>110608</v>
      </c>
      <c r="Q196" s="2" t="s">
        <v>153</v>
      </c>
      <c r="R196" s="2" t="str">
        <f>LOOKUP(P196,L183:M196)</f>
        <v>John</v>
      </c>
      <c r="S196" s="2">
        <f>LOOKUP(P196,L183:L196)</f>
        <v>110608</v>
      </c>
    </row>
    <row r="204" spans="12:19" x14ac:dyDescent="0.25">
      <c r="N204" t="s">
        <v>199</v>
      </c>
    </row>
    <row r="207" spans="12:19" x14ac:dyDescent="0.25">
      <c r="L207" s="2" t="s">
        <v>155</v>
      </c>
      <c r="M207" s="2" t="s">
        <v>156</v>
      </c>
      <c r="N207" s="2" t="s">
        <v>157</v>
      </c>
      <c r="O207" s="2" t="s">
        <v>158</v>
      </c>
      <c r="P207" s="2" t="s">
        <v>159</v>
      </c>
    </row>
    <row r="208" spans="12:19" x14ac:dyDescent="0.25">
      <c r="L208" s="2" t="s">
        <v>160</v>
      </c>
      <c r="M208" s="2" t="s">
        <v>174</v>
      </c>
      <c r="N208" s="2" t="s">
        <v>188</v>
      </c>
      <c r="O208" s="7">
        <v>39474</v>
      </c>
      <c r="P208" s="10">
        <v>73500</v>
      </c>
      <c r="R208" t="s">
        <v>193</v>
      </c>
    </row>
    <row r="209" spans="12:19" x14ac:dyDescent="0.25">
      <c r="L209" s="2" t="s">
        <v>161</v>
      </c>
      <c r="M209" s="2" t="s">
        <v>175</v>
      </c>
      <c r="N209" s="2" t="s">
        <v>189</v>
      </c>
      <c r="O209" s="7">
        <v>39508</v>
      </c>
      <c r="P209" s="10">
        <v>80000</v>
      </c>
      <c r="R209">
        <f>COUNTA(L208:L221)</f>
        <v>14</v>
      </c>
    </row>
    <row r="210" spans="12:19" x14ac:dyDescent="0.25">
      <c r="L210" s="2" t="s">
        <v>162</v>
      </c>
      <c r="M210" s="2" t="s">
        <v>176</v>
      </c>
      <c r="N210" s="2" t="s">
        <v>188</v>
      </c>
      <c r="O210" s="7">
        <v>39554</v>
      </c>
      <c r="P210" s="10">
        <v>95000</v>
      </c>
    </row>
    <row r="211" spans="12:19" x14ac:dyDescent="0.25">
      <c r="L211" s="2" t="s">
        <v>163</v>
      </c>
      <c r="M211" s="2" t="s">
        <v>177</v>
      </c>
      <c r="N211" s="2" t="s">
        <v>188</v>
      </c>
      <c r="O211" s="7">
        <v>39571</v>
      </c>
      <c r="P211" s="10">
        <v>105000</v>
      </c>
      <c r="R211" t="s">
        <v>196</v>
      </c>
    </row>
    <row r="212" spans="12:19" x14ac:dyDescent="0.25">
      <c r="L212" s="2" t="s">
        <v>164</v>
      </c>
      <c r="M212" s="2" t="s">
        <v>178</v>
      </c>
      <c r="N212" s="2" t="s">
        <v>190</v>
      </c>
      <c r="O212" s="7">
        <v>39640</v>
      </c>
      <c r="P212" s="10">
        <v>90000</v>
      </c>
      <c r="R212" t="s">
        <v>38</v>
      </c>
      <c r="S212">
        <f>COUNTIF(N208:N221,N214)</f>
        <v>2</v>
      </c>
    </row>
    <row r="213" spans="12:19" x14ac:dyDescent="0.25">
      <c r="L213" s="2" t="s">
        <v>165</v>
      </c>
      <c r="M213" s="2" t="s">
        <v>179</v>
      </c>
      <c r="N213" s="2" t="s">
        <v>191</v>
      </c>
      <c r="O213" s="7">
        <v>39646</v>
      </c>
      <c r="P213" s="10">
        <v>60000</v>
      </c>
      <c r="R213" t="s">
        <v>194</v>
      </c>
      <c r="S213">
        <f>COUNTIF(N208:N221,N208)</f>
        <v>7</v>
      </c>
    </row>
    <row r="214" spans="12:19" x14ac:dyDescent="0.25">
      <c r="L214" s="2" t="s">
        <v>166</v>
      </c>
      <c r="M214" s="2" t="s">
        <v>180</v>
      </c>
      <c r="N214" s="2" t="s">
        <v>191</v>
      </c>
      <c r="O214" s="7">
        <v>39726</v>
      </c>
      <c r="P214" s="10">
        <v>87000</v>
      </c>
    </row>
    <row r="215" spans="12:19" x14ac:dyDescent="0.25">
      <c r="L215" s="2" t="s">
        <v>167</v>
      </c>
      <c r="M215" s="2" t="s">
        <v>181</v>
      </c>
      <c r="N215" s="2" t="s">
        <v>190</v>
      </c>
      <c r="O215" s="7">
        <v>39749</v>
      </c>
      <c r="P215" s="10">
        <v>104000</v>
      </c>
    </row>
    <row r="216" spans="12:19" x14ac:dyDescent="0.25">
      <c r="L216" s="2" t="s">
        <v>168</v>
      </c>
      <c r="M216" s="2" t="s">
        <v>182</v>
      </c>
      <c r="N216" s="2" t="s">
        <v>188</v>
      </c>
      <c r="O216" s="7">
        <v>39757</v>
      </c>
      <c r="P216" s="10">
        <v>380050</v>
      </c>
      <c r="R216" t="s">
        <v>195</v>
      </c>
    </row>
    <row r="217" spans="12:19" x14ac:dyDescent="0.25">
      <c r="L217" s="2" t="s">
        <v>169</v>
      </c>
      <c r="M217" s="2" t="s">
        <v>183</v>
      </c>
      <c r="N217" s="2" t="s">
        <v>188</v>
      </c>
      <c r="O217" s="7">
        <v>39791</v>
      </c>
      <c r="P217" s="10">
        <v>93000</v>
      </c>
    </row>
    <row r="218" spans="12:19" x14ac:dyDescent="0.25">
      <c r="L218" s="2" t="s">
        <v>170</v>
      </c>
      <c r="M218" s="2" t="s">
        <v>184</v>
      </c>
      <c r="N218" s="2" t="s">
        <v>189</v>
      </c>
      <c r="O218" s="7">
        <v>39856</v>
      </c>
      <c r="P218" s="10">
        <v>180000</v>
      </c>
      <c r="R218" t="s">
        <v>197</v>
      </c>
      <c r="S218">
        <f>VLOOKUP(L212,L208:P221,4,FALSE)</f>
        <v>39640</v>
      </c>
    </row>
    <row r="219" spans="12:19" x14ac:dyDescent="0.25">
      <c r="L219" s="2" t="s">
        <v>171</v>
      </c>
      <c r="M219" s="2" t="s">
        <v>185</v>
      </c>
      <c r="N219" s="2" t="s">
        <v>188</v>
      </c>
      <c r="O219" s="7">
        <v>39891</v>
      </c>
      <c r="P219" s="10">
        <v>100000</v>
      </c>
      <c r="R219" t="s">
        <v>198</v>
      </c>
      <c r="S219" t="e">
        <f>VLOOKUP(L212,L207:P221,6,FALSE)</f>
        <v>#REF!</v>
      </c>
    </row>
    <row r="220" spans="12:19" x14ac:dyDescent="0.25">
      <c r="L220" s="2" t="s">
        <v>172</v>
      </c>
      <c r="M220" s="2" t="s">
        <v>186</v>
      </c>
      <c r="N220" s="2" t="s">
        <v>192</v>
      </c>
      <c r="O220" s="7">
        <v>39916</v>
      </c>
      <c r="P220" s="10">
        <v>136000</v>
      </c>
    </row>
    <row r="221" spans="12:19" x14ac:dyDescent="0.25">
      <c r="L221" s="2" t="s">
        <v>173</v>
      </c>
      <c r="M221" s="2" t="s">
        <v>187</v>
      </c>
      <c r="N221" s="2" t="s">
        <v>188</v>
      </c>
      <c r="O221" s="7">
        <v>39931</v>
      </c>
      <c r="P221" s="10">
        <v>68000</v>
      </c>
      <c r="R221" t="s">
        <v>200</v>
      </c>
    </row>
    <row r="222" spans="12:19" x14ac:dyDescent="0.25">
      <c r="R222" t="s">
        <v>201</v>
      </c>
      <c r="S222" t="str">
        <f>VLOOKUP(L212,L208:P221,3,FALSE)</f>
        <v>Engineering</v>
      </c>
    </row>
    <row r="224" spans="12:19" x14ac:dyDescent="0.25">
      <c r="R224" t="s">
        <v>202</v>
      </c>
    </row>
    <row r="225" spans="12:20" x14ac:dyDescent="0.25">
      <c r="R225" t="s">
        <v>203</v>
      </c>
      <c r="T225" s="9"/>
    </row>
    <row r="226" spans="12:20" x14ac:dyDescent="0.25">
      <c r="S226">
        <f>SUMIF(N208:N221,N210,P208:P221)</f>
        <v>914550</v>
      </c>
      <c r="T226" s="8"/>
    </row>
    <row r="234" spans="12:20" x14ac:dyDescent="0.25">
      <c r="N234" t="s">
        <v>154</v>
      </c>
    </row>
    <row r="237" spans="12:20" x14ac:dyDescent="0.25">
      <c r="L237" s="2" t="s">
        <v>204</v>
      </c>
      <c r="M237" s="2" t="s">
        <v>205</v>
      </c>
      <c r="N237" s="2" t="s">
        <v>206</v>
      </c>
      <c r="O237" s="2" t="s">
        <v>207</v>
      </c>
    </row>
    <row r="238" spans="12:20" x14ac:dyDescent="0.25">
      <c r="L238" s="2" t="s">
        <v>208</v>
      </c>
      <c r="M238" s="11">
        <v>2.95</v>
      </c>
      <c r="N238" s="2">
        <v>3.75</v>
      </c>
      <c r="O238" s="2">
        <v>4.1500000000000004</v>
      </c>
      <c r="Q238" t="s">
        <v>217</v>
      </c>
    </row>
    <row r="239" spans="12:20" x14ac:dyDescent="0.25">
      <c r="L239" s="2" t="s">
        <v>209</v>
      </c>
      <c r="M239" s="11">
        <v>2.95</v>
      </c>
      <c r="N239" s="2">
        <v>3.65</v>
      </c>
      <c r="O239" s="2">
        <v>4.1500000000000004</v>
      </c>
    </row>
    <row r="240" spans="12:20" x14ac:dyDescent="0.25">
      <c r="L240" s="2" t="s">
        <v>210</v>
      </c>
      <c r="M240" s="11">
        <v>3.75</v>
      </c>
      <c r="N240" s="2">
        <v>3.95</v>
      </c>
      <c r="O240" s="2">
        <v>4.25</v>
      </c>
      <c r="Q240" t="s">
        <v>218</v>
      </c>
      <c r="R240">
        <f>MATCH(N237,L237:O237,0)</f>
        <v>3</v>
      </c>
    </row>
    <row r="241" spans="12:18" x14ac:dyDescent="0.25">
      <c r="L241" s="2" t="s">
        <v>211</v>
      </c>
      <c r="M241" s="11">
        <v>3.25</v>
      </c>
      <c r="N241" s="2">
        <v>3.95</v>
      </c>
      <c r="O241" s="2">
        <v>4.4000000000000004</v>
      </c>
      <c r="Q241" t="s">
        <v>219</v>
      </c>
      <c r="R241">
        <f>MATCH(M237,L237:O237,0)</f>
        <v>2</v>
      </c>
    </row>
    <row r="242" spans="12:18" x14ac:dyDescent="0.25">
      <c r="L242" s="2" t="s">
        <v>212</v>
      </c>
      <c r="M242" s="11">
        <v>3.45</v>
      </c>
      <c r="N242" s="2">
        <v>4.1500000000000004</v>
      </c>
      <c r="O242" s="2">
        <v>4.55</v>
      </c>
      <c r="Q242" t="s">
        <v>220</v>
      </c>
      <c r="R242">
        <f>MATCH(O237,L237:O237,0)</f>
        <v>4</v>
      </c>
    </row>
    <row r="243" spans="12:18" x14ac:dyDescent="0.25">
      <c r="L243" s="2" t="s">
        <v>213</v>
      </c>
      <c r="M243" s="11">
        <v>2</v>
      </c>
      <c r="N243" s="2">
        <v>2.4</v>
      </c>
      <c r="O243" s="2">
        <v>2.75</v>
      </c>
    </row>
    <row r="244" spans="12:18" x14ac:dyDescent="0.25">
      <c r="L244" s="2" t="s">
        <v>214</v>
      </c>
      <c r="M244" s="11">
        <v>3.95</v>
      </c>
      <c r="N244" s="2">
        <v>4.75</v>
      </c>
      <c r="O244" s="2">
        <v>5.15</v>
      </c>
    </row>
    <row r="245" spans="12:18" x14ac:dyDescent="0.25">
      <c r="L245" s="2" t="s">
        <v>215</v>
      </c>
      <c r="M245" s="11">
        <v>2.25</v>
      </c>
      <c r="N245" s="2">
        <v>2.5</v>
      </c>
      <c r="O245" s="2">
        <v>2.75</v>
      </c>
      <c r="Q245" t="s">
        <v>221</v>
      </c>
    </row>
    <row r="246" spans="12:18" x14ac:dyDescent="0.25">
      <c r="L246" s="2" t="s">
        <v>216</v>
      </c>
      <c r="M246" s="11">
        <v>1.75</v>
      </c>
      <c r="N246" s="2">
        <v>1.95</v>
      </c>
      <c r="O246" s="2">
        <v>2.0499999999999998</v>
      </c>
    </row>
    <row r="247" spans="12:18" x14ac:dyDescent="0.25">
      <c r="Q247" t="s">
        <v>211</v>
      </c>
    </row>
    <row r="248" spans="12:18" x14ac:dyDescent="0.25">
      <c r="Q248" t="s">
        <v>218</v>
      </c>
      <c r="R248">
        <f>VLOOKUP(L241,L237:O246,3,FALSE)</f>
        <v>3.95</v>
      </c>
    </row>
    <row r="249" spans="12:18" x14ac:dyDescent="0.25">
      <c r="Q249" t="s">
        <v>219</v>
      </c>
      <c r="R249">
        <f>VLOOKUP(L241,L238:O246,2,FALSE)</f>
        <v>3.25</v>
      </c>
    </row>
    <row r="250" spans="12:18" x14ac:dyDescent="0.25">
      <c r="Q250" t="s">
        <v>220</v>
      </c>
      <c r="R250">
        <f>VLOOKUP(L241,L238:O246,4,FALSE)</f>
        <v>4.4000000000000004</v>
      </c>
    </row>
    <row r="257" spans="12:21" x14ac:dyDescent="0.25">
      <c r="N257" t="s">
        <v>222</v>
      </c>
    </row>
    <row r="260" spans="12:21" x14ac:dyDescent="0.25">
      <c r="L260" s="2" t="s">
        <v>223</v>
      </c>
      <c r="M260" s="2" t="s">
        <v>224</v>
      </c>
      <c r="N260" s="2" t="s">
        <v>225</v>
      </c>
      <c r="O260" s="2" t="s">
        <v>226</v>
      </c>
      <c r="P260" s="2" t="s">
        <v>227</v>
      </c>
      <c r="Q260" s="2" t="s">
        <v>228</v>
      </c>
      <c r="R260" s="2" t="s">
        <v>229</v>
      </c>
      <c r="S260" s="2" t="s">
        <v>230</v>
      </c>
      <c r="T260" s="2" t="s">
        <v>231</v>
      </c>
      <c r="U260" s="2" t="s">
        <v>232</v>
      </c>
    </row>
    <row r="261" spans="12:21" x14ac:dyDescent="0.25">
      <c r="L261" s="2" t="s">
        <v>233</v>
      </c>
      <c r="M261" s="13">
        <v>2773</v>
      </c>
      <c r="N261" s="13">
        <v>17462</v>
      </c>
      <c r="O261" s="13">
        <v>5954</v>
      </c>
      <c r="P261" s="13">
        <v>1348</v>
      </c>
      <c r="Q261" s="13">
        <v>28158</v>
      </c>
      <c r="R261" s="13">
        <v>28799</v>
      </c>
      <c r="S261" s="13">
        <v>25415</v>
      </c>
      <c r="T261" s="13">
        <v>17227</v>
      </c>
      <c r="U261" s="13">
        <f>SUM(M261:T261)</f>
        <v>127136</v>
      </c>
    </row>
    <row r="262" spans="12:21" x14ac:dyDescent="0.25">
      <c r="L262" s="2" t="s">
        <v>234</v>
      </c>
      <c r="M262" s="13">
        <v>12908</v>
      </c>
      <c r="N262" s="13">
        <v>3083</v>
      </c>
      <c r="O262" s="13">
        <v>24492</v>
      </c>
      <c r="P262" s="13">
        <v>5825</v>
      </c>
      <c r="Q262" s="13">
        <v>1080</v>
      </c>
      <c r="R262" s="13">
        <v>2188</v>
      </c>
      <c r="S262" s="13">
        <v>11087</v>
      </c>
      <c r="T262" s="13">
        <v>15544</v>
      </c>
      <c r="U262" s="13">
        <f t="shared" ref="U262:U268" si="16">SUM(M262:T262)</f>
        <v>76207</v>
      </c>
    </row>
    <row r="263" spans="12:21" x14ac:dyDescent="0.25">
      <c r="L263" s="2" t="s">
        <v>235</v>
      </c>
      <c r="M263" s="13">
        <v>6554</v>
      </c>
      <c r="N263" s="13">
        <v>14262</v>
      </c>
      <c r="O263" s="13">
        <v>8377</v>
      </c>
      <c r="P263" s="13">
        <v>24982</v>
      </c>
      <c r="Q263" s="13">
        <v>12184</v>
      </c>
      <c r="R263" s="13">
        <v>6430</v>
      </c>
      <c r="S263" s="13">
        <v>21159</v>
      </c>
      <c r="T263" s="13">
        <v>18597</v>
      </c>
      <c r="U263" s="13">
        <f t="shared" si="16"/>
        <v>112545</v>
      </c>
    </row>
    <row r="264" spans="12:21" x14ac:dyDescent="0.25">
      <c r="L264" s="2" t="s">
        <v>236</v>
      </c>
      <c r="M264" s="13">
        <v>28913</v>
      </c>
      <c r="N264" s="13">
        <v>1437</v>
      </c>
      <c r="O264" s="13">
        <v>20019</v>
      </c>
      <c r="P264" s="13">
        <v>13026</v>
      </c>
      <c r="Q264" s="13">
        <v>26952</v>
      </c>
      <c r="R264" s="13">
        <v>27076</v>
      </c>
      <c r="S264" s="13">
        <v>7040</v>
      </c>
      <c r="T264" s="13">
        <v>10884</v>
      </c>
      <c r="U264" s="13">
        <f t="shared" si="16"/>
        <v>135347</v>
      </c>
    </row>
    <row r="265" spans="12:21" x14ac:dyDescent="0.25">
      <c r="L265" s="2" t="s">
        <v>237</v>
      </c>
      <c r="M265" s="13">
        <v>4768</v>
      </c>
      <c r="N265" s="13">
        <v>7622</v>
      </c>
      <c r="O265" s="13">
        <v>28918</v>
      </c>
      <c r="P265" s="13">
        <v>27141</v>
      </c>
      <c r="Q265" s="13">
        <v>3578</v>
      </c>
      <c r="R265" s="13">
        <v>10092</v>
      </c>
      <c r="S265" s="13">
        <v>15207</v>
      </c>
      <c r="T265" s="13">
        <v>12771</v>
      </c>
      <c r="U265" s="13">
        <f t="shared" si="16"/>
        <v>110097</v>
      </c>
    </row>
    <row r="266" spans="12:21" x14ac:dyDescent="0.25">
      <c r="L266" s="2" t="s">
        <v>238</v>
      </c>
      <c r="M266" s="13">
        <v>13390</v>
      </c>
      <c r="N266" s="13">
        <v>3611</v>
      </c>
      <c r="O266" s="13">
        <v>6226</v>
      </c>
      <c r="P266" s="13">
        <v>27567</v>
      </c>
      <c r="Q266" s="13">
        <v>29962</v>
      </c>
      <c r="R266" s="13">
        <v>2967</v>
      </c>
      <c r="S266" s="13">
        <v>5740</v>
      </c>
      <c r="T266" s="13">
        <v>2137</v>
      </c>
      <c r="U266" s="13">
        <f t="shared" si="16"/>
        <v>91600</v>
      </c>
    </row>
    <row r="267" spans="12:21" x14ac:dyDescent="0.25">
      <c r="L267" s="2" t="s">
        <v>239</v>
      </c>
      <c r="M267" s="13">
        <v>17585</v>
      </c>
      <c r="N267" s="13">
        <v>28508</v>
      </c>
      <c r="O267" s="13">
        <v>9614</v>
      </c>
      <c r="P267" s="13">
        <v>17110</v>
      </c>
      <c r="Q267" s="13">
        <v>12143</v>
      </c>
      <c r="R267" s="13">
        <v>7365</v>
      </c>
      <c r="S267" s="13">
        <v>24185</v>
      </c>
      <c r="T267" s="13">
        <v>1643</v>
      </c>
      <c r="U267" s="13">
        <f t="shared" si="16"/>
        <v>118153</v>
      </c>
    </row>
    <row r="268" spans="12:21" x14ac:dyDescent="0.25">
      <c r="L268" s="2" t="s">
        <v>240</v>
      </c>
      <c r="M268" s="13">
        <v>22579</v>
      </c>
      <c r="N268" s="13">
        <v>16301</v>
      </c>
      <c r="O268" s="13">
        <v>6469</v>
      </c>
      <c r="P268" s="13">
        <v>22050</v>
      </c>
      <c r="Q268" s="13">
        <v>8740</v>
      </c>
      <c r="R268" s="13">
        <v>18806</v>
      </c>
      <c r="S268" s="13">
        <v>3334</v>
      </c>
      <c r="T268" s="13">
        <v>3597</v>
      </c>
      <c r="U268" s="13">
        <f t="shared" si="16"/>
        <v>101876</v>
      </c>
    </row>
    <row r="272" spans="12:21" x14ac:dyDescent="0.25">
      <c r="N272" t="s">
        <v>241</v>
      </c>
    </row>
    <row r="273" spans="10:17" x14ac:dyDescent="0.25">
      <c r="N273">
        <f>COUNTA(L261:L268)</f>
        <v>8</v>
      </c>
    </row>
    <row r="275" spans="10:17" x14ac:dyDescent="0.25">
      <c r="N275" t="s">
        <v>242</v>
      </c>
    </row>
    <row r="277" spans="10:17" x14ac:dyDescent="0.25">
      <c r="N277" t="s">
        <v>243</v>
      </c>
      <c r="O277">
        <f>VLOOKUP(L263,L261:U268,4,FALSE)</f>
        <v>8377</v>
      </c>
    </row>
    <row r="278" spans="10:17" x14ac:dyDescent="0.25">
      <c r="N278" t="s">
        <v>244</v>
      </c>
      <c r="O278">
        <f>VLOOKUP(L268,L261:U268,8,FALSE)</f>
        <v>3334</v>
      </c>
    </row>
    <row r="284" spans="10:17" x14ac:dyDescent="0.25">
      <c r="N284" t="s">
        <v>245</v>
      </c>
    </row>
    <row r="288" spans="10:17" x14ac:dyDescent="0.25">
      <c r="J288" s="2" t="s">
        <v>246</v>
      </c>
      <c r="K288" s="2" t="s">
        <v>247</v>
      </c>
      <c r="L288" s="2" t="s">
        <v>248</v>
      </c>
      <c r="M288" s="2" t="s">
        <v>249</v>
      </c>
      <c r="P288" s="14" t="s">
        <v>260</v>
      </c>
      <c r="Q288" t="s">
        <v>262</v>
      </c>
    </row>
    <row r="289" spans="10:17" x14ac:dyDescent="0.25">
      <c r="J289" s="2" t="s">
        <v>129</v>
      </c>
      <c r="K289" s="10">
        <v>16753</v>
      </c>
      <c r="L289" s="2" t="s">
        <v>254</v>
      </c>
      <c r="M289" s="2" t="s">
        <v>256</v>
      </c>
      <c r="P289" s="15" t="s">
        <v>253</v>
      </c>
      <c r="Q289" s="4">
        <v>8120</v>
      </c>
    </row>
    <row r="290" spans="10:17" x14ac:dyDescent="0.25">
      <c r="J290" s="2" t="s">
        <v>250</v>
      </c>
      <c r="K290" s="10">
        <v>14808</v>
      </c>
      <c r="L290" s="2" t="s">
        <v>255</v>
      </c>
      <c r="M290" s="2" t="s">
        <v>257</v>
      </c>
      <c r="P290" s="15" t="s">
        <v>250</v>
      </c>
      <c r="Q290" s="4">
        <v>24147</v>
      </c>
    </row>
    <row r="291" spans="10:17" x14ac:dyDescent="0.25">
      <c r="J291" s="2" t="s">
        <v>251</v>
      </c>
      <c r="K291" s="10">
        <v>10644</v>
      </c>
      <c r="L291" s="2" t="s">
        <v>254</v>
      </c>
      <c r="M291" s="2" t="s">
        <v>258</v>
      </c>
      <c r="P291" s="15" t="s">
        <v>252</v>
      </c>
      <c r="Q291" s="4">
        <v>18036</v>
      </c>
    </row>
    <row r="292" spans="10:17" x14ac:dyDescent="0.25">
      <c r="J292" s="2" t="s">
        <v>252</v>
      </c>
      <c r="K292" s="10">
        <v>1390</v>
      </c>
      <c r="L292" s="2" t="s">
        <v>255</v>
      </c>
      <c r="M292" s="2" t="s">
        <v>256</v>
      </c>
      <c r="P292" s="15" t="s">
        <v>129</v>
      </c>
      <c r="Q292" s="4">
        <v>45370</v>
      </c>
    </row>
    <row r="293" spans="10:17" x14ac:dyDescent="0.25">
      <c r="J293" s="2" t="s">
        <v>253</v>
      </c>
      <c r="K293" s="10">
        <v>4865</v>
      </c>
      <c r="L293" s="2" t="s">
        <v>255</v>
      </c>
      <c r="M293" s="2" t="s">
        <v>257</v>
      </c>
      <c r="P293" s="15" t="s">
        <v>251</v>
      </c>
      <c r="Q293" s="4">
        <v>10644</v>
      </c>
    </row>
    <row r="294" spans="10:17" x14ac:dyDescent="0.25">
      <c r="J294" s="2" t="s">
        <v>130</v>
      </c>
      <c r="K294" s="10">
        <v>12438</v>
      </c>
      <c r="L294" s="2" t="s">
        <v>254</v>
      </c>
      <c r="M294" s="2" t="s">
        <v>259</v>
      </c>
      <c r="P294" s="15" t="s">
        <v>130</v>
      </c>
      <c r="Q294" s="4">
        <v>46607</v>
      </c>
    </row>
    <row r="295" spans="10:17" x14ac:dyDescent="0.25">
      <c r="J295" s="2" t="s">
        <v>250</v>
      </c>
      <c r="K295" s="10">
        <v>9339</v>
      </c>
      <c r="L295" s="2" t="s">
        <v>254</v>
      </c>
      <c r="M295" s="2" t="s">
        <v>258</v>
      </c>
      <c r="P295" s="15" t="s">
        <v>261</v>
      </c>
      <c r="Q295" s="4">
        <v>152924</v>
      </c>
    </row>
    <row r="296" spans="10:17" x14ac:dyDescent="0.25">
      <c r="J296" s="2" t="s">
        <v>129</v>
      </c>
      <c r="K296" s="10">
        <v>18919</v>
      </c>
      <c r="L296" s="2" t="s">
        <v>255</v>
      </c>
      <c r="M296" s="2" t="s">
        <v>256</v>
      </c>
    </row>
    <row r="297" spans="10:17" x14ac:dyDescent="0.25">
      <c r="J297" s="2" t="s">
        <v>252</v>
      </c>
      <c r="K297" s="10">
        <v>9213</v>
      </c>
      <c r="L297" s="2" t="s">
        <v>255</v>
      </c>
      <c r="M297" s="2" t="s">
        <v>257</v>
      </c>
    </row>
    <row r="298" spans="10:17" x14ac:dyDescent="0.25">
      <c r="J298" s="2" t="s">
        <v>252</v>
      </c>
      <c r="K298" s="10">
        <v>7433</v>
      </c>
      <c r="L298" s="2" t="s">
        <v>254</v>
      </c>
      <c r="M298" s="2" t="s">
        <v>259</v>
      </c>
    </row>
    <row r="299" spans="10:17" x14ac:dyDescent="0.25">
      <c r="J299" s="2" t="s">
        <v>253</v>
      </c>
      <c r="K299" s="10">
        <v>3255</v>
      </c>
      <c r="L299" s="2" t="s">
        <v>255</v>
      </c>
      <c r="M299" s="2" t="s">
        <v>258</v>
      </c>
    </row>
    <row r="300" spans="10:17" x14ac:dyDescent="0.25">
      <c r="J300" s="2" t="s">
        <v>130</v>
      </c>
      <c r="K300" s="10">
        <v>14867</v>
      </c>
      <c r="L300" s="2" t="s">
        <v>255</v>
      </c>
      <c r="M300" s="2" t="s">
        <v>256</v>
      </c>
    </row>
    <row r="301" spans="10:17" x14ac:dyDescent="0.25">
      <c r="J301" s="2" t="s">
        <v>130</v>
      </c>
      <c r="K301" s="10">
        <v>19302</v>
      </c>
      <c r="L301" s="2" t="s">
        <v>254</v>
      </c>
      <c r="M301" s="2" t="s">
        <v>257</v>
      </c>
    </row>
    <row r="302" spans="10:17" x14ac:dyDescent="0.25">
      <c r="J302" s="2" t="s">
        <v>129</v>
      </c>
      <c r="K302" s="10">
        <v>9698</v>
      </c>
      <c r="L302" s="2" t="s">
        <v>255</v>
      </c>
      <c r="M302" s="2" t="s">
        <v>259</v>
      </c>
    </row>
  </sheetData>
  <mergeCells count="14">
    <mergeCell ref="P162:R162"/>
    <mergeCell ref="K163:L163"/>
    <mergeCell ref="K164:L164"/>
    <mergeCell ref="K172:L172"/>
    <mergeCell ref="K173:L173"/>
    <mergeCell ref="K167:L167"/>
    <mergeCell ref="K162:L162"/>
    <mergeCell ref="M162:O162"/>
    <mergeCell ref="K166:L166"/>
    <mergeCell ref="K165:L165"/>
    <mergeCell ref="K171:L171"/>
    <mergeCell ref="K170:L170"/>
    <mergeCell ref="K168:L168"/>
    <mergeCell ref="K169:L169"/>
  </mergeCells>
  <conditionalFormatting sqref="K100:K118">
    <cfRule type="cellIs" priority="1" operator="between">
      <formula>500</formula>
      <formula>2000</formula>
    </cfRule>
  </conditionalFormatting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9766-F1B5-4461-92FB-517739018934}">
  <dimension ref="G4:U306"/>
  <sheetViews>
    <sheetView topLeftCell="A250" workbookViewId="0">
      <selection activeCell="F287" sqref="F287"/>
    </sheetView>
  </sheetViews>
  <sheetFormatPr defaultRowHeight="15" x14ac:dyDescent="0.25"/>
  <cols>
    <col min="10" max="10" width="15.42578125" customWidth="1"/>
    <col min="11" max="11" width="16.5703125" customWidth="1"/>
    <col min="12" max="12" width="12.85546875" customWidth="1"/>
    <col min="14" max="14" width="10.42578125" customWidth="1"/>
    <col min="15" max="15" width="13.140625" customWidth="1"/>
    <col min="16" max="16" width="15.5703125" bestFit="1" customWidth="1"/>
    <col min="17" max="17" width="11.5703125" bestFit="1" customWidth="1"/>
    <col min="18" max="18" width="12.140625" bestFit="1" customWidth="1"/>
  </cols>
  <sheetData>
    <row r="4" spans="7:18" x14ac:dyDescent="0.25">
      <c r="L4" t="s">
        <v>263</v>
      </c>
    </row>
    <row r="7" spans="7:18" x14ac:dyDescent="0.25">
      <c r="G7" t="s">
        <v>89</v>
      </c>
      <c r="H7" t="s">
        <v>264</v>
      </c>
      <c r="I7" t="s">
        <v>265</v>
      </c>
      <c r="J7" t="s">
        <v>266</v>
      </c>
      <c r="K7" t="s">
        <v>267</v>
      </c>
      <c r="L7" t="s">
        <v>247</v>
      </c>
    </row>
    <row r="8" spans="7:18" x14ac:dyDescent="0.25">
      <c r="G8">
        <v>1</v>
      </c>
      <c r="H8" t="s">
        <v>268</v>
      </c>
      <c r="I8">
        <v>1998</v>
      </c>
      <c r="J8" t="s">
        <v>273</v>
      </c>
      <c r="K8" t="s">
        <v>270</v>
      </c>
      <c r="L8" s="12">
        <v>554536</v>
      </c>
      <c r="P8" t="s">
        <v>279</v>
      </c>
    </row>
    <row r="9" spans="7:18" x14ac:dyDescent="0.25">
      <c r="G9">
        <v>2</v>
      </c>
      <c r="H9" t="s">
        <v>268</v>
      </c>
      <c r="I9">
        <v>1998</v>
      </c>
      <c r="J9" t="s">
        <v>274</v>
      </c>
      <c r="K9" t="s">
        <v>270</v>
      </c>
      <c r="L9" s="12">
        <v>540643</v>
      </c>
      <c r="P9" t="s">
        <v>280</v>
      </c>
      <c r="Q9">
        <f>COUNTIF(H8:H43,H8)</f>
        <v>18</v>
      </c>
    </row>
    <row r="10" spans="7:18" x14ac:dyDescent="0.25">
      <c r="G10">
        <v>3</v>
      </c>
      <c r="H10" t="s">
        <v>268</v>
      </c>
      <c r="I10">
        <v>1998</v>
      </c>
      <c r="J10" t="s">
        <v>275</v>
      </c>
      <c r="K10" t="s">
        <v>270</v>
      </c>
      <c r="L10" s="12">
        <v>577548</v>
      </c>
      <c r="P10" t="s">
        <v>269</v>
      </c>
      <c r="Q10">
        <f>COUNTIF(H8:H43,H27)</f>
        <v>18</v>
      </c>
    </row>
    <row r="11" spans="7:18" x14ac:dyDescent="0.25">
      <c r="G11">
        <v>4</v>
      </c>
      <c r="H11" t="s">
        <v>268</v>
      </c>
      <c r="I11">
        <v>1998</v>
      </c>
      <c r="J11" t="s">
        <v>276</v>
      </c>
      <c r="K11" t="s">
        <v>270</v>
      </c>
      <c r="L11" s="12">
        <v>455905</v>
      </c>
    </row>
    <row r="12" spans="7:18" x14ac:dyDescent="0.25">
      <c r="G12">
        <v>5</v>
      </c>
      <c r="H12" t="s">
        <v>268</v>
      </c>
      <c r="I12">
        <v>1998</v>
      </c>
      <c r="J12" t="s">
        <v>277</v>
      </c>
      <c r="K12" t="s">
        <v>270</v>
      </c>
      <c r="L12" s="12">
        <v>490871</v>
      </c>
    </row>
    <row r="13" spans="7:18" x14ac:dyDescent="0.25">
      <c r="G13">
        <v>6</v>
      </c>
      <c r="H13" t="s">
        <v>268</v>
      </c>
      <c r="I13">
        <v>1998</v>
      </c>
      <c r="J13" t="s">
        <v>278</v>
      </c>
      <c r="K13" t="s">
        <v>270</v>
      </c>
      <c r="L13" s="12">
        <v>446383</v>
      </c>
    </row>
    <row r="14" spans="7:18" x14ac:dyDescent="0.25">
      <c r="G14">
        <v>7</v>
      </c>
      <c r="H14" t="s">
        <v>268</v>
      </c>
      <c r="I14">
        <v>1998</v>
      </c>
      <c r="J14" t="s">
        <v>273</v>
      </c>
      <c r="K14" t="s">
        <v>271</v>
      </c>
      <c r="L14" s="12">
        <v>457726</v>
      </c>
    </row>
    <row r="15" spans="7:18" x14ac:dyDescent="0.25">
      <c r="G15">
        <v>8</v>
      </c>
      <c r="H15" t="s">
        <v>268</v>
      </c>
      <c r="I15">
        <v>1998</v>
      </c>
      <c r="J15" t="s">
        <v>274</v>
      </c>
      <c r="K15" t="s">
        <v>271</v>
      </c>
      <c r="L15" s="12">
        <v>347696</v>
      </c>
      <c r="P15" t="s">
        <v>281</v>
      </c>
    </row>
    <row r="16" spans="7:18" x14ac:dyDescent="0.25">
      <c r="G16">
        <v>9</v>
      </c>
      <c r="H16" t="s">
        <v>268</v>
      </c>
      <c r="I16">
        <v>1998</v>
      </c>
      <c r="J16" t="s">
        <v>275</v>
      </c>
      <c r="K16" t="s">
        <v>271</v>
      </c>
      <c r="L16" s="12">
        <v>384541</v>
      </c>
      <c r="R16" t="s">
        <v>284</v>
      </c>
    </row>
    <row r="17" spans="7:18" x14ac:dyDescent="0.25">
      <c r="G17">
        <v>10</v>
      </c>
      <c r="H17" t="s">
        <v>268</v>
      </c>
      <c r="I17">
        <v>1998</v>
      </c>
      <c r="J17" t="s">
        <v>276</v>
      </c>
      <c r="K17" t="s">
        <v>271</v>
      </c>
      <c r="L17" s="12">
        <v>386420</v>
      </c>
      <c r="P17" t="s">
        <v>282</v>
      </c>
      <c r="R17">
        <f>COUNTIFS(H8:H43,H11,K8:K43,K8)</f>
        <v>6</v>
      </c>
    </row>
    <row r="18" spans="7:18" x14ac:dyDescent="0.25">
      <c r="G18">
        <v>11</v>
      </c>
      <c r="H18" t="s">
        <v>268</v>
      </c>
      <c r="I18">
        <v>1998</v>
      </c>
      <c r="J18" t="s">
        <v>277</v>
      </c>
      <c r="K18" t="s">
        <v>271</v>
      </c>
      <c r="L18" s="12">
        <v>370970</v>
      </c>
      <c r="P18" t="s">
        <v>283</v>
      </c>
      <c r="R18">
        <f>COUNTIFS(H8:H43,H12,K8:K43,K20)</f>
        <v>6</v>
      </c>
    </row>
    <row r="19" spans="7:18" x14ac:dyDescent="0.25">
      <c r="G19">
        <v>12</v>
      </c>
      <c r="H19" t="s">
        <v>268</v>
      </c>
      <c r="I19">
        <v>1998</v>
      </c>
      <c r="J19" t="s">
        <v>278</v>
      </c>
      <c r="K19" t="s">
        <v>271</v>
      </c>
      <c r="L19" s="12">
        <v>430754</v>
      </c>
    </row>
    <row r="20" spans="7:18" x14ac:dyDescent="0.25">
      <c r="G20">
        <v>13</v>
      </c>
      <c r="H20" t="s">
        <v>268</v>
      </c>
      <c r="I20">
        <v>1998</v>
      </c>
      <c r="J20" t="s">
        <v>273</v>
      </c>
      <c r="K20" t="s">
        <v>272</v>
      </c>
      <c r="L20" s="12">
        <v>500847</v>
      </c>
    </row>
    <row r="21" spans="7:18" x14ac:dyDescent="0.25">
      <c r="G21">
        <v>14</v>
      </c>
      <c r="H21" t="s">
        <v>268</v>
      </c>
      <c r="I21">
        <v>1998</v>
      </c>
      <c r="J21" t="s">
        <v>274</v>
      </c>
      <c r="K21" t="s">
        <v>272</v>
      </c>
      <c r="L21" s="12">
        <v>507070</v>
      </c>
    </row>
    <row r="22" spans="7:18" x14ac:dyDescent="0.25">
      <c r="G22">
        <v>15</v>
      </c>
      <c r="H22" t="s">
        <v>268</v>
      </c>
      <c r="I22">
        <v>1998</v>
      </c>
      <c r="J22" t="s">
        <v>275</v>
      </c>
      <c r="K22" t="s">
        <v>272</v>
      </c>
      <c r="L22" s="12">
        <v>482346</v>
      </c>
      <c r="P22" t="s">
        <v>285</v>
      </c>
    </row>
    <row r="23" spans="7:18" x14ac:dyDescent="0.25">
      <c r="G23">
        <v>16</v>
      </c>
      <c r="H23" t="s">
        <v>268</v>
      </c>
      <c r="I23">
        <v>1998</v>
      </c>
      <c r="J23" t="s">
        <v>276</v>
      </c>
      <c r="K23" t="s">
        <v>272</v>
      </c>
      <c r="L23" s="12">
        <v>608713</v>
      </c>
      <c r="P23">
        <f>SUMIFS(L7:L43,H7:H43,H26,K7:K43,K20)</f>
        <v>2891339</v>
      </c>
    </row>
    <row r="24" spans="7:18" x14ac:dyDescent="0.25">
      <c r="G24">
        <v>17</v>
      </c>
      <c r="H24" t="s">
        <v>268</v>
      </c>
      <c r="I24">
        <v>1998</v>
      </c>
      <c r="J24" t="s">
        <v>277</v>
      </c>
      <c r="K24" t="s">
        <v>272</v>
      </c>
      <c r="L24" s="12">
        <v>150000</v>
      </c>
    </row>
    <row r="25" spans="7:18" x14ac:dyDescent="0.25">
      <c r="G25">
        <v>18</v>
      </c>
      <c r="H25" t="s">
        <v>268</v>
      </c>
      <c r="I25">
        <v>1998</v>
      </c>
      <c r="J25" t="s">
        <v>278</v>
      </c>
      <c r="K25" t="s">
        <v>272</v>
      </c>
      <c r="L25" s="12">
        <v>500649</v>
      </c>
    </row>
    <row r="26" spans="7:18" x14ac:dyDescent="0.25">
      <c r="G26">
        <v>19</v>
      </c>
      <c r="H26" t="s">
        <v>269</v>
      </c>
      <c r="I26">
        <v>1998</v>
      </c>
      <c r="J26" t="s">
        <v>273</v>
      </c>
      <c r="K26" t="s">
        <v>270</v>
      </c>
      <c r="L26" s="12">
        <v>545780</v>
      </c>
      <c r="P26" t="s">
        <v>286</v>
      </c>
    </row>
    <row r="27" spans="7:18" x14ac:dyDescent="0.25">
      <c r="G27">
        <v>20</v>
      </c>
      <c r="H27" t="s">
        <v>269</v>
      </c>
      <c r="I27">
        <v>1998</v>
      </c>
      <c r="J27" t="s">
        <v>274</v>
      </c>
      <c r="K27" t="s">
        <v>270</v>
      </c>
      <c r="L27" s="12">
        <v>440644</v>
      </c>
      <c r="P27">
        <f>COUNTIFS(H8:H43,H26,K8:K43,K21)</f>
        <v>6</v>
      </c>
    </row>
    <row r="28" spans="7:18" x14ac:dyDescent="0.25">
      <c r="G28">
        <v>21</v>
      </c>
      <c r="H28" t="s">
        <v>269</v>
      </c>
      <c r="I28">
        <v>1998</v>
      </c>
      <c r="J28" t="s">
        <v>275</v>
      </c>
      <c r="K28" t="s">
        <v>270</v>
      </c>
      <c r="L28" s="12">
        <v>580359</v>
      </c>
    </row>
    <row r="29" spans="7:18" x14ac:dyDescent="0.25">
      <c r="G29">
        <v>22</v>
      </c>
      <c r="H29" t="s">
        <v>269</v>
      </c>
      <c r="I29">
        <v>1998</v>
      </c>
      <c r="J29" t="s">
        <v>276</v>
      </c>
      <c r="K29" t="s">
        <v>270</v>
      </c>
      <c r="L29" s="12">
        <v>536225</v>
      </c>
      <c r="P29" t="s">
        <v>287</v>
      </c>
    </row>
    <row r="30" spans="7:18" x14ac:dyDescent="0.25">
      <c r="G30">
        <v>23</v>
      </c>
      <c r="H30" t="s">
        <v>269</v>
      </c>
      <c r="I30">
        <v>1998</v>
      </c>
      <c r="J30" t="s">
        <v>277</v>
      </c>
      <c r="K30" t="s">
        <v>270</v>
      </c>
      <c r="L30" s="12">
        <v>414908</v>
      </c>
    </row>
    <row r="31" spans="7:18" x14ac:dyDescent="0.25">
      <c r="G31">
        <v>24</v>
      </c>
      <c r="H31" t="s">
        <v>269</v>
      </c>
      <c r="I31">
        <v>1998</v>
      </c>
      <c r="J31" t="s">
        <v>278</v>
      </c>
      <c r="K31" t="s">
        <v>270</v>
      </c>
      <c r="L31" s="12">
        <v>377997</v>
      </c>
      <c r="P31" s="14" t="s">
        <v>260</v>
      </c>
      <c r="Q31" t="s">
        <v>288</v>
      </c>
      <c r="R31" t="s">
        <v>262</v>
      </c>
    </row>
    <row r="32" spans="7:18" x14ac:dyDescent="0.25">
      <c r="G32">
        <v>25</v>
      </c>
      <c r="H32" t="s">
        <v>269</v>
      </c>
      <c r="I32">
        <v>1998</v>
      </c>
      <c r="J32" t="s">
        <v>273</v>
      </c>
      <c r="K32" t="s">
        <v>271</v>
      </c>
      <c r="L32" s="12">
        <v>331289</v>
      </c>
      <c r="P32" s="15" t="s">
        <v>268</v>
      </c>
      <c r="Q32" s="4">
        <v>35964</v>
      </c>
      <c r="R32" s="4">
        <v>8193618</v>
      </c>
    </row>
    <row r="33" spans="7:18" x14ac:dyDescent="0.25">
      <c r="G33">
        <v>26</v>
      </c>
      <c r="H33" t="s">
        <v>269</v>
      </c>
      <c r="I33">
        <v>1998</v>
      </c>
      <c r="J33" t="s">
        <v>274</v>
      </c>
      <c r="K33" t="s">
        <v>271</v>
      </c>
      <c r="L33" s="12">
        <v>384572</v>
      </c>
      <c r="P33" s="16" t="s">
        <v>270</v>
      </c>
      <c r="Q33" s="4">
        <v>11988</v>
      </c>
      <c r="R33" s="4">
        <v>3065886</v>
      </c>
    </row>
    <row r="34" spans="7:18" x14ac:dyDescent="0.25">
      <c r="G34">
        <v>27</v>
      </c>
      <c r="H34" t="s">
        <v>269</v>
      </c>
      <c r="I34">
        <v>1998</v>
      </c>
      <c r="J34" t="s">
        <v>275</v>
      </c>
      <c r="K34" t="s">
        <v>271</v>
      </c>
      <c r="L34" s="12">
        <v>365813</v>
      </c>
      <c r="P34" s="16" t="s">
        <v>271</v>
      </c>
      <c r="Q34" s="4">
        <v>11988</v>
      </c>
      <c r="R34" s="4">
        <v>2378107</v>
      </c>
    </row>
    <row r="35" spans="7:18" x14ac:dyDescent="0.25">
      <c r="G35">
        <v>28</v>
      </c>
      <c r="H35" t="s">
        <v>269</v>
      </c>
      <c r="I35">
        <v>1998</v>
      </c>
      <c r="J35" t="s">
        <v>276</v>
      </c>
      <c r="K35" t="s">
        <v>271</v>
      </c>
      <c r="L35" s="12">
        <v>396338</v>
      </c>
      <c r="P35" s="16" t="s">
        <v>272</v>
      </c>
      <c r="Q35" s="4">
        <v>11988</v>
      </c>
      <c r="R35" s="4">
        <v>2749625</v>
      </c>
    </row>
    <row r="36" spans="7:18" x14ac:dyDescent="0.25">
      <c r="G36">
        <v>29</v>
      </c>
      <c r="H36" t="s">
        <v>269</v>
      </c>
      <c r="I36">
        <v>1998</v>
      </c>
      <c r="J36" t="s">
        <v>277</v>
      </c>
      <c r="K36" t="s">
        <v>271</v>
      </c>
      <c r="L36" s="12">
        <v>453761</v>
      </c>
      <c r="P36" s="15" t="s">
        <v>269</v>
      </c>
      <c r="Q36" s="4">
        <v>35964</v>
      </c>
      <c r="R36" s="4">
        <v>8075563</v>
      </c>
    </row>
    <row r="37" spans="7:18" x14ac:dyDescent="0.25">
      <c r="G37">
        <v>30</v>
      </c>
      <c r="H37" t="s">
        <v>269</v>
      </c>
      <c r="I37">
        <v>1998</v>
      </c>
      <c r="J37" t="s">
        <v>278</v>
      </c>
      <c r="K37" t="s">
        <v>271</v>
      </c>
      <c r="L37" s="12">
        <v>356538</v>
      </c>
      <c r="P37" s="15" t="s">
        <v>261</v>
      </c>
      <c r="Q37" s="4">
        <v>71928</v>
      </c>
      <c r="R37" s="4">
        <v>16269181</v>
      </c>
    </row>
    <row r="38" spans="7:18" x14ac:dyDescent="0.25">
      <c r="G38">
        <v>31</v>
      </c>
      <c r="H38" t="s">
        <v>269</v>
      </c>
      <c r="I38">
        <v>1998</v>
      </c>
      <c r="J38" t="s">
        <v>273</v>
      </c>
      <c r="K38" t="s">
        <v>272</v>
      </c>
      <c r="L38" s="12">
        <v>606332</v>
      </c>
    </row>
    <row r="39" spans="7:18" x14ac:dyDescent="0.25">
      <c r="G39">
        <v>32</v>
      </c>
      <c r="H39" t="s">
        <v>269</v>
      </c>
      <c r="I39">
        <v>1998</v>
      </c>
      <c r="J39" t="s">
        <v>274</v>
      </c>
      <c r="K39" t="s">
        <v>272</v>
      </c>
      <c r="L39" s="12">
        <v>535218</v>
      </c>
    </row>
    <row r="40" spans="7:18" x14ac:dyDescent="0.25">
      <c r="G40">
        <v>33</v>
      </c>
      <c r="H40" t="s">
        <v>269</v>
      </c>
      <c r="I40">
        <v>1998</v>
      </c>
      <c r="J40" t="s">
        <v>275</v>
      </c>
      <c r="K40" t="s">
        <v>272</v>
      </c>
      <c r="L40" s="12">
        <v>493364</v>
      </c>
    </row>
    <row r="41" spans="7:18" x14ac:dyDescent="0.25">
      <c r="G41">
        <v>34</v>
      </c>
      <c r="H41" t="s">
        <v>269</v>
      </c>
      <c r="I41">
        <v>1998</v>
      </c>
      <c r="J41" t="s">
        <v>276</v>
      </c>
      <c r="K41" t="s">
        <v>272</v>
      </c>
      <c r="L41" s="12">
        <v>559100</v>
      </c>
    </row>
    <row r="42" spans="7:18" x14ac:dyDescent="0.25">
      <c r="G42">
        <v>35</v>
      </c>
      <c r="H42" t="s">
        <v>269</v>
      </c>
      <c r="I42">
        <v>1998</v>
      </c>
      <c r="J42" t="s">
        <v>277</v>
      </c>
      <c r="K42" t="s">
        <v>272</v>
      </c>
      <c r="L42" s="12">
        <v>220350</v>
      </c>
    </row>
    <row r="43" spans="7:18" x14ac:dyDescent="0.25">
      <c r="G43">
        <v>36</v>
      </c>
      <c r="H43" t="s">
        <v>269</v>
      </c>
      <c r="I43">
        <v>1998</v>
      </c>
      <c r="J43" t="s">
        <v>278</v>
      </c>
      <c r="K43" t="s">
        <v>272</v>
      </c>
      <c r="L43" s="12">
        <v>476975</v>
      </c>
    </row>
    <row r="50" spans="10:21" x14ac:dyDescent="0.25">
      <c r="L50" t="s">
        <v>289</v>
      </c>
    </row>
    <row r="53" spans="10:21" x14ac:dyDescent="0.25">
      <c r="J53" t="s">
        <v>290</v>
      </c>
      <c r="K53" t="s">
        <v>291</v>
      </c>
      <c r="L53" t="s">
        <v>292</v>
      </c>
      <c r="M53" t="s">
        <v>293</v>
      </c>
      <c r="N53" t="s">
        <v>294</v>
      </c>
      <c r="O53" t="s">
        <v>248</v>
      </c>
    </row>
    <row r="54" spans="10:21" x14ac:dyDescent="0.25">
      <c r="J54">
        <v>1</v>
      </c>
      <c r="K54" t="s">
        <v>295</v>
      </c>
      <c r="L54" t="s">
        <v>302</v>
      </c>
      <c r="M54" s="12">
        <v>4270</v>
      </c>
      <c r="N54" s="3">
        <v>42375</v>
      </c>
      <c r="O54" t="s">
        <v>304</v>
      </c>
    </row>
    <row r="55" spans="10:21" x14ac:dyDescent="0.25">
      <c r="J55">
        <v>2</v>
      </c>
      <c r="K55" t="s">
        <v>296</v>
      </c>
      <c r="L55" t="s">
        <v>302</v>
      </c>
      <c r="M55" s="12">
        <v>8239</v>
      </c>
      <c r="N55" s="3">
        <v>42376</v>
      </c>
      <c r="O55" t="s">
        <v>305</v>
      </c>
    </row>
    <row r="56" spans="10:21" x14ac:dyDescent="0.25">
      <c r="J56">
        <v>3</v>
      </c>
      <c r="K56" t="s">
        <v>297</v>
      </c>
      <c r="L56" t="s">
        <v>303</v>
      </c>
      <c r="M56">
        <v>617</v>
      </c>
      <c r="N56" s="3">
        <v>42377</v>
      </c>
      <c r="O56" t="s">
        <v>304</v>
      </c>
    </row>
    <row r="57" spans="10:21" x14ac:dyDescent="0.25">
      <c r="J57">
        <v>4</v>
      </c>
      <c r="K57" t="s">
        <v>297</v>
      </c>
      <c r="L57" t="s">
        <v>303</v>
      </c>
      <c r="M57" s="12">
        <v>8384</v>
      </c>
      <c r="N57" s="3">
        <v>42379</v>
      </c>
      <c r="O57" t="s">
        <v>306</v>
      </c>
    </row>
    <row r="58" spans="10:21" x14ac:dyDescent="0.25">
      <c r="J58">
        <v>5</v>
      </c>
      <c r="K58" t="s">
        <v>298</v>
      </c>
      <c r="L58" t="s">
        <v>302</v>
      </c>
      <c r="M58" s="12">
        <v>2626</v>
      </c>
      <c r="N58" s="3">
        <v>42379</v>
      </c>
      <c r="O58" t="s">
        <v>307</v>
      </c>
    </row>
    <row r="59" spans="10:21" x14ac:dyDescent="0.25">
      <c r="J59">
        <v>6</v>
      </c>
      <c r="K59" t="s">
        <v>299</v>
      </c>
      <c r="L59" t="s">
        <v>303</v>
      </c>
      <c r="M59" s="12">
        <v>3610</v>
      </c>
      <c r="N59" s="3">
        <v>42380</v>
      </c>
      <c r="O59" t="s">
        <v>304</v>
      </c>
    </row>
    <row r="60" spans="10:21" x14ac:dyDescent="0.25">
      <c r="J60">
        <v>7</v>
      </c>
      <c r="K60" t="s">
        <v>296</v>
      </c>
      <c r="L60" t="s">
        <v>302</v>
      </c>
      <c r="M60" s="12">
        <v>9062</v>
      </c>
      <c r="N60" s="3">
        <v>42380</v>
      </c>
      <c r="O60" t="s">
        <v>308</v>
      </c>
    </row>
    <row r="61" spans="10:21" x14ac:dyDescent="0.25">
      <c r="J61">
        <v>8</v>
      </c>
      <c r="K61" t="s">
        <v>297</v>
      </c>
      <c r="L61" t="s">
        <v>303</v>
      </c>
      <c r="M61" s="12">
        <v>6906</v>
      </c>
      <c r="N61" s="3">
        <v>42385</v>
      </c>
      <c r="O61" t="s">
        <v>309</v>
      </c>
      <c r="S61" t="s">
        <v>311</v>
      </c>
    </row>
    <row r="62" spans="10:21" x14ac:dyDescent="0.25">
      <c r="J62">
        <v>9</v>
      </c>
      <c r="K62" t="s">
        <v>300</v>
      </c>
      <c r="L62" t="s">
        <v>303</v>
      </c>
      <c r="M62" s="12">
        <v>2417</v>
      </c>
      <c r="N62" s="3">
        <v>42385</v>
      </c>
      <c r="O62" t="s">
        <v>310</v>
      </c>
      <c r="S62" t="s">
        <v>312</v>
      </c>
      <c r="U62">
        <f>COUNTIF(L54:L83,L56)</f>
        <v>18</v>
      </c>
    </row>
    <row r="63" spans="10:21" x14ac:dyDescent="0.25">
      <c r="J63">
        <v>10</v>
      </c>
      <c r="K63" t="s">
        <v>300</v>
      </c>
      <c r="L63" t="s">
        <v>303</v>
      </c>
      <c r="M63" s="12">
        <v>7431</v>
      </c>
      <c r="N63" s="3">
        <v>42385</v>
      </c>
      <c r="O63" t="s">
        <v>306</v>
      </c>
      <c r="S63" t="s">
        <v>313</v>
      </c>
      <c r="U63">
        <f>COUNTIF(L54:L83,L54)</f>
        <v>12</v>
      </c>
    </row>
    <row r="64" spans="10:21" x14ac:dyDescent="0.25">
      <c r="J64">
        <v>11</v>
      </c>
      <c r="K64" t="s">
        <v>297</v>
      </c>
      <c r="L64" t="s">
        <v>303</v>
      </c>
      <c r="M64" s="12">
        <v>8250</v>
      </c>
      <c r="N64" s="3">
        <v>42385</v>
      </c>
      <c r="O64" t="s">
        <v>307</v>
      </c>
    </row>
    <row r="65" spans="10:21" x14ac:dyDescent="0.25">
      <c r="J65">
        <v>12</v>
      </c>
      <c r="K65" t="s">
        <v>296</v>
      </c>
      <c r="L65" t="s">
        <v>302</v>
      </c>
      <c r="M65" s="12">
        <v>7012</v>
      </c>
      <c r="N65" s="3">
        <v>42387</v>
      </c>
      <c r="O65" t="s">
        <v>304</v>
      </c>
    </row>
    <row r="66" spans="10:21" x14ac:dyDescent="0.25">
      <c r="J66">
        <v>13</v>
      </c>
      <c r="K66" t="s">
        <v>295</v>
      </c>
      <c r="L66" t="s">
        <v>302</v>
      </c>
      <c r="M66" s="12">
        <v>1903</v>
      </c>
      <c r="N66" s="3">
        <v>42389</v>
      </c>
      <c r="O66" t="s">
        <v>307</v>
      </c>
      <c r="S66" t="s">
        <v>314</v>
      </c>
    </row>
    <row r="67" spans="10:21" x14ac:dyDescent="0.25">
      <c r="J67">
        <v>14</v>
      </c>
      <c r="K67" t="s">
        <v>296</v>
      </c>
      <c r="L67" t="s">
        <v>302</v>
      </c>
      <c r="M67" s="12">
        <v>2824</v>
      </c>
      <c r="N67" s="3">
        <v>42391</v>
      </c>
      <c r="O67" t="s">
        <v>306</v>
      </c>
      <c r="S67" t="s">
        <v>315</v>
      </c>
      <c r="T67">
        <f>SUMIF(K54:K83,K62,M54:M83)</f>
        <v>25557</v>
      </c>
    </row>
    <row r="68" spans="10:21" x14ac:dyDescent="0.25">
      <c r="J68">
        <v>15</v>
      </c>
      <c r="K68" t="s">
        <v>300</v>
      </c>
      <c r="L68" t="s">
        <v>303</v>
      </c>
      <c r="M68" s="12">
        <v>6946</v>
      </c>
      <c r="N68" s="3">
        <v>42393</v>
      </c>
      <c r="O68" t="s">
        <v>310</v>
      </c>
      <c r="S68" t="s">
        <v>316</v>
      </c>
      <c r="T68">
        <f>SUMIF(K54:K83,K56,M54:M83)</f>
        <v>38956</v>
      </c>
    </row>
    <row r="69" spans="10:21" x14ac:dyDescent="0.25">
      <c r="J69">
        <v>16</v>
      </c>
      <c r="K69" t="s">
        <v>297</v>
      </c>
      <c r="L69" t="s">
        <v>303</v>
      </c>
      <c r="M69" s="12">
        <v>2320</v>
      </c>
      <c r="N69" s="3">
        <v>42396</v>
      </c>
      <c r="O69" t="s">
        <v>305</v>
      </c>
    </row>
    <row r="70" spans="10:21" x14ac:dyDescent="0.25">
      <c r="J70">
        <v>17</v>
      </c>
      <c r="K70" t="s">
        <v>297</v>
      </c>
      <c r="L70" t="s">
        <v>303</v>
      </c>
      <c r="M70" s="12">
        <v>2116</v>
      </c>
      <c r="N70" s="3">
        <v>42397</v>
      </c>
      <c r="O70" t="s">
        <v>304</v>
      </c>
    </row>
    <row r="71" spans="10:21" x14ac:dyDescent="0.25">
      <c r="J71">
        <v>18</v>
      </c>
      <c r="K71" t="s">
        <v>297</v>
      </c>
      <c r="L71" t="s">
        <v>303</v>
      </c>
      <c r="M71" s="12">
        <v>1135</v>
      </c>
      <c r="N71" s="3">
        <v>42399</v>
      </c>
      <c r="O71" t="s">
        <v>305</v>
      </c>
      <c r="S71" t="s">
        <v>317</v>
      </c>
    </row>
    <row r="72" spans="10:21" x14ac:dyDescent="0.25">
      <c r="J72">
        <v>19</v>
      </c>
      <c r="K72" t="s">
        <v>296</v>
      </c>
      <c r="L72" t="s">
        <v>302</v>
      </c>
      <c r="M72" s="12">
        <v>3595</v>
      </c>
      <c r="N72" s="3">
        <v>42399</v>
      </c>
      <c r="O72" t="s">
        <v>305</v>
      </c>
      <c r="S72">
        <f>COUNTA(K54:K83)</f>
        <v>30</v>
      </c>
    </row>
    <row r="73" spans="10:21" x14ac:dyDescent="0.25">
      <c r="J73">
        <v>20</v>
      </c>
      <c r="K73" t="s">
        <v>300</v>
      </c>
      <c r="L73" t="s">
        <v>303</v>
      </c>
      <c r="M73" s="12">
        <v>1161</v>
      </c>
      <c r="N73" s="3">
        <v>42402</v>
      </c>
      <c r="O73" t="s">
        <v>304</v>
      </c>
    </row>
    <row r="74" spans="10:21" x14ac:dyDescent="0.25">
      <c r="J74">
        <v>21</v>
      </c>
      <c r="K74" t="s">
        <v>299</v>
      </c>
      <c r="L74" t="s">
        <v>303</v>
      </c>
      <c r="M74" s="12">
        <v>2256</v>
      </c>
      <c r="N74" s="3">
        <v>42404</v>
      </c>
      <c r="O74" t="s">
        <v>310</v>
      </c>
    </row>
    <row r="75" spans="10:21" x14ac:dyDescent="0.25">
      <c r="J75">
        <v>22</v>
      </c>
      <c r="K75" t="s">
        <v>297</v>
      </c>
      <c r="L75" t="s">
        <v>303</v>
      </c>
      <c r="M75" s="12">
        <v>1004</v>
      </c>
      <c r="N75" s="3">
        <v>42411</v>
      </c>
      <c r="O75" t="s">
        <v>309</v>
      </c>
      <c r="S75" t="s">
        <v>318</v>
      </c>
    </row>
    <row r="76" spans="10:21" x14ac:dyDescent="0.25">
      <c r="J76">
        <v>23</v>
      </c>
      <c r="K76" t="s">
        <v>297</v>
      </c>
      <c r="L76" t="s">
        <v>303</v>
      </c>
      <c r="M76" s="12">
        <v>3642</v>
      </c>
      <c r="N76" s="3">
        <v>42414</v>
      </c>
      <c r="O76" t="s">
        <v>306</v>
      </c>
      <c r="T76" t="s">
        <v>315</v>
      </c>
      <c r="U76" t="s">
        <v>316</v>
      </c>
    </row>
    <row r="77" spans="10:21" x14ac:dyDescent="0.25">
      <c r="J77">
        <v>24</v>
      </c>
      <c r="K77" t="s">
        <v>297</v>
      </c>
      <c r="L77" t="s">
        <v>303</v>
      </c>
      <c r="M77" s="12">
        <v>4582</v>
      </c>
      <c r="N77" s="3">
        <v>42417</v>
      </c>
      <c r="O77" t="s">
        <v>304</v>
      </c>
      <c r="S77" t="s">
        <v>319</v>
      </c>
      <c r="T77">
        <f>COUNTIFS(O54:O83,O57,K54:K83,K63)</f>
        <v>1</v>
      </c>
      <c r="U77">
        <f>COUNTIFS(O54:O83,O57,K54:K83,K61)</f>
        <v>2</v>
      </c>
    </row>
    <row r="78" spans="10:21" x14ac:dyDescent="0.25">
      <c r="J78">
        <v>25</v>
      </c>
      <c r="K78" t="s">
        <v>298</v>
      </c>
      <c r="L78" t="s">
        <v>302</v>
      </c>
      <c r="M78" s="12">
        <v>3559</v>
      </c>
      <c r="N78" s="3">
        <v>42417</v>
      </c>
      <c r="O78" t="s">
        <v>305</v>
      </c>
      <c r="S78" t="s">
        <v>254</v>
      </c>
      <c r="T78">
        <f>COUNTIFS(O54:O83,O71,K54:K83,K83)</f>
        <v>0</v>
      </c>
      <c r="U78">
        <f>COUNTIFS(O54:O83,O55,K54:K83,K56)</f>
        <v>2</v>
      </c>
    </row>
    <row r="79" spans="10:21" x14ac:dyDescent="0.25">
      <c r="J79">
        <v>26</v>
      </c>
      <c r="K79" t="s">
        <v>295</v>
      </c>
      <c r="L79" t="s">
        <v>302</v>
      </c>
      <c r="M79" s="12">
        <v>5154</v>
      </c>
      <c r="N79" s="3">
        <v>42417</v>
      </c>
      <c r="O79" t="s">
        <v>308</v>
      </c>
    </row>
    <row r="80" spans="10:21" x14ac:dyDescent="0.25">
      <c r="J80">
        <v>27</v>
      </c>
      <c r="K80" t="s">
        <v>301</v>
      </c>
      <c r="L80" t="s">
        <v>303</v>
      </c>
      <c r="M80" s="12">
        <v>7388</v>
      </c>
      <c r="N80" s="3">
        <v>42418</v>
      </c>
      <c r="O80" t="s">
        <v>310</v>
      </c>
    </row>
    <row r="81" spans="9:21" x14ac:dyDescent="0.25">
      <c r="J81">
        <v>28</v>
      </c>
      <c r="K81" t="s">
        <v>298</v>
      </c>
      <c r="L81" t="s">
        <v>302</v>
      </c>
      <c r="M81" s="12">
        <v>7163</v>
      </c>
      <c r="N81" s="3">
        <v>42418</v>
      </c>
      <c r="O81" t="s">
        <v>304</v>
      </c>
      <c r="S81" t="s">
        <v>320</v>
      </c>
    </row>
    <row r="82" spans="9:21" x14ac:dyDescent="0.25">
      <c r="J82">
        <v>29</v>
      </c>
      <c r="K82" t="s">
        <v>298</v>
      </c>
      <c r="L82" t="s">
        <v>302</v>
      </c>
      <c r="M82" s="12">
        <v>5101</v>
      </c>
      <c r="N82" s="3">
        <v>42420</v>
      </c>
      <c r="O82" t="s">
        <v>307</v>
      </c>
    </row>
    <row r="83" spans="9:21" x14ac:dyDescent="0.25">
      <c r="J83">
        <v>30</v>
      </c>
      <c r="K83" t="s">
        <v>300</v>
      </c>
      <c r="L83" t="s">
        <v>303</v>
      </c>
      <c r="M83" s="12">
        <v>7602</v>
      </c>
      <c r="N83" s="3">
        <v>42421</v>
      </c>
      <c r="O83" t="s">
        <v>310</v>
      </c>
      <c r="S83" t="s">
        <v>315</v>
      </c>
      <c r="T83">
        <f>SUMIFS(M53:M83,K53:K83,K63,O53:O83,O54)</f>
        <v>1161</v>
      </c>
    </row>
    <row r="84" spans="9:21" x14ac:dyDescent="0.25">
      <c r="S84" t="s">
        <v>316</v>
      </c>
      <c r="T84">
        <f>SUMIFS(M53:M83,K53:K83,K56,O53:O83,O54)</f>
        <v>7315</v>
      </c>
    </row>
    <row r="91" spans="9:21" x14ac:dyDescent="0.25">
      <c r="M91" t="s">
        <v>321</v>
      </c>
    </row>
    <row r="94" spans="9:21" x14ac:dyDescent="0.25">
      <c r="I94" s="2" t="s">
        <v>322</v>
      </c>
      <c r="J94" s="2" t="s">
        <v>323</v>
      </c>
      <c r="K94" s="2" t="s">
        <v>248</v>
      </c>
      <c r="L94" s="2" t="s">
        <v>324</v>
      </c>
    </row>
    <row r="95" spans="9:21" x14ac:dyDescent="0.25">
      <c r="I95" s="2" t="s">
        <v>325</v>
      </c>
      <c r="J95" s="2" t="s">
        <v>335</v>
      </c>
      <c r="K95" s="2" t="s">
        <v>304</v>
      </c>
      <c r="L95" s="2">
        <v>74</v>
      </c>
      <c r="O95" t="s">
        <v>337</v>
      </c>
      <c r="T95" t="s">
        <v>372</v>
      </c>
    </row>
    <row r="96" spans="9:21" x14ac:dyDescent="0.25">
      <c r="I96" s="2" t="s">
        <v>326</v>
      </c>
      <c r="J96" s="2" t="s">
        <v>336</v>
      </c>
      <c r="K96" s="2" t="s">
        <v>305</v>
      </c>
      <c r="L96" s="2">
        <v>92</v>
      </c>
      <c r="T96" t="s">
        <v>338</v>
      </c>
      <c r="U96">
        <f>SUMIFS(L94:L105,J94:J105,J95,K94:K105,K95)</f>
        <v>280</v>
      </c>
    </row>
    <row r="97" spans="9:21" x14ac:dyDescent="0.25">
      <c r="I97" s="2" t="s">
        <v>327</v>
      </c>
      <c r="J97" s="2" t="s">
        <v>335</v>
      </c>
      <c r="K97" s="2" t="s">
        <v>304</v>
      </c>
      <c r="L97" s="2">
        <v>65</v>
      </c>
      <c r="O97" t="s">
        <v>338</v>
      </c>
      <c r="P97">
        <f>COUNTIF(J95:J105,J95)</f>
        <v>5</v>
      </c>
      <c r="T97" t="s">
        <v>339</v>
      </c>
      <c r="U97">
        <f>SUMIFS(L94:L105,J94:J105,J98,K94:K105,K95)</f>
        <v>96</v>
      </c>
    </row>
    <row r="98" spans="9:21" x14ac:dyDescent="0.25">
      <c r="I98" s="2" t="s">
        <v>328</v>
      </c>
      <c r="J98" s="2" t="s">
        <v>336</v>
      </c>
      <c r="K98" s="2" t="s">
        <v>306</v>
      </c>
      <c r="L98" s="2">
        <v>82</v>
      </c>
      <c r="O98" t="s">
        <v>339</v>
      </c>
      <c r="P98">
        <f>COUNTIF(J95:J105,J98)</f>
        <v>6</v>
      </c>
    </row>
    <row r="99" spans="9:21" x14ac:dyDescent="0.25">
      <c r="I99" s="2" t="s">
        <v>329</v>
      </c>
      <c r="J99" s="2" t="s">
        <v>336</v>
      </c>
      <c r="K99" s="2" t="s">
        <v>308</v>
      </c>
      <c r="L99" s="2">
        <v>50</v>
      </c>
    </row>
    <row r="100" spans="9:21" x14ac:dyDescent="0.25">
      <c r="I100" s="2" t="s">
        <v>330</v>
      </c>
      <c r="J100" s="2" t="s">
        <v>336</v>
      </c>
      <c r="K100" s="2" t="s">
        <v>306</v>
      </c>
      <c r="L100" s="2">
        <v>91</v>
      </c>
    </row>
    <row r="101" spans="9:21" x14ac:dyDescent="0.25">
      <c r="I101" s="2" t="s">
        <v>331</v>
      </c>
      <c r="J101" s="2" t="s">
        <v>336</v>
      </c>
      <c r="K101" s="2" t="s">
        <v>304</v>
      </c>
      <c r="L101" s="2">
        <v>96</v>
      </c>
      <c r="O101" t="s">
        <v>340</v>
      </c>
      <c r="T101" t="s">
        <v>373</v>
      </c>
    </row>
    <row r="102" spans="9:21" x14ac:dyDescent="0.25">
      <c r="I102" s="2" t="s">
        <v>332</v>
      </c>
      <c r="J102" s="2" t="s">
        <v>335</v>
      </c>
      <c r="K102" s="2" t="s">
        <v>304</v>
      </c>
      <c r="L102" s="2">
        <v>58</v>
      </c>
      <c r="O102">
        <f>COUNTIFS(J95:J105,J95,K95:K105,K95)</f>
        <v>4</v>
      </c>
    </row>
    <row r="103" spans="9:21" x14ac:dyDescent="0.25">
      <c r="I103" s="2" t="s">
        <v>131</v>
      </c>
      <c r="J103" s="2" t="s">
        <v>335</v>
      </c>
      <c r="K103" s="2" t="s">
        <v>306</v>
      </c>
      <c r="L103" s="2">
        <v>67</v>
      </c>
      <c r="T103" t="s">
        <v>338</v>
      </c>
      <c r="U103">
        <f>SUMIFS(L94:L105,J94:J105,J95,K94:K105,K101)</f>
        <v>280</v>
      </c>
    </row>
    <row r="104" spans="9:21" x14ac:dyDescent="0.25">
      <c r="I104" s="2" t="s">
        <v>333</v>
      </c>
      <c r="J104" s="2" t="s">
        <v>336</v>
      </c>
      <c r="K104" s="2" t="s">
        <v>305</v>
      </c>
      <c r="L104" s="2">
        <v>54</v>
      </c>
    </row>
    <row r="105" spans="9:21" x14ac:dyDescent="0.25">
      <c r="I105" s="2" t="s">
        <v>334</v>
      </c>
      <c r="J105" s="2" t="s">
        <v>335</v>
      </c>
      <c r="K105" s="2" t="s">
        <v>304</v>
      </c>
      <c r="L105" s="2">
        <v>83</v>
      </c>
      <c r="O105" t="s">
        <v>341</v>
      </c>
    </row>
    <row r="107" spans="9:21" x14ac:dyDescent="0.25">
      <c r="O107" t="s">
        <v>342</v>
      </c>
      <c r="P107" t="str">
        <f>VLOOKUP(I98,I95:L105,3,FALSE)</f>
        <v>Canada</v>
      </c>
    </row>
    <row r="108" spans="9:21" x14ac:dyDescent="0.25">
      <c r="O108" t="s">
        <v>343</v>
      </c>
      <c r="P108" t="str">
        <f>VLOOKUP(I103,I95:L105,3,FALSE)</f>
        <v>Canada</v>
      </c>
    </row>
    <row r="115" spans="10:17" x14ac:dyDescent="0.25">
      <c r="L115" t="s">
        <v>344</v>
      </c>
    </row>
    <row r="119" spans="10:17" x14ac:dyDescent="0.25">
      <c r="J119" s="2" t="s">
        <v>345</v>
      </c>
      <c r="K119" s="2" t="s">
        <v>346</v>
      </c>
      <c r="L119" s="2" t="s">
        <v>291</v>
      </c>
      <c r="O119" s="2" t="s">
        <v>345</v>
      </c>
      <c r="P119" s="2" t="s">
        <v>346</v>
      </c>
      <c r="Q119" s="2" t="s">
        <v>291</v>
      </c>
    </row>
    <row r="120" spans="10:17" x14ac:dyDescent="0.25">
      <c r="J120" s="2">
        <v>101</v>
      </c>
      <c r="K120" s="2" t="s">
        <v>347</v>
      </c>
      <c r="L120" s="2" t="s">
        <v>350</v>
      </c>
      <c r="O120" s="2">
        <v>104</v>
      </c>
      <c r="P120" s="2" t="str">
        <f>VLOOKUP(J123,J119:L123,2,FALSE)</f>
        <v>HP</v>
      </c>
      <c r="Q120" s="2" t="str">
        <f>VLOOKUP(J123,J119:L123,3,FALSE)</f>
        <v>Printer</v>
      </c>
    </row>
    <row r="121" spans="10:17" x14ac:dyDescent="0.25">
      <c r="J121" s="2">
        <v>102</v>
      </c>
      <c r="K121" s="2" t="s">
        <v>348</v>
      </c>
      <c r="L121" s="2" t="s">
        <v>351</v>
      </c>
      <c r="O121" s="2">
        <v>103</v>
      </c>
      <c r="P121" s="2" t="str">
        <f>VLOOKUP(J122,J119:L123,2,FALSE)</f>
        <v>Logitech</v>
      </c>
      <c r="Q121" s="2" t="str">
        <f>VLOOKUP(J122,J119:L123,3,FALSE)</f>
        <v>Mouse</v>
      </c>
    </row>
    <row r="122" spans="10:17" x14ac:dyDescent="0.25">
      <c r="J122" s="2">
        <v>103</v>
      </c>
      <c r="K122" s="2" t="s">
        <v>348</v>
      </c>
      <c r="L122" s="2" t="s">
        <v>352</v>
      </c>
      <c r="O122" s="2">
        <v>104</v>
      </c>
      <c r="P122" s="2" t="str">
        <f>VLOOKUP(O122,J119:L123,2,FALSE)</f>
        <v>HP</v>
      </c>
      <c r="Q122" s="2" t="str">
        <f>VLOOKUP(J123,J119:L123,3,FALSE)</f>
        <v>Printer</v>
      </c>
    </row>
    <row r="123" spans="10:17" x14ac:dyDescent="0.25">
      <c r="J123" s="2">
        <v>104</v>
      </c>
      <c r="K123" s="2" t="s">
        <v>349</v>
      </c>
      <c r="L123" s="2" t="s">
        <v>353</v>
      </c>
      <c r="O123" s="2">
        <v>101</v>
      </c>
      <c r="P123" s="2" t="str">
        <f>VLOOKUP(J120,J119:L123,2,FALSE)</f>
        <v>Dell</v>
      </c>
      <c r="Q123" s="2" t="str">
        <f>VLOOKUP(J120,J119:L123,3,FALSE)</f>
        <v>Computer</v>
      </c>
    </row>
    <row r="124" spans="10:17" x14ac:dyDescent="0.25">
      <c r="O124" s="2">
        <v>102</v>
      </c>
      <c r="P124" s="2" t="str">
        <f>VLOOKUP(J121,J120:L124,2,FALSE)</f>
        <v>Logitech</v>
      </c>
      <c r="Q124" s="2" t="str">
        <f t="shared" ref="Q124:Q125" si="0">VLOOKUP(J121,J120:L124,3,FALSE)</f>
        <v>Keyboard</v>
      </c>
    </row>
    <row r="125" spans="10:17" x14ac:dyDescent="0.25">
      <c r="O125" s="2">
        <v>103</v>
      </c>
      <c r="P125" s="2" t="str">
        <f>VLOOKUP(J122,J121:L125,2,FALSE)</f>
        <v>Logitech</v>
      </c>
      <c r="Q125" s="2" t="str">
        <f t="shared" si="0"/>
        <v>Mouse</v>
      </c>
    </row>
    <row r="126" spans="10:17" x14ac:dyDescent="0.25">
      <c r="O126" s="2">
        <v>101</v>
      </c>
      <c r="P126" s="2" t="str">
        <f>VLOOKUP(J120,J119:L123,2,FALSE)</f>
        <v>Dell</v>
      </c>
      <c r="Q126" s="2" t="str">
        <f>VLOOKUP(J123,J122:L126,3,FALSE)</f>
        <v>Printer</v>
      </c>
    </row>
    <row r="127" spans="10:17" x14ac:dyDescent="0.25">
      <c r="O127" s="2">
        <v>104</v>
      </c>
      <c r="P127" s="2" t="str">
        <f>VLOOKUP(O127,J119:L123,2,FALSE)</f>
        <v>HP</v>
      </c>
      <c r="Q127" s="2" t="str">
        <f>VLOOKUP(J123,J119:L123,3,FALSE)</f>
        <v>Printer</v>
      </c>
    </row>
    <row r="128" spans="10:17" x14ac:dyDescent="0.25">
      <c r="O128" s="2">
        <v>101</v>
      </c>
      <c r="P128" s="2" t="str">
        <f>VLOOKUP(J120,J119:L123,2,FALSE)</f>
        <v>Dell</v>
      </c>
      <c r="Q128" s="2" t="str">
        <f>VLOOKUP(J120,J119:L123,3,FALSE)</f>
        <v>Computer</v>
      </c>
    </row>
    <row r="129" spans="11:19" x14ac:dyDescent="0.25">
      <c r="O129" s="2">
        <v>102</v>
      </c>
      <c r="P129" s="2" t="str">
        <f>VLOOKUP(J121,J119:L123,2,FALSE)</f>
        <v>Logitech</v>
      </c>
      <c r="Q129" s="2" t="str">
        <f>VLOOKUP(J121,J119:L123,3,FALSE)</f>
        <v>Keyboard</v>
      </c>
    </row>
    <row r="134" spans="11:19" x14ac:dyDescent="0.25">
      <c r="L134" t="s">
        <v>354</v>
      </c>
    </row>
    <row r="139" spans="11:19" x14ac:dyDescent="0.25">
      <c r="Q139" s="2" t="s">
        <v>355</v>
      </c>
      <c r="R139" s="2" t="s">
        <v>360</v>
      </c>
      <c r="S139" s="2" t="s">
        <v>356</v>
      </c>
    </row>
    <row r="140" spans="11:19" x14ac:dyDescent="0.25">
      <c r="K140" s="2" t="s">
        <v>355</v>
      </c>
      <c r="L140" s="2">
        <v>101</v>
      </c>
      <c r="M140" s="2">
        <v>102</v>
      </c>
      <c r="N140" s="2">
        <v>103</v>
      </c>
      <c r="O140" s="2">
        <v>104</v>
      </c>
      <c r="Q140" s="2">
        <v>104</v>
      </c>
      <c r="R140" s="2" t="str">
        <f>HLOOKUP(O140,K140:O142,3,FALSE)</f>
        <v>printer</v>
      </c>
      <c r="S140" s="2" t="str">
        <f>HLOOKUP(O140,K140:O142,2,FALSE)</f>
        <v>hp</v>
      </c>
    </row>
    <row r="141" spans="11:19" x14ac:dyDescent="0.25">
      <c r="K141" s="2" t="s">
        <v>356</v>
      </c>
      <c r="L141" s="2" t="s">
        <v>357</v>
      </c>
      <c r="M141" s="2" t="s">
        <v>358</v>
      </c>
      <c r="N141" s="2" t="s">
        <v>358</v>
      </c>
      <c r="O141" s="2" t="s">
        <v>359</v>
      </c>
      <c r="Q141" s="2">
        <v>103</v>
      </c>
      <c r="R141" s="2" t="str">
        <f>HLOOKUP(N140,K140:O142,3,FALSE)</f>
        <v>mouse</v>
      </c>
      <c r="S141" s="2" t="str">
        <f>HLOOKUP(N140,K140:O142,2,FALSE)</f>
        <v>logitech</v>
      </c>
    </row>
    <row r="142" spans="11:19" x14ac:dyDescent="0.25">
      <c r="K142" s="2" t="s">
        <v>360</v>
      </c>
      <c r="L142" s="2" t="s">
        <v>46</v>
      </c>
      <c r="M142" s="2" t="s">
        <v>361</v>
      </c>
      <c r="N142" s="2" t="s">
        <v>362</v>
      </c>
      <c r="O142" s="2" t="s">
        <v>363</v>
      </c>
      <c r="Q142" s="2">
        <v>104</v>
      </c>
      <c r="R142" s="2" t="str">
        <f>HLOOKUP(O140,K140:O142,3,FALSE)</f>
        <v>printer</v>
      </c>
      <c r="S142" s="2" t="str">
        <f>HLOOKUP(O140,K140:O142,2,FALSE)</f>
        <v>hp</v>
      </c>
    </row>
    <row r="143" spans="11:19" x14ac:dyDescent="0.25">
      <c r="Q143" s="2">
        <v>101</v>
      </c>
      <c r="R143" s="2" t="str">
        <f>HLOOKUP(L140,K140:O142,3,FALSE)</f>
        <v>computer</v>
      </c>
      <c r="S143" s="2" t="str">
        <f>HLOOKUP(L140,K140:O142,2,FALSE)</f>
        <v>dell</v>
      </c>
    </row>
    <row r="144" spans="11:19" x14ac:dyDescent="0.25">
      <c r="Q144" s="2">
        <v>102</v>
      </c>
      <c r="R144" s="2" t="str">
        <f>HLOOKUP(M140,K140:O142,3,FALSE)</f>
        <v>keyboard</v>
      </c>
      <c r="S144" s="2" t="str">
        <f>HLOOKUP(M140,K140:O142,2,FALSE)</f>
        <v>logitech</v>
      </c>
    </row>
    <row r="145" spans="10:21" x14ac:dyDescent="0.25">
      <c r="Q145" s="2">
        <v>103</v>
      </c>
      <c r="R145" s="2" t="str">
        <f>HLOOKUP(N140,K140:O142,3,FALSE)</f>
        <v>mouse</v>
      </c>
      <c r="S145" s="2" t="str">
        <f>HLOOKUP(N140,K140:O142,2,FALSE)</f>
        <v>logitech</v>
      </c>
    </row>
    <row r="146" spans="10:21" x14ac:dyDescent="0.25">
      <c r="Q146" s="2">
        <v>101</v>
      </c>
      <c r="R146" s="2" t="str">
        <f>HLOOKUP(L140,K140:O142,3,FALSE)</f>
        <v>computer</v>
      </c>
      <c r="S146" s="2" t="str">
        <f>HLOOKUP(L140,K140:O142,2,FALSE)</f>
        <v>dell</v>
      </c>
    </row>
    <row r="147" spans="10:21" x14ac:dyDescent="0.25">
      <c r="Q147" s="2">
        <v>104</v>
      </c>
      <c r="R147" s="2" t="str">
        <f>HLOOKUP(O140,K140:O142,3,FALSE)</f>
        <v>printer</v>
      </c>
      <c r="S147" s="2" t="str">
        <f>HLOOKUP(O140,K140:O142,2,FALSE)</f>
        <v>hp</v>
      </c>
    </row>
    <row r="148" spans="10:21" x14ac:dyDescent="0.25">
      <c r="Q148" s="2">
        <v>101</v>
      </c>
      <c r="R148" s="2" t="str">
        <f>HLOOKUP(L140,K140:O142,3,FALSE)</f>
        <v>computer</v>
      </c>
      <c r="S148" s="2" t="str">
        <f>HLOOKUP(L140,K140:O142,2,FALSE)</f>
        <v>dell</v>
      </c>
    </row>
    <row r="149" spans="10:21" x14ac:dyDescent="0.25">
      <c r="Q149" s="2">
        <v>102</v>
      </c>
      <c r="R149" s="2" t="str">
        <f>HLOOKUP(M140,K140:O142,3,FALSE)</f>
        <v>keyboard</v>
      </c>
      <c r="S149" s="2" t="str">
        <f>HLOOKUP(M140,K140:O142,2,FALSE)</f>
        <v>logitech</v>
      </c>
    </row>
    <row r="156" spans="10:21" x14ac:dyDescent="0.25">
      <c r="L156" t="s">
        <v>364</v>
      </c>
      <c r="U156" t="s">
        <v>371</v>
      </c>
    </row>
    <row r="159" spans="10:21" x14ac:dyDescent="0.25">
      <c r="J159" s="2" t="s">
        <v>365</v>
      </c>
      <c r="K159" s="2" t="s">
        <v>52</v>
      </c>
      <c r="L159" s="2" t="s">
        <v>53</v>
      </c>
      <c r="M159" s="2" t="s">
        <v>54</v>
      </c>
      <c r="P159" s="2" t="s">
        <v>368</v>
      </c>
      <c r="Q159" s="2" t="s">
        <v>370</v>
      </c>
      <c r="R159" s="2">
        <f>INDEX(J159:M163,MATCH(P159,J159:J163,0),4)</f>
        <v>1507</v>
      </c>
    </row>
    <row r="160" spans="10:21" x14ac:dyDescent="0.25">
      <c r="J160" s="2" t="s">
        <v>366</v>
      </c>
      <c r="K160" s="2">
        <v>5535</v>
      </c>
      <c r="L160" s="2">
        <v>5414</v>
      </c>
      <c r="M160" s="2">
        <v>9027</v>
      </c>
      <c r="P160" s="2" t="s">
        <v>369</v>
      </c>
      <c r="Q160" s="2" t="s">
        <v>53</v>
      </c>
      <c r="R160" s="2">
        <f>INDEX(J159:M163,MATCH(P160,J159:J163,0),3)</f>
        <v>3654</v>
      </c>
    </row>
    <row r="161" spans="10:18" x14ac:dyDescent="0.25">
      <c r="J161" s="2" t="s">
        <v>367</v>
      </c>
      <c r="K161" s="2">
        <v>5013</v>
      </c>
      <c r="L161" s="2">
        <v>5107</v>
      </c>
      <c r="M161" s="2">
        <v>11667</v>
      </c>
      <c r="P161" s="2" t="s">
        <v>367</v>
      </c>
      <c r="Q161" s="2" t="s">
        <v>52</v>
      </c>
      <c r="R161" s="2">
        <f>INDEX(J159:M163,MATCH(P161,J159:J163,0),2)</f>
        <v>5013</v>
      </c>
    </row>
    <row r="162" spans="10:18" x14ac:dyDescent="0.25">
      <c r="J162" s="2" t="s">
        <v>368</v>
      </c>
      <c r="K162" s="2">
        <v>6597</v>
      </c>
      <c r="L162" s="2">
        <v>3858</v>
      </c>
      <c r="M162" s="2">
        <v>1507</v>
      </c>
      <c r="P162" s="2" t="s">
        <v>366</v>
      </c>
      <c r="Q162" s="2" t="s">
        <v>370</v>
      </c>
      <c r="R162" s="2">
        <f>INDEX(J159:M163,MATCH(P162,J159:J163,0),4)</f>
        <v>9027</v>
      </c>
    </row>
    <row r="163" spans="10:18" x14ac:dyDescent="0.25">
      <c r="J163" s="2" t="s">
        <v>369</v>
      </c>
      <c r="K163" s="2">
        <v>3195</v>
      </c>
      <c r="L163" s="2">
        <v>3654</v>
      </c>
      <c r="M163" s="2">
        <v>7225</v>
      </c>
    </row>
    <row r="173" spans="10:18" x14ac:dyDescent="0.25">
      <c r="L173" t="s">
        <v>374</v>
      </c>
    </row>
    <row r="177" spans="9:16" x14ac:dyDescent="0.25">
      <c r="I177" s="2" t="s">
        <v>375</v>
      </c>
      <c r="J177" s="2" t="s">
        <v>376</v>
      </c>
      <c r="K177" s="2" t="s">
        <v>157</v>
      </c>
      <c r="L177" s="2" t="s">
        <v>377</v>
      </c>
      <c r="O177" s="2" t="s">
        <v>377</v>
      </c>
      <c r="P177" s="2" t="s">
        <v>376</v>
      </c>
    </row>
    <row r="178" spans="9:16" x14ac:dyDescent="0.25">
      <c r="I178" s="2" t="s">
        <v>378</v>
      </c>
      <c r="J178" s="13">
        <v>92671</v>
      </c>
      <c r="K178" s="2" t="s">
        <v>247</v>
      </c>
      <c r="L178" s="2" t="s">
        <v>399</v>
      </c>
      <c r="O178" s="2" t="s">
        <v>399</v>
      </c>
      <c r="P178" s="2">
        <f>INDEX(I177:L197,MATCH(O178,L177:L197,0),2)</f>
        <v>92671</v>
      </c>
    </row>
    <row r="179" spans="9:16" x14ac:dyDescent="0.25">
      <c r="I179" s="2" t="s">
        <v>379</v>
      </c>
      <c r="J179" s="13">
        <v>84120</v>
      </c>
      <c r="K179" s="2" t="s">
        <v>396</v>
      </c>
      <c r="L179" s="2" t="s">
        <v>400</v>
      </c>
      <c r="O179" s="2" t="s">
        <v>400</v>
      </c>
      <c r="P179" s="2">
        <f t="shared" ref="P179:P197" si="1">INDEX(I178:L198,MATCH(O179,L178:L198,0),2)</f>
        <v>84120</v>
      </c>
    </row>
    <row r="180" spans="9:16" x14ac:dyDescent="0.25">
      <c r="I180" s="2" t="s">
        <v>380</v>
      </c>
      <c r="J180" s="13">
        <v>50793</v>
      </c>
      <c r="K180" s="2" t="s">
        <v>188</v>
      </c>
      <c r="L180" s="2" t="s">
        <v>401</v>
      </c>
      <c r="O180" s="2" t="s">
        <v>401</v>
      </c>
      <c r="P180" s="2">
        <f t="shared" si="1"/>
        <v>50793</v>
      </c>
    </row>
    <row r="181" spans="9:16" x14ac:dyDescent="0.25">
      <c r="I181" s="2" t="s">
        <v>381</v>
      </c>
      <c r="J181" s="13">
        <v>77833</v>
      </c>
      <c r="K181" s="2" t="s">
        <v>397</v>
      </c>
      <c r="L181" s="2" t="s">
        <v>402</v>
      </c>
      <c r="O181" s="2" t="s">
        <v>402</v>
      </c>
      <c r="P181" s="2">
        <f t="shared" si="1"/>
        <v>77833</v>
      </c>
    </row>
    <row r="182" spans="9:16" x14ac:dyDescent="0.25">
      <c r="I182" s="2" t="s">
        <v>382</v>
      </c>
      <c r="J182" s="13">
        <v>58914</v>
      </c>
      <c r="K182" s="2" t="s">
        <v>191</v>
      </c>
      <c r="L182" s="2" t="s">
        <v>403</v>
      </c>
      <c r="O182" s="2" t="s">
        <v>403</v>
      </c>
      <c r="P182" s="2">
        <f t="shared" si="1"/>
        <v>58914</v>
      </c>
    </row>
    <row r="183" spans="9:16" x14ac:dyDescent="0.25">
      <c r="I183" s="2" t="s">
        <v>383</v>
      </c>
      <c r="J183" s="13">
        <v>51096</v>
      </c>
      <c r="K183" s="2" t="s">
        <v>398</v>
      </c>
      <c r="L183" s="2" t="s">
        <v>404</v>
      </c>
      <c r="O183" s="2" t="s">
        <v>404</v>
      </c>
      <c r="P183" s="2">
        <f t="shared" si="1"/>
        <v>51096</v>
      </c>
    </row>
    <row r="184" spans="9:16" x14ac:dyDescent="0.25">
      <c r="I184" s="2" t="s">
        <v>384</v>
      </c>
      <c r="J184" s="13">
        <v>83735</v>
      </c>
      <c r="K184" s="2" t="s">
        <v>188</v>
      </c>
      <c r="L184" s="2" t="s">
        <v>405</v>
      </c>
      <c r="O184" s="2" t="s">
        <v>405</v>
      </c>
      <c r="P184" s="2">
        <f t="shared" si="1"/>
        <v>83735</v>
      </c>
    </row>
    <row r="185" spans="9:16" x14ac:dyDescent="0.25">
      <c r="I185" s="2" t="s">
        <v>385</v>
      </c>
      <c r="J185" s="13">
        <v>74418</v>
      </c>
      <c r="K185" s="2" t="s">
        <v>398</v>
      </c>
      <c r="L185" s="2" t="s">
        <v>406</v>
      </c>
      <c r="O185" s="2" t="s">
        <v>406</v>
      </c>
      <c r="P185" s="2">
        <f t="shared" si="1"/>
        <v>74418</v>
      </c>
    </row>
    <row r="186" spans="9:16" x14ac:dyDescent="0.25">
      <c r="I186" s="2" t="s">
        <v>386</v>
      </c>
      <c r="J186" s="13">
        <v>51366</v>
      </c>
      <c r="K186" s="2" t="s">
        <v>247</v>
      </c>
      <c r="L186" s="2" t="s">
        <v>407</v>
      </c>
      <c r="O186" s="2" t="s">
        <v>407</v>
      </c>
      <c r="P186" s="2">
        <f t="shared" si="1"/>
        <v>51366</v>
      </c>
    </row>
    <row r="187" spans="9:16" x14ac:dyDescent="0.25">
      <c r="I187" s="2" t="s">
        <v>387</v>
      </c>
      <c r="J187" s="13">
        <v>54600</v>
      </c>
      <c r="K187" s="2" t="s">
        <v>191</v>
      </c>
      <c r="L187" s="2" t="s">
        <v>408</v>
      </c>
      <c r="O187" s="2" t="s">
        <v>408</v>
      </c>
      <c r="P187" s="2">
        <f t="shared" si="1"/>
        <v>54600</v>
      </c>
    </row>
    <row r="188" spans="9:16" x14ac:dyDescent="0.25">
      <c r="I188" s="2" t="s">
        <v>388</v>
      </c>
      <c r="J188" s="13">
        <v>93509</v>
      </c>
      <c r="K188" s="2" t="s">
        <v>396</v>
      </c>
      <c r="L188" s="2" t="s">
        <v>409</v>
      </c>
      <c r="O188" s="2" t="s">
        <v>409</v>
      </c>
      <c r="P188" s="2">
        <f>INDEX(I177:L197,MATCH(O188,L177:L197,0),2)</f>
        <v>93509</v>
      </c>
    </row>
    <row r="189" spans="9:16" x14ac:dyDescent="0.25">
      <c r="I189" s="2" t="s">
        <v>389</v>
      </c>
      <c r="J189" s="13">
        <v>80105</v>
      </c>
      <c r="K189" s="2" t="s">
        <v>191</v>
      </c>
      <c r="L189" s="2" t="s">
        <v>410</v>
      </c>
      <c r="O189" s="2" t="s">
        <v>410</v>
      </c>
      <c r="P189" s="2">
        <f t="shared" si="1"/>
        <v>80105</v>
      </c>
    </row>
    <row r="190" spans="9:16" x14ac:dyDescent="0.25">
      <c r="I190" s="2" t="s">
        <v>390</v>
      </c>
      <c r="J190" s="13">
        <v>60802</v>
      </c>
      <c r="K190" s="2" t="s">
        <v>188</v>
      </c>
      <c r="L190" s="2" t="s">
        <v>411</v>
      </c>
      <c r="O190" s="2" t="s">
        <v>411</v>
      </c>
      <c r="P190" s="2">
        <f t="shared" si="1"/>
        <v>60802</v>
      </c>
    </row>
    <row r="191" spans="9:16" x14ac:dyDescent="0.25">
      <c r="I191" s="2" t="s">
        <v>391</v>
      </c>
      <c r="J191" s="13">
        <v>76260</v>
      </c>
      <c r="K191" s="2" t="s">
        <v>247</v>
      </c>
      <c r="L191" s="2" t="s">
        <v>412</v>
      </c>
      <c r="O191" s="2" t="s">
        <v>412</v>
      </c>
      <c r="P191" s="2">
        <f t="shared" si="1"/>
        <v>76260</v>
      </c>
    </row>
    <row r="192" spans="9:16" x14ac:dyDescent="0.25">
      <c r="I192" s="2" t="s">
        <v>392</v>
      </c>
      <c r="J192" s="13">
        <v>88965</v>
      </c>
      <c r="K192" s="2" t="s">
        <v>398</v>
      </c>
      <c r="L192" s="2" t="s">
        <v>413</v>
      </c>
      <c r="O192" s="2" t="s">
        <v>413</v>
      </c>
      <c r="P192" s="2">
        <f t="shared" si="1"/>
        <v>88965</v>
      </c>
    </row>
    <row r="193" spans="9:16" x14ac:dyDescent="0.25">
      <c r="I193" s="2" t="s">
        <v>393</v>
      </c>
      <c r="J193" s="13">
        <v>63288</v>
      </c>
      <c r="K193" s="2" t="s">
        <v>396</v>
      </c>
      <c r="L193" s="2" t="s">
        <v>414</v>
      </c>
      <c r="O193" s="2" t="s">
        <v>414</v>
      </c>
      <c r="P193" s="2">
        <f t="shared" si="1"/>
        <v>63288</v>
      </c>
    </row>
    <row r="194" spans="9:16" x14ac:dyDescent="0.25">
      <c r="I194" s="2" t="s">
        <v>394</v>
      </c>
      <c r="J194" s="13">
        <v>45742</v>
      </c>
      <c r="K194" s="2" t="s">
        <v>247</v>
      </c>
      <c r="L194" s="2" t="s">
        <v>415</v>
      </c>
      <c r="O194" s="2" t="s">
        <v>415</v>
      </c>
      <c r="P194" s="2">
        <f t="shared" si="1"/>
        <v>45742</v>
      </c>
    </row>
    <row r="195" spans="9:16" x14ac:dyDescent="0.25">
      <c r="I195" s="2" t="s">
        <v>334</v>
      </c>
      <c r="J195" s="13">
        <v>88354</v>
      </c>
      <c r="K195" s="2" t="s">
        <v>188</v>
      </c>
      <c r="L195" s="2" t="s">
        <v>416</v>
      </c>
      <c r="O195" s="2" t="s">
        <v>416</v>
      </c>
      <c r="P195" s="2">
        <f t="shared" si="1"/>
        <v>88354</v>
      </c>
    </row>
    <row r="196" spans="9:16" x14ac:dyDescent="0.25">
      <c r="I196" s="2" t="s">
        <v>395</v>
      </c>
      <c r="J196" s="13">
        <v>76641</v>
      </c>
      <c r="K196" s="2" t="s">
        <v>188</v>
      </c>
      <c r="L196" s="2" t="s">
        <v>417</v>
      </c>
      <c r="O196" s="2" t="s">
        <v>417</v>
      </c>
      <c r="P196" s="2">
        <f t="shared" si="1"/>
        <v>76641</v>
      </c>
    </row>
    <row r="197" spans="9:16" x14ac:dyDescent="0.25">
      <c r="I197" s="2" t="s">
        <v>133</v>
      </c>
      <c r="J197" s="13">
        <v>61678</v>
      </c>
      <c r="K197" s="2" t="s">
        <v>247</v>
      </c>
      <c r="L197" s="2" t="s">
        <v>418</v>
      </c>
      <c r="O197" s="2" t="s">
        <v>418</v>
      </c>
      <c r="P197" s="2">
        <f t="shared" si="1"/>
        <v>61678</v>
      </c>
    </row>
    <row r="207" spans="9:16" x14ac:dyDescent="0.25">
      <c r="K207" t="s">
        <v>419</v>
      </c>
    </row>
    <row r="209" spans="8:21" x14ac:dyDescent="0.25">
      <c r="R209" t="s">
        <v>420</v>
      </c>
    </row>
    <row r="211" spans="8:21" x14ac:dyDescent="0.25">
      <c r="H211" s="2" t="s">
        <v>375</v>
      </c>
      <c r="I211" s="2" t="s">
        <v>376</v>
      </c>
      <c r="J211" s="2" t="s">
        <v>157</v>
      </c>
      <c r="K211" s="2" t="s">
        <v>377</v>
      </c>
      <c r="N211" s="2" t="s">
        <v>377</v>
      </c>
      <c r="O211" s="2" t="s">
        <v>376</v>
      </c>
    </row>
    <row r="212" spans="8:21" x14ac:dyDescent="0.25">
      <c r="H212" s="2" t="s">
        <v>378</v>
      </c>
      <c r="I212" s="13">
        <v>92671</v>
      </c>
      <c r="J212" s="2" t="s">
        <v>247</v>
      </c>
      <c r="K212" s="2" t="s">
        <v>399</v>
      </c>
      <c r="N212" s="2" t="s">
        <v>399</v>
      </c>
      <c r="O212" s="2">
        <f>INDEX(H211:K231,MATCH(N212,K211:K231,0),2)</f>
        <v>92671</v>
      </c>
      <c r="S212" t="s">
        <v>421</v>
      </c>
      <c r="T212" t="s">
        <v>422</v>
      </c>
      <c r="U212" t="s">
        <v>194</v>
      </c>
    </row>
    <row r="213" spans="8:21" x14ac:dyDescent="0.25">
      <c r="H213" s="2" t="s">
        <v>379</v>
      </c>
      <c r="I213" s="13">
        <v>84120</v>
      </c>
      <c r="J213" s="2" t="s">
        <v>396</v>
      </c>
      <c r="K213" s="2" t="s">
        <v>400</v>
      </c>
      <c r="N213" s="2" t="s">
        <v>400</v>
      </c>
      <c r="O213" s="2">
        <f t="shared" ref="O213:O231" si="2">INDEX(H212:K232,MATCH(N213,K212:K232,0),2)</f>
        <v>84120</v>
      </c>
      <c r="S213">
        <f>COUNTIF(J212:J231,J215)</f>
        <v>1</v>
      </c>
      <c r="T213">
        <f>COUNTIF(J212:J231,J217)</f>
        <v>3</v>
      </c>
      <c r="U213">
        <f>COUNTIF(J212:J231,J214)</f>
        <v>5</v>
      </c>
    </row>
    <row r="214" spans="8:21" x14ac:dyDescent="0.25">
      <c r="H214" s="2" t="s">
        <v>380</v>
      </c>
      <c r="I214" s="13">
        <v>50793</v>
      </c>
      <c r="J214" s="2" t="s">
        <v>188</v>
      </c>
      <c r="K214" s="2" t="s">
        <v>401</v>
      </c>
      <c r="N214" s="2" t="s">
        <v>401</v>
      </c>
      <c r="O214" s="2">
        <f t="shared" si="2"/>
        <v>50793</v>
      </c>
    </row>
    <row r="215" spans="8:21" x14ac:dyDescent="0.25">
      <c r="H215" s="2" t="s">
        <v>381</v>
      </c>
      <c r="I215" s="13">
        <v>77833</v>
      </c>
      <c r="J215" s="2" t="s">
        <v>397</v>
      </c>
      <c r="K215" s="2" t="s">
        <v>402</v>
      </c>
      <c r="N215" s="2" t="s">
        <v>402</v>
      </c>
      <c r="O215" s="2">
        <f t="shared" si="2"/>
        <v>77833</v>
      </c>
    </row>
    <row r="216" spans="8:21" x14ac:dyDescent="0.25">
      <c r="H216" s="2" t="s">
        <v>382</v>
      </c>
      <c r="I216" s="13">
        <v>58914</v>
      </c>
      <c r="J216" s="2" t="s">
        <v>191</v>
      </c>
      <c r="K216" s="2" t="s">
        <v>403</v>
      </c>
      <c r="N216" s="2" t="s">
        <v>403</v>
      </c>
      <c r="O216" s="2">
        <f t="shared" si="2"/>
        <v>58914</v>
      </c>
    </row>
    <row r="217" spans="8:21" x14ac:dyDescent="0.25">
      <c r="H217" s="2" t="s">
        <v>383</v>
      </c>
      <c r="I217" s="13">
        <v>51096</v>
      </c>
      <c r="J217" s="2" t="s">
        <v>398</v>
      </c>
      <c r="K217" s="2" t="s">
        <v>404</v>
      </c>
      <c r="N217" s="2" t="s">
        <v>404</v>
      </c>
      <c r="O217" s="2">
        <f t="shared" si="2"/>
        <v>51096</v>
      </c>
    </row>
    <row r="218" spans="8:21" x14ac:dyDescent="0.25">
      <c r="H218" s="2" t="s">
        <v>384</v>
      </c>
      <c r="I218" s="13">
        <v>83735</v>
      </c>
      <c r="J218" s="2" t="s">
        <v>188</v>
      </c>
      <c r="K218" s="2" t="s">
        <v>405</v>
      </c>
      <c r="N218" s="2" t="s">
        <v>405</v>
      </c>
      <c r="O218" s="2">
        <f t="shared" si="2"/>
        <v>83735</v>
      </c>
    </row>
    <row r="219" spans="8:21" x14ac:dyDescent="0.25">
      <c r="H219" s="2" t="s">
        <v>385</v>
      </c>
      <c r="I219" s="13">
        <v>74418</v>
      </c>
      <c r="J219" s="2" t="s">
        <v>398</v>
      </c>
      <c r="K219" s="2" t="s">
        <v>406</v>
      </c>
      <c r="N219" s="2" t="s">
        <v>406</v>
      </c>
      <c r="O219" s="2">
        <f t="shared" si="2"/>
        <v>74418</v>
      </c>
      <c r="R219" t="s">
        <v>423</v>
      </c>
    </row>
    <row r="220" spans="8:21" x14ac:dyDescent="0.25">
      <c r="H220" s="2" t="s">
        <v>386</v>
      </c>
      <c r="I220" s="13">
        <v>51366</v>
      </c>
      <c r="J220" s="2" t="s">
        <v>247</v>
      </c>
      <c r="K220" s="2" t="s">
        <v>407</v>
      </c>
      <c r="N220" s="2" t="s">
        <v>407</v>
      </c>
      <c r="O220" s="2">
        <f t="shared" si="2"/>
        <v>51366</v>
      </c>
    </row>
    <row r="221" spans="8:21" x14ac:dyDescent="0.25">
      <c r="H221" s="2" t="s">
        <v>387</v>
      </c>
      <c r="I221" s="13">
        <v>54600</v>
      </c>
      <c r="J221" s="2" t="s">
        <v>191</v>
      </c>
      <c r="K221" s="2" t="s">
        <v>408</v>
      </c>
      <c r="N221" s="2" t="s">
        <v>408</v>
      </c>
      <c r="O221" s="2">
        <f t="shared" si="2"/>
        <v>54600</v>
      </c>
      <c r="R221" t="s">
        <v>424</v>
      </c>
    </row>
    <row r="222" spans="8:21" x14ac:dyDescent="0.25">
      <c r="H222" s="2" t="s">
        <v>388</v>
      </c>
      <c r="I222" s="13">
        <v>93509</v>
      </c>
      <c r="J222" s="2" t="s">
        <v>396</v>
      </c>
      <c r="K222" s="2" t="s">
        <v>409</v>
      </c>
      <c r="N222" s="2" t="s">
        <v>409</v>
      </c>
      <c r="O222" s="2">
        <f t="shared" si="2"/>
        <v>93509</v>
      </c>
      <c r="R222">
        <f>SUMIF(H212:H231,H222,I212:I231)</f>
        <v>93509</v>
      </c>
    </row>
    <row r="223" spans="8:21" x14ac:dyDescent="0.25">
      <c r="H223" s="2" t="s">
        <v>389</v>
      </c>
      <c r="I223" s="13">
        <v>80105</v>
      </c>
      <c r="J223" s="2" t="s">
        <v>191</v>
      </c>
      <c r="K223" s="2" t="s">
        <v>410</v>
      </c>
      <c r="N223" s="2" t="s">
        <v>410</v>
      </c>
      <c r="O223" s="2">
        <f t="shared" si="2"/>
        <v>80105</v>
      </c>
    </row>
    <row r="224" spans="8:21" x14ac:dyDescent="0.25">
      <c r="H224" s="2" t="s">
        <v>390</v>
      </c>
      <c r="I224" s="13">
        <v>60802</v>
      </c>
      <c r="J224" s="2" t="s">
        <v>188</v>
      </c>
      <c r="K224" s="2" t="s">
        <v>411</v>
      </c>
      <c r="N224" s="2" t="s">
        <v>411</v>
      </c>
      <c r="O224" s="2">
        <f t="shared" si="2"/>
        <v>60802</v>
      </c>
    </row>
    <row r="225" spans="8:19" x14ac:dyDescent="0.25">
      <c r="H225" s="2" t="s">
        <v>391</v>
      </c>
      <c r="I225" s="13">
        <v>76260</v>
      </c>
      <c r="J225" s="2" t="s">
        <v>247</v>
      </c>
      <c r="K225" s="2" t="s">
        <v>412</v>
      </c>
      <c r="N225" s="2" t="s">
        <v>412</v>
      </c>
      <c r="O225" s="2">
        <f t="shared" si="2"/>
        <v>76260</v>
      </c>
    </row>
    <row r="226" spans="8:19" x14ac:dyDescent="0.25">
      <c r="H226" s="2" t="s">
        <v>392</v>
      </c>
      <c r="I226" s="13">
        <v>88965</v>
      </c>
      <c r="J226" s="2" t="s">
        <v>398</v>
      </c>
      <c r="K226" s="2" t="s">
        <v>413</v>
      </c>
      <c r="N226" s="2" t="s">
        <v>413</v>
      </c>
      <c r="O226" s="2">
        <f t="shared" si="2"/>
        <v>88965</v>
      </c>
      <c r="R226" t="s">
        <v>425</v>
      </c>
    </row>
    <row r="227" spans="8:19" x14ac:dyDescent="0.25">
      <c r="H227" s="2" t="s">
        <v>393</v>
      </c>
      <c r="I227" s="13">
        <v>63288</v>
      </c>
      <c r="J227" s="2" t="s">
        <v>396</v>
      </c>
      <c r="K227" s="2" t="s">
        <v>414</v>
      </c>
      <c r="N227" s="2" t="s">
        <v>414</v>
      </c>
      <c r="O227" s="2">
        <f t="shared" si="2"/>
        <v>63288</v>
      </c>
    </row>
    <row r="228" spans="8:19" x14ac:dyDescent="0.25">
      <c r="H228" s="2" t="s">
        <v>394</v>
      </c>
      <c r="I228" s="13">
        <v>45742</v>
      </c>
      <c r="J228" s="2" t="s">
        <v>247</v>
      </c>
      <c r="K228" s="2" t="s">
        <v>415</v>
      </c>
      <c r="N228" s="2" t="s">
        <v>415</v>
      </c>
      <c r="O228" s="2">
        <f t="shared" si="2"/>
        <v>45742</v>
      </c>
      <c r="R228" t="s">
        <v>426</v>
      </c>
      <c r="S228">
        <f>SUMIF(J212:J231,J219,I212:I231)</f>
        <v>214479</v>
      </c>
    </row>
    <row r="229" spans="8:19" x14ac:dyDescent="0.25">
      <c r="H229" s="2" t="s">
        <v>334</v>
      </c>
      <c r="I229" s="13">
        <v>88354</v>
      </c>
      <c r="J229" s="2" t="s">
        <v>188</v>
      </c>
      <c r="K229" s="2" t="s">
        <v>416</v>
      </c>
      <c r="N229" s="2" t="s">
        <v>416</v>
      </c>
      <c r="O229" s="2">
        <f t="shared" si="2"/>
        <v>88354</v>
      </c>
      <c r="R229" t="s">
        <v>194</v>
      </c>
      <c r="S229">
        <f>SUMIF(J212:J231,J229,I212:I231)</f>
        <v>360325</v>
      </c>
    </row>
    <row r="230" spans="8:19" x14ac:dyDescent="0.25">
      <c r="H230" s="2" t="s">
        <v>395</v>
      </c>
      <c r="I230" s="13">
        <v>76641</v>
      </c>
      <c r="J230" s="2" t="s">
        <v>188</v>
      </c>
      <c r="K230" s="2" t="s">
        <v>417</v>
      </c>
      <c r="N230" s="2" t="s">
        <v>417</v>
      </c>
      <c r="O230" s="2">
        <f t="shared" si="2"/>
        <v>76641</v>
      </c>
    </row>
    <row r="231" spans="8:19" x14ac:dyDescent="0.25">
      <c r="H231" s="2" t="s">
        <v>133</v>
      </c>
      <c r="I231" s="13">
        <v>61678</v>
      </c>
      <c r="J231" s="2" t="s">
        <v>247</v>
      </c>
      <c r="K231" s="2" t="s">
        <v>418</v>
      </c>
      <c r="N231" s="2" t="s">
        <v>418</v>
      </c>
      <c r="O231" s="2">
        <f t="shared" si="2"/>
        <v>61678</v>
      </c>
    </row>
    <row r="238" spans="8:19" x14ac:dyDescent="0.25">
      <c r="O238" t="s">
        <v>427</v>
      </c>
    </row>
    <row r="241" spans="11:16" x14ac:dyDescent="0.25">
      <c r="K241" t="s">
        <v>22</v>
      </c>
      <c r="L241" t="s">
        <v>10</v>
      </c>
      <c r="M241" t="s">
        <v>11</v>
      </c>
      <c r="N241" t="s">
        <v>9</v>
      </c>
      <c r="O241" t="s">
        <v>428</v>
      </c>
      <c r="P241" t="s">
        <v>429</v>
      </c>
    </row>
    <row r="242" spans="11:16" x14ac:dyDescent="0.25">
      <c r="K242" t="s">
        <v>430</v>
      </c>
      <c r="L242" t="s">
        <v>440</v>
      </c>
      <c r="M242" t="s">
        <v>440</v>
      </c>
      <c r="N242" t="s">
        <v>439</v>
      </c>
      <c r="O242" t="s">
        <v>440</v>
      </c>
      <c r="P242" t="b">
        <f>AND(L242="pass",M242="pass",N242="pass",O242="pass")</f>
        <v>0</v>
      </c>
    </row>
    <row r="243" spans="11:16" x14ac:dyDescent="0.25">
      <c r="K243" t="s">
        <v>431</v>
      </c>
      <c r="L243" t="s">
        <v>440</v>
      </c>
      <c r="M243" t="s">
        <v>440</v>
      </c>
      <c r="N243" t="s">
        <v>440</v>
      </c>
      <c r="O243" t="s">
        <v>440</v>
      </c>
      <c r="P243" t="b">
        <f t="shared" ref="P243:P250" si="3">AND(L243="pass",M243="pass",N243="pass",O243="pass")</f>
        <v>1</v>
      </c>
    </row>
    <row r="244" spans="11:16" x14ac:dyDescent="0.25">
      <c r="K244" t="s">
        <v>432</v>
      </c>
      <c r="L244" t="s">
        <v>440</v>
      </c>
      <c r="M244" t="s">
        <v>439</v>
      </c>
      <c r="N244" t="s">
        <v>440</v>
      </c>
      <c r="O244" t="s">
        <v>440</v>
      </c>
      <c r="P244" t="b">
        <f t="shared" si="3"/>
        <v>0</v>
      </c>
    </row>
    <row r="245" spans="11:16" x14ac:dyDescent="0.25">
      <c r="K245" t="s">
        <v>433</v>
      </c>
      <c r="L245" t="s">
        <v>440</v>
      </c>
      <c r="M245" t="s">
        <v>440</v>
      </c>
      <c r="N245" t="s">
        <v>440</v>
      </c>
      <c r="O245" t="s">
        <v>440</v>
      </c>
      <c r="P245" t="b">
        <f t="shared" si="3"/>
        <v>1</v>
      </c>
    </row>
    <row r="246" spans="11:16" x14ac:dyDescent="0.25">
      <c r="K246" t="s">
        <v>434</v>
      </c>
      <c r="L246" t="s">
        <v>440</v>
      </c>
      <c r="M246" t="s">
        <v>439</v>
      </c>
      <c r="N246" t="s">
        <v>440</v>
      </c>
      <c r="O246" t="s">
        <v>440</v>
      </c>
      <c r="P246" t="b">
        <f t="shared" si="3"/>
        <v>0</v>
      </c>
    </row>
    <row r="247" spans="11:16" x14ac:dyDescent="0.25">
      <c r="K247" t="s">
        <v>435</v>
      </c>
      <c r="L247" t="s">
        <v>439</v>
      </c>
      <c r="M247" t="s">
        <v>440</v>
      </c>
      <c r="N247" t="s">
        <v>440</v>
      </c>
      <c r="O247" t="s">
        <v>440</v>
      </c>
      <c r="P247" t="b">
        <f t="shared" si="3"/>
        <v>0</v>
      </c>
    </row>
    <row r="248" spans="11:16" x14ac:dyDescent="0.25">
      <c r="K248" t="s">
        <v>436</v>
      </c>
      <c r="L248" t="s">
        <v>440</v>
      </c>
      <c r="M248" t="s">
        <v>440</v>
      </c>
      <c r="N248" t="s">
        <v>440</v>
      </c>
      <c r="O248" t="s">
        <v>439</v>
      </c>
      <c r="P248" t="b">
        <f t="shared" si="3"/>
        <v>0</v>
      </c>
    </row>
    <row r="249" spans="11:16" x14ac:dyDescent="0.25">
      <c r="K249" t="s">
        <v>437</v>
      </c>
      <c r="L249" t="s">
        <v>440</v>
      </c>
      <c r="M249" t="s">
        <v>440</v>
      </c>
      <c r="N249" t="s">
        <v>439</v>
      </c>
      <c r="O249" t="s">
        <v>440</v>
      </c>
      <c r="P249" t="b">
        <f t="shared" si="3"/>
        <v>0</v>
      </c>
    </row>
    <row r="250" spans="11:16" x14ac:dyDescent="0.25">
      <c r="K250" t="s">
        <v>438</v>
      </c>
      <c r="L250" t="s">
        <v>440</v>
      </c>
      <c r="M250" t="s">
        <v>440</v>
      </c>
      <c r="N250" t="s">
        <v>440</v>
      </c>
      <c r="O250" t="s">
        <v>440</v>
      </c>
      <c r="P250" t="b">
        <f t="shared" si="3"/>
        <v>1</v>
      </c>
    </row>
    <row r="255" spans="11:16" x14ac:dyDescent="0.25">
      <c r="M255" t="s">
        <v>558</v>
      </c>
    </row>
    <row r="260" spans="10:15" x14ac:dyDescent="0.25">
      <c r="J260" t="s">
        <v>223</v>
      </c>
      <c r="K260" t="s">
        <v>559</v>
      </c>
      <c r="M260" t="s">
        <v>560</v>
      </c>
      <c r="N260" t="s">
        <v>561</v>
      </c>
      <c r="O260" t="s">
        <v>324</v>
      </c>
    </row>
    <row r="261" spans="10:15" x14ac:dyDescent="0.25">
      <c r="J261" t="s">
        <v>562</v>
      </c>
      <c r="K261">
        <v>250</v>
      </c>
      <c r="M261" t="s">
        <v>131</v>
      </c>
      <c r="N261" t="s">
        <v>573</v>
      </c>
      <c r="O261">
        <v>90</v>
      </c>
    </row>
    <row r="262" spans="10:15" x14ac:dyDescent="0.25">
      <c r="J262" t="s">
        <v>563</v>
      </c>
      <c r="K262">
        <v>110</v>
      </c>
      <c r="M262" t="s">
        <v>568</v>
      </c>
      <c r="N262" t="s">
        <v>574</v>
      </c>
      <c r="O262">
        <v>77</v>
      </c>
    </row>
    <row r="263" spans="10:15" x14ac:dyDescent="0.25">
      <c r="J263" t="s">
        <v>564</v>
      </c>
      <c r="K263">
        <v>300</v>
      </c>
      <c r="M263" t="s">
        <v>569</v>
      </c>
      <c r="N263" t="s">
        <v>573</v>
      </c>
      <c r="O263">
        <v>80</v>
      </c>
    </row>
    <row r="264" spans="10:15" x14ac:dyDescent="0.25">
      <c r="J264" t="s">
        <v>565</v>
      </c>
      <c r="K264">
        <v>50</v>
      </c>
      <c r="M264" t="s">
        <v>570</v>
      </c>
      <c r="N264" t="s">
        <v>573</v>
      </c>
      <c r="O264">
        <v>65</v>
      </c>
    </row>
    <row r="265" spans="10:15" x14ac:dyDescent="0.25">
      <c r="J265" t="s">
        <v>566</v>
      </c>
      <c r="K265">
        <v>45</v>
      </c>
      <c r="M265" t="s">
        <v>571</v>
      </c>
      <c r="N265" t="s">
        <v>574</v>
      </c>
      <c r="O265">
        <v>45</v>
      </c>
    </row>
    <row r="266" spans="10:15" x14ac:dyDescent="0.25">
      <c r="J266" t="s">
        <v>563</v>
      </c>
      <c r="K266">
        <v>23</v>
      </c>
      <c r="M266" t="s">
        <v>572</v>
      </c>
      <c r="N266" t="s">
        <v>574</v>
      </c>
      <c r="O266">
        <v>55</v>
      </c>
    </row>
    <row r="267" spans="10:15" x14ac:dyDescent="0.25">
      <c r="J267" t="s">
        <v>567</v>
      </c>
      <c r="K267">
        <v>25</v>
      </c>
    </row>
    <row r="268" spans="10:15" x14ac:dyDescent="0.25">
      <c r="J268" t="s">
        <v>562</v>
      </c>
      <c r="K268">
        <v>90</v>
      </c>
    </row>
    <row r="269" spans="10:15" x14ac:dyDescent="0.25">
      <c r="J269" t="s">
        <v>563</v>
      </c>
      <c r="K269">
        <v>450</v>
      </c>
    </row>
    <row r="270" spans="10:15" x14ac:dyDescent="0.25">
      <c r="J270" t="s">
        <v>566</v>
      </c>
      <c r="K270">
        <v>23</v>
      </c>
      <c r="N270" t="s">
        <v>591</v>
      </c>
      <c r="O270">
        <f>AVERAGEIF(N261:N266,N263,O261:O266)</f>
        <v>78.333333333333329</v>
      </c>
    </row>
    <row r="271" spans="10:15" x14ac:dyDescent="0.25">
      <c r="J271" t="s">
        <v>562</v>
      </c>
      <c r="K271">
        <v>250</v>
      </c>
      <c r="N271" t="s">
        <v>574</v>
      </c>
      <c r="O271">
        <f>AVERAGEIF(N261:N266,N265,O261:O266)</f>
        <v>59</v>
      </c>
    </row>
    <row r="272" spans="10:15" x14ac:dyDescent="0.25">
      <c r="J272" t="s">
        <v>565</v>
      </c>
      <c r="K272">
        <v>25</v>
      </c>
    </row>
    <row r="275" spans="9:16" x14ac:dyDescent="0.25">
      <c r="J275" t="s">
        <v>592</v>
      </c>
      <c r="K275">
        <f>AVERAGEIF(J261:J272,J264,K261:K272)</f>
        <v>37.5</v>
      </c>
    </row>
    <row r="276" spans="9:16" x14ac:dyDescent="0.25">
      <c r="J276" t="s">
        <v>593</v>
      </c>
      <c r="K276">
        <f>AVERAGEIF(J261:J272,J266,K261:K272)</f>
        <v>194.33333333333334</v>
      </c>
    </row>
    <row r="286" spans="9:16" x14ac:dyDescent="0.25">
      <c r="I286" t="s">
        <v>575</v>
      </c>
      <c r="J286" t="s">
        <v>576</v>
      </c>
      <c r="K286" t="s">
        <v>247</v>
      </c>
      <c r="O286" t="s">
        <v>223</v>
      </c>
      <c r="P286" t="s">
        <v>559</v>
      </c>
    </row>
    <row r="287" spans="9:16" x14ac:dyDescent="0.25">
      <c r="I287" t="s">
        <v>577</v>
      </c>
      <c r="J287" t="s">
        <v>581</v>
      </c>
      <c r="K287">
        <v>25000</v>
      </c>
      <c r="O287" t="s">
        <v>562</v>
      </c>
      <c r="P287">
        <v>250</v>
      </c>
    </row>
    <row r="288" spans="9:16" x14ac:dyDescent="0.25">
      <c r="I288" t="s">
        <v>578</v>
      </c>
      <c r="J288" t="s">
        <v>582</v>
      </c>
      <c r="K288">
        <v>12000</v>
      </c>
      <c r="O288" t="s">
        <v>563</v>
      </c>
      <c r="P288">
        <v>110</v>
      </c>
    </row>
    <row r="289" spans="9:16" x14ac:dyDescent="0.25">
      <c r="I289" t="s">
        <v>579</v>
      </c>
      <c r="J289" t="s">
        <v>583</v>
      </c>
      <c r="K289">
        <v>4200</v>
      </c>
      <c r="O289" t="s">
        <v>564</v>
      </c>
      <c r="P289">
        <v>300</v>
      </c>
    </row>
    <row r="290" spans="9:16" x14ac:dyDescent="0.25">
      <c r="I290" t="s">
        <v>579</v>
      </c>
      <c r="J290" t="s">
        <v>584</v>
      </c>
      <c r="K290">
        <v>5600</v>
      </c>
      <c r="O290" t="s">
        <v>565</v>
      </c>
      <c r="P290">
        <v>50</v>
      </c>
    </row>
    <row r="291" spans="9:16" x14ac:dyDescent="0.25">
      <c r="I291" t="s">
        <v>580</v>
      </c>
      <c r="J291" t="s">
        <v>585</v>
      </c>
      <c r="K291">
        <v>15000</v>
      </c>
      <c r="O291" t="s">
        <v>566</v>
      </c>
      <c r="P291">
        <v>45</v>
      </c>
    </row>
    <row r="292" spans="9:16" x14ac:dyDescent="0.25">
      <c r="I292" t="s">
        <v>578</v>
      </c>
      <c r="J292" t="s">
        <v>586</v>
      </c>
      <c r="K292">
        <v>7000</v>
      </c>
      <c r="O292" t="s">
        <v>563</v>
      </c>
      <c r="P292">
        <v>23</v>
      </c>
    </row>
    <row r="293" spans="9:16" x14ac:dyDescent="0.25">
      <c r="I293" t="s">
        <v>577</v>
      </c>
      <c r="J293" t="s">
        <v>587</v>
      </c>
      <c r="K293">
        <v>5200</v>
      </c>
      <c r="O293" t="s">
        <v>567</v>
      </c>
      <c r="P293">
        <v>25</v>
      </c>
    </row>
    <row r="294" spans="9:16" x14ac:dyDescent="0.25">
      <c r="I294" t="s">
        <v>579</v>
      </c>
      <c r="J294" t="s">
        <v>588</v>
      </c>
      <c r="K294">
        <v>6000</v>
      </c>
      <c r="O294" t="s">
        <v>562</v>
      </c>
      <c r="P294">
        <v>90</v>
      </c>
    </row>
    <row r="295" spans="9:16" x14ac:dyDescent="0.25">
      <c r="I295" t="s">
        <v>580</v>
      </c>
      <c r="J295" t="s">
        <v>516</v>
      </c>
      <c r="K295">
        <v>8500</v>
      </c>
      <c r="O295" t="s">
        <v>563</v>
      </c>
      <c r="P295">
        <v>450</v>
      </c>
    </row>
    <row r="296" spans="9:16" x14ac:dyDescent="0.25">
      <c r="I296" t="s">
        <v>367</v>
      </c>
      <c r="J296" t="s">
        <v>515</v>
      </c>
      <c r="K296">
        <v>12000</v>
      </c>
      <c r="O296" t="s">
        <v>566</v>
      </c>
      <c r="P296">
        <v>23</v>
      </c>
    </row>
    <row r="297" spans="9:16" x14ac:dyDescent="0.25">
      <c r="I297" t="s">
        <v>579</v>
      </c>
      <c r="J297" t="s">
        <v>589</v>
      </c>
      <c r="K297">
        <v>4300</v>
      </c>
      <c r="O297" t="s">
        <v>562</v>
      </c>
      <c r="P297">
        <v>250</v>
      </c>
    </row>
    <row r="298" spans="9:16" x14ac:dyDescent="0.25">
      <c r="I298" t="s">
        <v>580</v>
      </c>
      <c r="J298" t="s">
        <v>590</v>
      </c>
      <c r="K298">
        <v>1200</v>
      </c>
      <c r="O298" t="s">
        <v>565</v>
      </c>
      <c r="P298">
        <v>25</v>
      </c>
    </row>
    <row r="302" spans="9:16" x14ac:dyDescent="0.25">
      <c r="J302" t="s">
        <v>594</v>
      </c>
      <c r="O302" t="s">
        <v>595</v>
      </c>
    </row>
    <row r="303" spans="9:16" x14ac:dyDescent="0.25">
      <c r="J303">
        <f>AVERAGEIF(I287:I298,I295,K287:K298)</f>
        <v>8233.3333333333339</v>
      </c>
      <c r="O303">
        <f>AVERAGEIF(P287:P298,"&gt;250")</f>
        <v>375</v>
      </c>
    </row>
    <row r="305" spans="15:15" x14ac:dyDescent="0.25">
      <c r="O305" t="s">
        <v>596</v>
      </c>
    </row>
    <row r="306" spans="15:15" x14ac:dyDescent="0.25">
      <c r="O306">
        <f>AVERAGEIF(P287:P298,"&lt;100")</f>
        <v>40.142857142857146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D0111-2095-40D0-95AC-6DDDC8DEE773}">
  <dimension ref="I6:P54"/>
  <sheetViews>
    <sheetView topLeftCell="A31" workbookViewId="0">
      <selection activeCell="P52" sqref="P52"/>
    </sheetView>
  </sheetViews>
  <sheetFormatPr defaultRowHeight="15" x14ac:dyDescent="0.25"/>
  <cols>
    <col min="11" max="11" width="15.5703125" customWidth="1"/>
    <col min="12" max="12" width="11.140625" customWidth="1"/>
    <col min="13" max="13" width="11.42578125" customWidth="1"/>
    <col min="14" max="14" width="24.42578125" customWidth="1"/>
  </cols>
  <sheetData>
    <row r="6" spans="9:16" x14ac:dyDescent="0.25">
      <c r="L6" t="s">
        <v>548</v>
      </c>
    </row>
    <row r="9" spans="9:16" x14ac:dyDescent="0.25">
      <c r="I9" t="s">
        <v>537</v>
      </c>
      <c r="J9" t="s">
        <v>538</v>
      </c>
      <c r="K9" t="s">
        <v>539</v>
      </c>
      <c r="N9" t="s">
        <v>537</v>
      </c>
      <c r="O9" t="s">
        <v>538</v>
      </c>
      <c r="P9" t="s">
        <v>539</v>
      </c>
    </row>
    <row r="10" spans="9:16" x14ac:dyDescent="0.25">
      <c r="I10" t="s">
        <v>540</v>
      </c>
      <c r="J10" t="s">
        <v>545</v>
      </c>
      <c r="K10" t="str">
        <f>IF(I10=J10,"matching","not matching")</f>
        <v>not matching</v>
      </c>
      <c r="N10">
        <v>343749</v>
      </c>
      <c r="O10">
        <v>160466</v>
      </c>
      <c r="P10">
        <f>VLOOKUP(N10,N10:O17,2,0)</f>
        <v>160466</v>
      </c>
    </row>
    <row r="11" spans="9:16" x14ac:dyDescent="0.25">
      <c r="I11" t="s">
        <v>541</v>
      </c>
      <c r="J11" t="s">
        <v>541</v>
      </c>
      <c r="K11" t="str">
        <f t="shared" ref="K11:K14" si="0">IF(I11=J11,"matching","not matching")</f>
        <v>matching</v>
      </c>
      <c r="N11">
        <v>183257</v>
      </c>
      <c r="O11">
        <v>183258</v>
      </c>
      <c r="P11">
        <f t="shared" ref="P11:P17" si="1">VLOOKUP(N11,N11:O18,2,0)</f>
        <v>183258</v>
      </c>
    </row>
    <row r="12" spans="9:16" x14ac:dyDescent="0.25">
      <c r="I12" t="s">
        <v>542</v>
      </c>
      <c r="J12" t="s">
        <v>546</v>
      </c>
      <c r="K12" t="str">
        <f t="shared" si="0"/>
        <v>not matching</v>
      </c>
      <c r="N12">
        <v>160466</v>
      </c>
      <c r="O12">
        <v>249447</v>
      </c>
      <c r="P12">
        <f t="shared" si="1"/>
        <v>249447</v>
      </c>
    </row>
    <row r="13" spans="9:16" x14ac:dyDescent="0.25">
      <c r="I13" t="s">
        <v>543</v>
      </c>
      <c r="J13" t="s">
        <v>543</v>
      </c>
      <c r="K13" t="str">
        <f t="shared" si="0"/>
        <v>matching</v>
      </c>
      <c r="N13">
        <v>249447</v>
      </c>
      <c r="O13">
        <v>343749</v>
      </c>
      <c r="P13">
        <f t="shared" si="1"/>
        <v>343749</v>
      </c>
    </row>
    <row r="14" spans="9:16" x14ac:dyDescent="0.25">
      <c r="I14" t="s">
        <v>544</v>
      </c>
      <c r="J14" t="s">
        <v>547</v>
      </c>
      <c r="K14" t="str">
        <f t="shared" si="0"/>
        <v>not matching</v>
      </c>
      <c r="N14">
        <v>532765</v>
      </c>
      <c r="O14">
        <v>356160</v>
      </c>
      <c r="P14">
        <f t="shared" si="1"/>
        <v>356160</v>
      </c>
    </row>
    <row r="15" spans="9:16" x14ac:dyDescent="0.25">
      <c r="N15">
        <v>356163</v>
      </c>
      <c r="O15">
        <v>379391</v>
      </c>
      <c r="P15">
        <f t="shared" si="1"/>
        <v>379391</v>
      </c>
    </row>
    <row r="16" spans="9:16" x14ac:dyDescent="0.25">
      <c r="N16">
        <v>455292</v>
      </c>
      <c r="O16">
        <v>455292</v>
      </c>
      <c r="P16">
        <f t="shared" si="1"/>
        <v>455292</v>
      </c>
    </row>
    <row r="17" spans="10:16" x14ac:dyDescent="0.25">
      <c r="N17">
        <v>379391</v>
      </c>
      <c r="O17">
        <v>532765</v>
      </c>
      <c r="P17">
        <f t="shared" si="1"/>
        <v>532765</v>
      </c>
    </row>
    <row r="22" spans="10:16" x14ac:dyDescent="0.25">
      <c r="J22" t="s">
        <v>549</v>
      </c>
      <c r="K22" t="s">
        <v>550</v>
      </c>
      <c r="M22" t="s">
        <v>59</v>
      </c>
    </row>
    <row r="23" spans="10:16" x14ac:dyDescent="0.25">
      <c r="J23" t="s">
        <v>551</v>
      </c>
      <c r="K23" t="s">
        <v>551</v>
      </c>
      <c r="M23" t="str">
        <f>VLOOKUP(J23,K23:K28,1,FALSE)</f>
        <v>Red</v>
      </c>
    </row>
    <row r="24" spans="10:16" x14ac:dyDescent="0.25">
      <c r="J24" t="s">
        <v>552</v>
      </c>
      <c r="K24" t="s">
        <v>552</v>
      </c>
      <c r="M24" t="str">
        <f t="shared" ref="M24:M28" si="2">VLOOKUP(J24,K24:K29,1,FALSE)</f>
        <v>Yellow</v>
      </c>
    </row>
    <row r="25" spans="10:16" x14ac:dyDescent="0.25">
      <c r="J25" t="s">
        <v>553</v>
      </c>
      <c r="K25" t="s">
        <v>556</v>
      </c>
      <c r="M25" t="str">
        <f t="shared" si="2"/>
        <v>Green</v>
      </c>
    </row>
    <row r="26" spans="10:16" x14ac:dyDescent="0.25">
      <c r="J26" t="s">
        <v>554</v>
      </c>
      <c r="K26" t="s">
        <v>553</v>
      </c>
      <c r="M26" t="e">
        <f t="shared" si="2"/>
        <v>#N/A</v>
      </c>
    </row>
    <row r="27" spans="10:16" x14ac:dyDescent="0.25">
      <c r="J27" t="s">
        <v>299</v>
      </c>
      <c r="K27" t="s">
        <v>299</v>
      </c>
      <c r="M27" t="str">
        <f t="shared" si="2"/>
        <v>Orange</v>
      </c>
    </row>
    <row r="28" spans="10:16" x14ac:dyDescent="0.25">
      <c r="J28" t="s">
        <v>555</v>
      </c>
      <c r="K28" t="s">
        <v>557</v>
      </c>
      <c r="M28" t="e">
        <f t="shared" si="2"/>
        <v>#N/A</v>
      </c>
    </row>
    <row r="35" spans="10:14" x14ac:dyDescent="0.25">
      <c r="M35" t="s">
        <v>597</v>
      </c>
    </row>
    <row r="39" spans="10:14" x14ac:dyDescent="0.25">
      <c r="J39" t="s">
        <v>377</v>
      </c>
      <c r="K39" t="s">
        <v>497</v>
      </c>
      <c r="L39" t="s">
        <v>246</v>
      </c>
      <c r="N39" t="s">
        <v>613</v>
      </c>
    </row>
    <row r="40" spans="10:14" x14ac:dyDescent="0.25">
      <c r="J40" t="s">
        <v>598</v>
      </c>
      <c r="K40" t="s">
        <v>604</v>
      </c>
      <c r="L40" t="s">
        <v>608</v>
      </c>
      <c r="N40" t="str">
        <f xml:space="preserve"> CONCATENATE(K40,"",L40)</f>
        <v>VishalMohan</v>
      </c>
    </row>
    <row r="41" spans="10:14" x14ac:dyDescent="0.25">
      <c r="J41" t="s">
        <v>599</v>
      </c>
      <c r="K41" t="s">
        <v>131</v>
      </c>
      <c r="L41" t="s">
        <v>609</v>
      </c>
      <c r="N41" t="str">
        <f t="shared" ref="N41:N45" si="3" xml:space="preserve"> CONCATENATE(K41,"",L41)</f>
        <v>JohnMathew</v>
      </c>
    </row>
    <row r="42" spans="10:14" x14ac:dyDescent="0.25">
      <c r="J42" t="s">
        <v>600</v>
      </c>
      <c r="K42" t="s">
        <v>605</v>
      </c>
      <c r="L42" t="s">
        <v>610</v>
      </c>
      <c r="N42" t="str">
        <f t="shared" si="3"/>
        <v>JamemahPowel</v>
      </c>
    </row>
    <row r="43" spans="10:14" x14ac:dyDescent="0.25">
      <c r="J43" t="s">
        <v>601</v>
      </c>
      <c r="K43" t="s">
        <v>606</v>
      </c>
      <c r="L43" t="s">
        <v>611</v>
      </c>
      <c r="N43" t="str">
        <f t="shared" si="3"/>
        <v>ArundhatiSwaminathan</v>
      </c>
    </row>
    <row r="44" spans="10:14" x14ac:dyDescent="0.25">
      <c r="J44" t="s">
        <v>602</v>
      </c>
      <c r="K44" t="s">
        <v>133</v>
      </c>
      <c r="L44" t="s">
        <v>612</v>
      </c>
      <c r="N44" t="str">
        <f t="shared" si="3"/>
        <v>PeterPotter</v>
      </c>
    </row>
    <row r="45" spans="10:14" x14ac:dyDescent="0.25">
      <c r="J45" t="s">
        <v>603</v>
      </c>
      <c r="K45" t="s">
        <v>607</v>
      </c>
      <c r="L45" t="s">
        <v>130</v>
      </c>
      <c r="N45" t="str">
        <f t="shared" si="3"/>
        <v>RogerWilliams</v>
      </c>
    </row>
    <row r="51" spans="11:14" x14ac:dyDescent="0.25">
      <c r="K51" t="s">
        <v>377</v>
      </c>
      <c r="L51" t="s">
        <v>497</v>
      </c>
      <c r="M51" t="s">
        <v>246</v>
      </c>
      <c r="N51" t="s">
        <v>613</v>
      </c>
    </row>
    <row r="52" spans="11:14" x14ac:dyDescent="0.25">
      <c r="K52" t="s">
        <v>598</v>
      </c>
      <c r="L52" t="s">
        <v>604</v>
      </c>
      <c r="M52" t="s">
        <v>608</v>
      </c>
      <c r="N52" t="str">
        <f>L52&amp;""&amp;M52</f>
        <v>VishalMohan</v>
      </c>
    </row>
    <row r="53" spans="11:14" x14ac:dyDescent="0.25">
      <c r="K53" t="s">
        <v>599</v>
      </c>
      <c r="L53" t="s">
        <v>131</v>
      </c>
      <c r="M53" t="s">
        <v>609</v>
      </c>
      <c r="N53" t="str">
        <f t="shared" ref="N53:N54" si="4">L53&amp;""&amp;M53</f>
        <v>JohnMathew</v>
      </c>
    </row>
    <row r="54" spans="11:14" x14ac:dyDescent="0.25">
      <c r="K54" t="s">
        <v>600</v>
      </c>
      <c r="L54" t="s">
        <v>605</v>
      </c>
      <c r="M54" t="s">
        <v>610</v>
      </c>
      <c r="N54" t="str">
        <f t="shared" si="4"/>
        <v>JamemahPowel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192E5-3FDC-4D0C-9021-6A8C3D4C703A}">
  <dimension ref="F6:T84"/>
  <sheetViews>
    <sheetView topLeftCell="B1" workbookViewId="0">
      <selection activeCell="I92" sqref="I92"/>
    </sheetView>
  </sheetViews>
  <sheetFormatPr defaultRowHeight="15" x14ac:dyDescent="0.25"/>
  <cols>
    <col min="6" max="6" width="12.140625" customWidth="1"/>
    <col min="9" max="9" width="16.5703125" customWidth="1"/>
    <col min="10" max="10" width="16.28515625" customWidth="1"/>
    <col min="12" max="12" width="18.85546875" customWidth="1"/>
    <col min="13" max="13" width="20.5703125" customWidth="1"/>
    <col min="14" max="14" width="13.140625" bestFit="1" customWidth="1"/>
    <col min="15" max="15" width="16.42578125" bestFit="1" customWidth="1"/>
    <col min="18" max="18" width="14.7109375" customWidth="1"/>
    <col min="19" max="19" width="14.5703125" customWidth="1"/>
  </cols>
  <sheetData>
    <row r="6" spans="6:17" x14ac:dyDescent="0.25">
      <c r="L6" t="s">
        <v>441</v>
      </c>
    </row>
    <row r="10" spans="6:17" x14ac:dyDescent="0.25">
      <c r="J10" s="24" t="s">
        <v>442</v>
      </c>
      <c r="K10" s="24"/>
      <c r="L10" s="24"/>
      <c r="M10" s="24"/>
      <c r="N10" s="24"/>
    </row>
    <row r="11" spans="6:17" x14ac:dyDescent="0.25">
      <c r="Q11" t="s">
        <v>486</v>
      </c>
    </row>
    <row r="12" spans="6:17" x14ac:dyDescent="0.25">
      <c r="Q12">
        <f>COUNTA(H15:H36)</f>
        <v>21</v>
      </c>
    </row>
    <row r="14" spans="6:17" x14ac:dyDescent="0.25">
      <c r="F14" t="s">
        <v>294</v>
      </c>
      <c r="G14" t="s">
        <v>443</v>
      </c>
      <c r="H14" t="s">
        <v>322</v>
      </c>
      <c r="I14" t="s">
        <v>444</v>
      </c>
      <c r="J14" t="s">
        <v>445</v>
      </c>
      <c r="Q14" t="s">
        <v>487</v>
      </c>
    </row>
    <row r="15" spans="6:17" x14ac:dyDescent="0.25">
      <c r="F15" s="3">
        <v>43405</v>
      </c>
      <c r="G15">
        <v>1101</v>
      </c>
      <c r="H15" t="s">
        <v>447</v>
      </c>
      <c r="I15" t="s">
        <v>464</v>
      </c>
      <c r="J15" t="s">
        <v>473</v>
      </c>
      <c r="Q15">
        <f>COUNTIF(I15:I36,I25)</f>
        <v>12</v>
      </c>
    </row>
    <row r="16" spans="6:17" x14ac:dyDescent="0.25">
      <c r="F16" s="3">
        <v>43405</v>
      </c>
      <c r="G16">
        <v>1102</v>
      </c>
      <c r="H16" t="s">
        <v>448</v>
      </c>
      <c r="I16" t="s">
        <v>465</v>
      </c>
      <c r="J16" t="s">
        <v>474</v>
      </c>
    </row>
    <row r="17" spans="6:19" x14ac:dyDescent="0.25">
      <c r="F17" s="3">
        <v>43407</v>
      </c>
      <c r="G17">
        <v>1103</v>
      </c>
      <c r="H17" t="s">
        <v>449</v>
      </c>
      <c r="I17" t="s">
        <v>466</v>
      </c>
      <c r="J17" t="s">
        <v>475</v>
      </c>
    </row>
    <row r="18" spans="6:19" x14ac:dyDescent="0.25">
      <c r="F18" s="3">
        <v>43407</v>
      </c>
      <c r="G18">
        <v>1104</v>
      </c>
      <c r="H18" t="s">
        <v>450</v>
      </c>
      <c r="I18" t="s">
        <v>467</v>
      </c>
      <c r="J18" t="s">
        <v>476</v>
      </c>
      <c r="Q18" t="s">
        <v>488</v>
      </c>
    </row>
    <row r="19" spans="6:19" x14ac:dyDescent="0.25">
      <c r="F19" s="3">
        <v>43407</v>
      </c>
      <c r="G19">
        <v>1105</v>
      </c>
      <c r="H19" t="s">
        <v>451</v>
      </c>
      <c r="I19" t="s">
        <v>468</v>
      </c>
      <c r="J19" t="s">
        <v>477</v>
      </c>
    </row>
    <row r="20" spans="6:19" x14ac:dyDescent="0.25">
      <c r="F20" s="3">
        <v>43410</v>
      </c>
      <c r="G20">
        <v>1106</v>
      </c>
      <c r="H20" t="s">
        <v>452</v>
      </c>
      <c r="I20" t="s">
        <v>468</v>
      </c>
      <c r="J20" t="s">
        <v>478</v>
      </c>
    </row>
    <row r="21" spans="6:19" x14ac:dyDescent="0.25">
      <c r="F21" s="3">
        <v>43410</v>
      </c>
      <c r="G21">
        <v>1107</v>
      </c>
      <c r="H21" t="s">
        <v>453</v>
      </c>
      <c r="I21" t="s">
        <v>469</v>
      </c>
      <c r="J21" t="s">
        <v>479</v>
      </c>
      <c r="Q21" t="s">
        <v>481</v>
      </c>
      <c r="R21">
        <f>COUNTIFS(I15:I36,I24,J15:J36,J24)</f>
        <v>4</v>
      </c>
    </row>
    <row r="22" spans="6:19" x14ac:dyDescent="0.25">
      <c r="F22" s="3">
        <v>43412</v>
      </c>
      <c r="G22">
        <v>1108</v>
      </c>
      <c r="H22" t="s">
        <v>454</v>
      </c>
      <c r="I22" t="s">
        <v>470</v>
      </c>
      <c r="J22" t="s">
        <v>480</v>
      </c>
      <c r="Q22" t="s">
        <v>484</v>
      </c>
      <c r="R22">
        <f>COUNTIFS(I15:I36,I29,J15:J36,J32)</f>
        <v>4</v>
      </c>
    </row>
    <row r="23" spans="6:19" x14ac:dyDescent="0.25">
      <c r="F23" s="3">
        <v>43412</v>
      </c>
      <c r="G23">
        <v>1109</v>
      </c>
      <c r="H23" t="s">
        <v>455</v>
      </c>
      <c r="I23" t="s">
        <v>471</v>
      </c>
      <c r="J23" t="s">
        <v>473</v>
      </c>
    </row>
    <row r="24" spans="6:19" x14ac:dyDescent="0.25">
      <c r="F24" s="3">
        <v>43412</v>
      </c>
      <c r="G24">
        <v>1110</v>
      </c>
      <c r="H24" t="s">
        <v>456</v>
      </c>
      <c r="I24" t="s">
        <v>471</v>
      </c>
      <c r="J24" t="s">
        <v>481</v>
      </c>
    </row>
    <row r="25" spans="6:19" x14ac:dyDescent="0.25">
      <c r="F25" s="3">
        <v>43413</v>
      </c>
      <c r="G25">
        <v>1111</v>
      </c>
      <c r="H25" t="s">
        <v>457</v>
      </c>
      <c r="I25" t="s">
        <v>471</v>
      </c>
      <c r="J25" t="s">
        <v>481</v>
      </c>
    </row>
    <row r="26" spans="6:19" x14ac:dyDescent="0.25">
      <c r="F26" s="3">
        <v>43413</v>
      </c>
      <c r="G26">
        <v>1109</v>
      </c>
      <c r="H26" t="s">
        <v>455</v>
      </c>
      <c r="I26" t="s">
        <v>471</v>
      </c>
      <c r="J26" t="s">
        <v>481</v>
      </c>
      <c r="Q26" t="s">
        <v>489</v>
      </c>
    </row>
    <row r="27" spans="6:19" x14ac:dyDescent="0.25">
      <c r="F27" s="3">
        <v>43414</v>
      </c>
      <c r="G27">
        <v>1112</v>
      </c>
      <c r="H27" t="s">
        <v>458</v>
      </c>
      <c r="I27" t="s">
        <v>471</v>
      </c>
      <c r="J27" t="s">
        <v>482</v>
      </c>
      <c r="R27" t="s">
        <v>24</v>
      </c>
      <c r="S27" t="s">
        <v>491</v>
      </c>
    </row>
    <row r="28" spans="6:19" x14ac:dyDescent="0.25">
      <c r="F28" s="3">
        <v>43414</v>
      </c>
      <c r="G28">
        <v>1113</v>
      </c>
      <c r="H28" t="s">
        <v>459</v>
      </c>
      <c r="I28" t="s">
        <v>471</v>
      </c>
      <c r="J28" t="s">
        <v>483</v>
      </c>
      <c r="Q28" t="s">
        <v>490</v>
      </c>
      <c r="R28" t="e">
        <f>VLOOKUP(G18,F15:J34,I4,FALSE)</f>
        <v>#N/A</v>
      </c>
    </row>
    <row r="29" spans="6:19" x14ac:dyDescent="0.25">
      <c r="F29" s="3">
        <v>43414</v>
      </c>
      <c r="G29">
        <v>1114</v>
      </c>
      <c r="H29" t="s">
        <v>460</v>
      </c>
      <c r="I29" t="s">
        <v>471</v>
      </c>
      <c r="J29" t="s">
        <v>483</v>
      </c>
      <c r="Q29" t="s">
        <v>492</v>
      </c>
    </row>
    <row r="30" spans="6:19" x14ac:dyDescent="0.25">
      <c r="F30" s="3">
        <v>43414</v>
      </c>
      <c r="G30">
        <v>1115</v>
      </c>
      <c r="H30" t="s">
        <v>461</v>
      </c>
      <c r="I30" t="s">
        <v>471</v>
      </c>
      <c r="J30" t="s">
        <v>484</v>
      </c>
    </row>
    <row r="31" spans="6:19" x14ac:dyDescent="0.25">
      <c r="F31" s="3">
        <v>43415</v>
      </c>
      <c r="G31">
        <v>1109</v>
      </c>
      <c r="H31" t="s">
        <v>455</v>
      </c>
      <c r="I31" t="s">
        <v>471</v>
      </c>
      <c r="J31" t="s">
        <v>481</v>
      </c>
    </row>
    <row r="32" spans="6:19" x14ac:dyDescent="0.25">
      <c r="F32" s="3">
        <v>43415</v>
      </c>
      <c r="G32">
        <v>1116</v>
      </c>
      <c r="H32" t="s">
        <v>462</v>
      </c>
      <c r="I32" t="s">
        <v>471</v>
      </c>
      <c r="J32" t="s">
        <v>484</v>
      </c>
      <c r="Q32" t="s">
        <v>493</v>
      </c>
    </row>
    <row r="33" spans="6:20" x14ac:dyDescent="0.25">
      <c r="F33" s="3">
        <v>43415</v>
      </c>
      <c r="G33">
        <v>1116</v>
      </c>
      <c r="H33" t="s">
        <v>462</v>
      </c>
      <c r="I33" t="s">
        <v>471</v>
      </c>
      <c r="J33" t="s">
        <v>484</v>
      </c>
    </row>
    <row r="34" spans="6:20" x14ac:dyDescent="0.25">
      <c r="F34" s="3">
        <v>43415</v>
      </c>
      <c r="G34">
        <v>1116</v>
      </c>
      <c r="H34" t="s">
        <v>462</v>
      </c>
      <c r="I34" t="s">
        <v>471</v>
      </c>
      <c r="J34" t="s">
        <v>484</v>
      </c>
      <c r="Q34" t="s">
        <v>494</v>
      </c>
      <c r="R34">
        <f>INDEX(F14:J35,MATCH(H30,H14:H35,0),2)</f>
        <v>1115</v>
      </c>
    </row>
    <row r="35" spans="6:20" x14ac:dyDescent="0.25">
      <c r="F35" t="s">
        <v>446</v>
      </c>
      <c r="G35">
        <v>1010</v>
      </c>
      <c r="H35" t="s">
        <v>463</v>
      </c>
      <c r="I35" t="s">
        <v>472</v>
      </c>
      <c r="J35" t="s">
        <v>485</v>
      </c>
      <c r="Q35" t="s">
        <v>495</v>
      </c>
      <c r="R35">
        <f>INDEX(F14:J35,MATCH(H22,H14:H35,0),2)</f>
        <v>1108</v>
      </c>
    </row>
    <row r="42" spans="6:20" x14ac:dyDescent="0.25">
      <c r="L42" t="s">
        <v>496</v>
      </c>
    </row>
    <row r="45" spans="6:20" x14ac:dyDescent="0.25">
      <c r="I45" t="s">
        <v>443</v>
      </c>
      <c r="J45" t="s">
        <v>497</v>
      </c>
      <c r="K45" t="s">
        <v>246</v>
      </c>
      <c r="L45" t="s">
        <v>157</v>
      </c>
      <c r="M45" t="s">
        <v>498</v>
      </c>
      <c r="P45" t="s">
        <v>443</v>
      </c>
      <c r="Q45" t="s">
        <v>497</v>
      </c>
      <c r="R45" t="s">
        <v>246</v>
      </c>
      <c r="S45" t="s">
        <v>157</v>
      </c>
      <c r="T45" t="s">
        <v>498</v>
      </c>
    </row>
    <row r="46" spans="6:20" x14ac:dyDescent="0.25">
      <c r="I46">
        <v>101</v>
      </c>
      <c r="J46" t="s">
        <v>499</v>
      </c>
      <c r="K46" t="s">
        <v>507</v>
      </c>
      <c r="L46" t="s">
        <v>191</v>
      </c>
      <c r="M46" t="s">
        <v>514</v>
      </c>
      <c r="P46">
        <v>101</v>
      </c>
      <c r="Q46" t="str">
        <f>VLOOKUP(I46,I45:M55,2,FALSE)</f>
        <v>Donald</v>
      </c>
      <c r="R46" t="str">
        <f>VLOOKUP(I46,I45:M55,3,FALSE)</f>
        <v>Patrick</v>
      </c>
      <c r="S46" t="str">
        <f>VLOOKUP(I46,I45:M55,4,FALSE)</f>
        <v>Finance</v>
      </c>
      <c r="T46" t="str">
        <f>VLOOKUP(I46,I45:M55,5,FALSE)</f>
        <v>Banglore</v>
      </c>
    </row>
    <row r="47" spans="6:20" x14ac:dyDescent="0.25">
      <c r="I47">
        <v>102</v>
      </c>
      <c r="J47" t="s">
        <v>500</v>
      </c>
      <c r="K47" t="s">
        <v>508</v>
      </c>
      <c r="L47" t="s">
        <v>188</v>
      </c>
      <c r="M47" t="s">
        <v>515</v>
      </c>
      <c r="P47">
        <v>102</v>
      </c>
      <c r="Q47" t="str">
        <f t="shared" ref="Q47:Q55" si="0">VLOOKUP(I47,I46:M56,2,FALSE)</f>
        <v>Samuel</v>
      </c>
      <c r="R47" t="str">
        <f t="shared" ref="R47:R55" si="1">VLOOKUP(I47,I46:M56,3,FALSE)</f>
        <v>Samson</v>
      </c>
      <c r="S47" t="str">
        <f t="shared" ref="S47:S55" si="2">VLOOKUP(I47,I46:M56,4,FALSE)</f>
        <v>Marketing</v>
      </c>
      <c r="T47" t="str">
        <f t="shared" ref="T47:T55" si="3">VLOOKUP(I47,I46:M56,5,FALSE)</f>
        <v>Hyderabad</v>
      </c>
    </row>
    <row r="48" spans="6:20" x14ac:dyDescent="0.25">
      <c r="I48">
        <v>103</v>
      </c>
      <c r="J48" t="s">
        <v>501</v>
      </c>
      <c r="K48" t="s">
        <v>384</v>
      </c>
      <c r="L48" t="s">
        <v>191</v>
      </c>
      <c r="M48" t="s">
        <v>515</v>
      </c>
      <c r="P48">
        <v>103</v>
      </c>
      <c r="Q48" t="str">
        <f t="shared" si="0"/>
        <v>Ian</v>
      </c>
      <c r="R48" t="str">
        <f t="shared" si="1"/>
        <v>Jacob</v>
      </c>
      <c r="S48" t="str">
        <f t="shared" si="2"/>
        <v>Finance</v>
      </c>
      <c r="T48" t="str">
        <f t="shared" si="3"/>
        <v>Hyderabad</v>
      </c>
    </row>
    <row r="49" spans="9:20" x14ac:dyDescent="0.25">
      <c r="I49">
        <v>104</v>
      </c>
      <c r="J49" t="s">
        <v>334</v>
      </c>
      <c r="K49" t="s">
        <v>250</v>
      </c>
      <c r="L49" t="s">
        <v>188</v>
      </c>
      <c r="M49" t="s">
        <v>516</v>
      </c>
      <c r="P49">
        <v>104</v>
      </c>
      <c r="Q49" t="str">
        <f t="shared" si="0"/>
        <v>David</v>
      </c>
      <c r="R49" t="str">
        <f t="shared" si="1"/>
        <v>Johnson</v>
      </c>
      <c r="S49" t="str">
        <f t="shared" si="2"/>
        <v>Marketing</v>
      </c>
      <c r="T49" t="str">
        <f t="shared" si="3"/>
        <v>Pune</v>
      </c>
    </row>
    <row r="50" spans="9:20" x14ac:dyDescent="0.25">
      <c r="I50">
        <v>105</v>
      </c>
      <c r="J50" t="s">
        <v>501</v>
      </c>
      <c r="K50" t="s">
        <v>129</v>
      </c>
      <c r="L50" t="s">
        <v>188</v>
      </c>
      <c r="M50" t="s">
        <v>514</v>
      </c>
      <c r="P50">
        <v>105</v>
      </c>
      <c r="Q50" t="str">
        <f t="shared" si="0"/>
        <v>Ian</v>
      </c>
      <c r="R50" t="str">
        <f t="shared" si="1"/>
        <v>Smith</v>
      </c>
      <c r="S50" t="str">
        <f t="shared" si="2"/>
        <v>Marketing</v>
      </c>
      <c r="T50" t="str">
        <f t="shared" si="3"/>
        <v>Banglore</v>
      </c>
    </row>
    <row r="51" spans="9:20" x14ac:dyDescent="0.25">
      <c r="I51">
        <v>106</v>
      </c>
      <c r="J51" t="s">
        <v>502</v>
      </c>
      <c r="K51" t="s">
        <v>509</v>
      </c>
      <c r="L51" t="s">
        <v>398</v>
      </c>
      <c r="M51" t="s">
        <v>516</v>
      </c>
      <c r="P51">
        <v>106</v>
      </c>
      <c r="Q51" t="str">
        <f t="shared" si="0"/>
        <v>Henry</v>
      </c>
      <c r="R51" t="str">
        <f t="shared" si="1"/>
        <v>Madrid</v>
      </c>
      <c r="S51" t="str">
        <f t="shared" si="2"/>
        <v>IT</v>
      </c>
      <c r="T51" t="str">
        <f t="shared" si="3"/>
        <v>Pune</v>
      </c>
    </row>
    <row r="52" spans="9:20" x14ac:dyDescent="0.25">
      <c r="I52">
        <v>107</v>
      </c>
      <c r="J52" t="s">
        <v>503</v>
      </c>
      <c r="K52" t="s">
        <v>510</v>
      </c>
      <c r="L52" t="s">
        <v>191</v>
      </c>
      <c r="M52" t="s">
        <v>515</v>
      </c>
      <c r="P52">
        <v>107</v>
      </c>
      <c r="Q52" t="str">
        <f t="shared" si="0"/>
        <v>Ronica</v>
      </c>
      <c r="R52" t="str">
        <f t="shared" si="1"/>
        <v>Brave</v>
      </c>
      <c r="S52" t="str">
        <f t="shared" si="2"/>
        <v>Finance</v>
      </c>
      <c r="T52" t="str">
        <f t="shared" si="3"/>
        <v>Hyderabad</v>
      </c>
    </row>
    <row r="53" spans="9:20" x14ac:dyDescent="0.25">
      <c r="I53">
        <v>108</v>
      </c>
      <c r="J53" t="s">
        <v>504</v>
      </c>
      <c r="K53" t="s">
        <v>511</v>
      </c>
      <c r="L53" t="s">
        <v>188</v>
      </c>
      <c r="M53" t="s">
        <v>514</v>
      </c>
      <c r="P53">
        <v>108</v>
      </c>
      <c r="Q53" t="str">
        <f t="shared" si="0"/>
        <v>Christine</v>
      </c>
      <c r="R53" t="str">
        <f t="shared" si="1"/>
        <v>Salvi</v>
      </c>
      <c r="S53" t="str">
        <f t="shared" si="2"/>
        <v>Marketing</v>
      </c>
      <c r="T53" t="str">
        <f t="shared" si="3"/>
        <v>Banglore</v>
      </c>
    </row>
    <row r="54" spans="9:20" x14ac:dyDescent="0.25">
      <c r="I54">
        <v>109</v>
      </c>
      <c r="J54" t="s">
        <v>505</v>
      </c>
      <c r="K54" t="s">
        <v>512</v>
      </c>
      <c r="L54" t="s">
        <v>398</v>
      </c>
      <c r="M54" t="s">
        <v>515</v>
      </c>
      <c r="P54">
        <v>109</v>
      </c>
      <c r="Q54" t="str">
        <f t="shared" si="0"/>
        <v>Andrew</v>
      </c>
      <c r="R54" t="str">
        <f t="shared" si="1"/>
        <v>Baisley</v>
      </c>
      <c r="S54" t="str">
        <f t="shared" si="2"/>
        <v>IT</v>
      </c>
      <c r="T54" t="str">
        <f t="shared" si="3"/>
        <v>Hyderabad</v>
      </c>
    </row>
    <row r="55" spans="9:20" x14ac:dyDescent="0.25">
      <c r="I55">
        <v>110</v>
      </c>
      <c r="J55" t="s">
        <v>506</v>
      </c>
      <c r="K55" t="s">
        <v>513</v>
      </c>
      <c r="L55" t="s">
        <v>398</v>
      </c>
      <c r="M55" t="s">
        <v>516</v>
      </c>
      <c r="P55">
        <v>110</v>
      </c>
      <c r="Q55" t="str">
        <f t="shared" si="0"/>
        <v>Erica</v>
      </c>
      <c r="R55" t="str">
        <f t="shared" si="1"/>
        <v>Irons</v>
      </c>
      <c r="S55" t="str">
        <f t="shared" si="2"/>
        <v>IT</v>
      </c>
      <c r="T55" t="str">
        <f t="shared" si="3"/>
        <v>Pune</v>
      </c>
    </row>
    <row r="63" spans="9:20" x14ac:dyDescent="0.25">
      <c r="L63" t="s">
        <v>517</v>
      </c>
    </row>
    <row r="66" spans="10:15" x14ac:dyDescent="0.25">
      <c r="J66" t="s">
        <v>518</v>
      </c>
      <c r="K66" t="s">
        <v>519</v>
      </c>
      <c r="L66" t="s">
        <v>520</v>
      </c>
    </row>
    <row r="67" spans="10:15" x14ac:dyDescent="0.25">
      <c r="J67" s="3">
        <v>43119</v>
      </c>
      <c r="K67" t="s">
        <v>521</v>
      </c>
      <c r="L67" s="12">
        <v>201440</v>
      </c>
      <c r="N67" s="14" t="s">
        <v>260</v>
      </c>
      <c r="O67" t="s">
        <v>536</v>
      </c>
    </row>
    <row r="68" spans="10:15" x14ac:dyDescent="0.25">
      <c r="J68" s="3">
        <v>43116</v>
      </c>
      <c r="K68" t="s">
        <v>521</v>
      </c>
      <c r="L68" s="12">
        <v>352519</v>
      </c>
      <c r="N68" s="15" t="s">
        <v>224</v>
      </c>
      <c r="O68" s="4">
        <v>966365</v>
      </c>
    </row>
    <row r="69" spans="10:15" x14ac:dyDescent="0.25">
      <c r="J69" s="3">
        <v>43122</v>
      </c>
      <c r="K69" t="s">
        <v>521</v>
      </c>
      <c r="L69" s="12">
        <v>172406</v>
      </c>
      <c r="N69" s="19" t="s">
        <v>523</v>
      </c>
      <c r="O69" s="4">
        <v>240000</v>
      </c>
    </row>
    <row r="70" spans="10:15" x14ac:dyDescent="0.25">
      <c r="J70" s="3">
        <v>43112</v>
      </c>
      <c r="K70" t="s">
        <v>521</v>
      </c>
      <c r="L70" s="12">
        <v>240000</v>
      </c>
      <c r="N70" s="19" t="s">
        <v>524</v>
      </c>
      <c r="O70" s="4">
        <v>352519</v>
      </c>
    </row>
    <row r="71" spans="10:15" x14ac:dyDescent="0.25">
      <c r="J71" s="3">
        <v>43136</v>
      </c>
      <c r="K71" t="s">
        <v>522</v>
      </c>
      <c r="L71" s="12">
        <v>15205</v>
      </c>
      <c r="N71" s="19" t="s">
        <v>525</v>
      </c>
      <c r="O71" s="4">
        <v>201440</v>
      </c>
    </row>
    <row r="72" spans="10:15" x14ac:dyDescent="0.25">
      <c r="J72" s="3">
        <v>43133</v>
      </c>
      <c r="K72" t="s">
        <v>522</v>
      </c>
      <c r="L72" s="12">
        <v>24327</v>
      </c>
      <c r="N72" s="19" t="s">
        <v>526</v>
      </c>
      <c r="O72" s="4">
        <v>172406</v>
      </c>
    </row>
    <row r="73" spans="10:15" x14ac:dyDescent="0.25">
      <c r="J73" s="3">
        <v>43144</v>
      </c>
      <c r="K73" t="s">
        <v>522</v>
      </c>
      <c r="L73" s="12">
        <v>50549</v>
      </c>
      <c r="N73" s="15" t="s">
        <v>225</v>
      </c>
      <c r="O73" s="4">
        <v>2368415</v>
      </c>
    </row>
    <row r="74" spans="10:15" x14ac:dyDescent="0.25">
      <c r="J74" s="3">
        <v>43146</v>
      </c>
      <c r="K74" t="s">
        <v>522</v>
      </c>
      <c r="L74" s="12">
        <v>15106</v>
      </c>
      <c r="N74" s="19" t="s">
        <v>527</v>
      </c>
      <c r="O74" s="4">
        <v>24327</v>
      </c>
    </row>
    <row r="75" spans="10:15" x14ac:dyDescent="0.25">
      <c r="J75" s="3">
        <v>43146</v>
      </c>
      <c r="K75" t="s">
        <v>522</v>
      </c>
      <c r="L75" s="12">
        <v>19901</v>
      </c>
      <c r="N75" s="19" t="s">
        <v>528</v>
      </c>
      <c r="O75" s="4">
        <v>15205</v>
      </c>
    </row>
    <row r="76" spans="10:15" x14ac:dyDescent="0.25">
      <c r="J76" s="3">
        <v>43140</v>
      </c>
      <c r="K76" t="s">
        <v>522</v>
      </c>
      <c r="L76" s="12">
        <v>15205</v>
      </c>
      <c r="N76" s="19" t="s">
        <v>529</v>
      </c>
      <c r="O76" s="4">
        <v>15205</v>
      </c>
    </row>
    <row r="77" spans="10:15" x14ac:dyDescent="0.25">
      <c r="J77" s="3">
        <v>43153</v>
      </c>
      <c r="K77" t="s">
        <v>522</v>
      </c>
      <c r="L77" s="12">
        <v>300000</v>
      </c>
      <c r="N77" s="19" t="s">
        <v>530</v>
      </c>
      <c r="O77" s="4">
        <v>50549</v>
      </c>
    </row>
    <row r="78" spans="10:15" x14ac:dyDescent="0.25">
      <c r="J78" s="3">
        <v>43157</v>
      </c>
      <c r="K78" t="s">
        <v>522</v>
      </c>
      <c r="L78" s="12">
        <v>150000</v>
      </c>
      <c r="N78" s="19" t="s">
        <v>531</v>
      </c>
      <c r="O78" s="4">
        <v>35007</v>
      </c>
    </row>
    <row r="79" spans="10:15" x14ac:dyDescent="0.25">
      <c r="J79" s="3">
        <v>43157</v>
      </c>
      <c r="K79" t="s">
        <v>522</v>
      </c>
      <c r="L79" s="12">
        <v>330553</v>
      </c>
      <c r="N79" s="19" t="s">
        <v>532</v>
      </c>
      <c r="O79" s="4">
        <v>300000</v>
      </c>
    </row>
    <row r="80" spans="10:15" x14ac:dyDescent="0.25">
      <c r="J80" s="3">
        <v>43157</v>
      </c>
      <c r="K80" t="s">
        <v>522</v>
      </c>
      <c r="L80" s="12">
        <v>163282</v>
      </c>
      <c r="N80" s="19" t="s">
        <v>533</v>
      </c>
      <c r="O80" s="4">
        <v>643835</v>
      </c>
    </row>
    <row r="81" spans="10:15" x14ac:dyDescent="0.25">
      <c r="J81" s="3">
        <v>43158</v>
      </c>
      <c r="K81" t="s">
        <v>522</v>
      </c>
      <c r="L81" s="12">
        <v>564030</v>
      </c>
      <c r="N81" s="19" t="s">
        <v>534</v>
      </c>
      <c r="O81" s="4">
        <v>564030</v>
      </c>
    </row>
    <row r="82" spans="10:15" x14ac:dyDescent="0.25">
      <c r="J82" s="3">
        <v>43159</v>
      </c>
      <c r="K82" t="s">
        <v>522</v>
      </c>
      <c r="L82" s="12">
        <v>503599</v>
      </c>
      <c r="N82" s="19" t="s">
        <v>535</v>
      </c>
      <c r="O82" s="4">
        <v>720257</v>
      </c>
    </row>
    <row r="83" spans="10:15" x14ac:dyDescent="0.25">
      <c r="J83" s="3">
        <v>43159</v>
      </c>
      <c r="K83" t="s">
        <v>522</v>
      </c>
      <c r="L83" s="12">
        <v>15218</v>
      </c>
      <c r="N83" s="15" t="s">
        <v>261</v>
      </c>
      <c r="O83" s="4">
        <v>3334780</v>
      </c>
    </row>
    <row r="84" spans="10:15" x14ac:dyDescent="0.25">
      <c r="J84" s="3">
        <v>43159</v>
      </c>
      <c r="K84" t="s">
        <v>522</v>
      </c>
      <c r="L84" s="12">
        <v>201440</v>
      </c>
    </row>
  </sheetData>
  <mergeCells count="1">
    <mergeCell ref="J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ASSIGNMENT 1AND 2</vt:lpstr>
      <vt:lpstr>assignment-3-13</vt:lpstr>
      <vt:lpstr>assignment-14to24</vt:lpstr>
      <vt:lpstr>assignment-26to27</vt:lpstr>
      <vt:lpstr>assignment-28to30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2024-05-23T05:02:45Z</dcterms:created>
  <dcterms:modified xsi:type="dcterms:W3CDTF">2024-06-06T05:06:02Z</dcterms:modified>
</cp:coreProperties>
</file>