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91779\Desktop\"/>
    </mc:Choice>
  </mc:AlternateContent>
  <xr:revisionPtr revIDLastSave="0" documentId="13_ncr:1_{C310E6E6-59CB-4AB5-8534-68B6FEB94CE0}" xr6:coauthVersionLast="47" xr6:coauthVersionMax="47" xr10:uidLastSave="{00000000-0000-0000-0000-000000000000}"/>
  <bookViews>
    <workbookView xWindow="-110" yWindow="-110" windowWidth="19420" windowHeight="11020" xr2:uid="{50746E70-4455-4069-8B44-9BFC505A92ED}"/>
  </bookViews>
  <sheets>
    <sheet name="Dashboard" sheetId="1" r:id="rId1"/>
    <sheet name="data" sheetId="4" r:id="rId2"/>
    <sheet name="pivot tables" sheetId="3" r:id="rId3"/>
  </sheets>
  <definedNames>
    <definedName name="ExternalData_1" localSheetId="1" hidden="1">data!$A$1:$U$51</definedName>
    <definedName name="Slicer_Department">#N/A</definedName>
    <definedName name="Slicer_Gender">#N/A</definedName>
  </definedNames>
  <calcPr calcId="191029"/>
  <pivotCaches>
    <pivotCache cacheId="2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18" i="3" l="1"/>
  <c r="Z17" i="3"/>
  <c r="Z16" i="3"/>
  <c r="Z15" i="3"/>
  <c r="Z14" i="3"/>
  <c r="W18" i="3"/>
  <c r="W17" i="3"/>
  <c r="W16" i="3"/>
  <c r="W15" i="3"/>
  <c r="W14" i="3"/>
  <c r="G18" i="3"/>
  <c r="G17" i="3"/>
  <c r="G16" i="3"/>
  <c r="G15" i="3"/>
  <c r="G14" i="3"/>
  <c r="T18" i="3"/>
  <c r="T17" i="3"/>
  <c r="T16" i="3"/>
  <c r="T15" i="3"/>
  <c r="T14" i="3"/>
  <c r="O14" i="3"/>
  <c r="O13" i="3"/>
  <c r="O12" i="3"/>
  <c r="J22" i="3"/>
  <c r="J23" i="3"/>
  <c r="J19" i="3"/>
  <c r="J18" i="3"/>
  <c r="J17" i="3"/>
  <c r="J16" i="3"/>
  <c r="J15" i="3"/>
  <c r="F18" i="3"/>
  <c r="F17" i="3"/>
  <c r="F16" i="3"/>
  <c r="F15" i="3"/>
  <c r="F14" i="3"/>
  <c r="C14" i="3"/>
  <c r="C13" i="3"/>
  <c r="C12" i="3"/>
  <c r="Z19" i="3" l="1"/>
  <c r="G19" i="3"/>
  <c r="W19" i="3"/>
  <c r="J20" i="3"/>
  <c r="K23" i="3"/>
  <c r="L23" i="3" s="1"/>
  <c r="J24" i="3"/>
  <c r="K22" i="3"/>
  <c r="L22" i="3" s="1"/>
  <c r="P12" i="3"/>
  <c r="Q12" i="3" s="1"/>
  <c r="O15" i="3"/>
  <c r="P13" i="3"/>
  <c r="Q13" i="3" s="1"/>
  <c r="P14" i="3"/>
  <c r="Q14" i="3" s="1"/>
  <c r="T19" i="3"/>
  <c r="F19" i="3"/>
  <c r="C1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C3EBC4-B648-4CB7-8D56-E9DEED91B846}"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<sst xmlns="http://schemas.openxmlformats.org/spreadsheetml/2006/main" count="826" uniqueCount="178">
  <si>
    <t>Employee ID</t>
  </si>
  <si>
    <t>Full Name</t>
  </si>
  <si>
    <t>Gender</t>
  </si>
  <si>
    <t>Age</t>
  </si>
  <si>
    <t>Age range</t>
  </si>
  <si>
    <t>Region</t>
  </si>
  <si>
    <t>Job Title</t>
  </si>
  <si>
    <t>Department</t>
  </si>
  <si>
    <t>Manager/Supervisor</t>
  </si>
  <si>
    <t>Date of Hire</t>
  </si>
  <si>
    <t>Employment Status</t>
  </si>
  <si>
    <t>Work Location</t>
  </si>
  <si>
    <t>Salary</t>
  </si>
  <si>
    <t>Pay Grade</t>
  </si>
  <si>
    <t>Bonus/Allowances</t>
  </si>
  <si>
    <t>Insurance Details</t>
  </si>
  <si>
    <t>Leave Taken</t>
  </si>
  <si>
    <t>Performance Rating</t>
  </si>
  <si>
    <t>Training Programs Attended</t>
  </si>
  <si>
    <t>Skills</t>
  </si>
  <si>
    <t>Certifications</t>
  </si>
  <si>
    <t>Lori Nguyen</t>
  </si>
  <si>
    <t>Female</t>
  </si>
  <si>
    <t>18-25</t>
  </si>
  <si>
    <t>East</t>
  </si>
  <si>
    <t>Manager</t>
  </si>
  <si>
    <t>Finance</t>
  </si>
  <si>
    <t>Luis Reynolds</t>
  </si>
  <si>
    <t>Full-Time</t>
  </si>
  <si>
    <t>Head Office</t>
  </si>
  <si>
    <t>C</t>
  </si>
  <si>
    <t>Health</t>
  </si>
  <si>
    <t>Leadership Training</t>
  </si>
  <si>
    <t>Design</t>
  </si>
  <si>
    <t>Certified Professional</t>
  </si>
  <si>
    <t>Gary Garcia</t>
  </si>
  <si>
    <t>Male</t>
  </si>
  <si>
    <t>26-35</t>
  </si>
  <si>
    <t>Central</t>
  </si>
  <si>
    <t>Designer</t>
  </si>
  <si>
    <t>HR</t>
  </si>
  <si>
    <t>Ashley Simmons MD</t>
  </si>
  <si>
    <t>Branch Office</t>
  </si>
  <si>
    <t>B</t>
  </si>
  <si>
    <t>None</t>
  </si>
  <si>
    <t>Excel Workshop</t>
  </si>
  <si>
    <t>Jeremy Nguyen</t>
  </si>
  <si>
    <t>West</t>
  </si>
  <si>
    <t>HR Specialist</t>
  </si>
  <si>
    <t>Marketing</t>
  </si>
  <si>
    <t>Cassandra Duncan</t>
  </si>
  <si>
    <t>Remote</t>
  </si>
  <si>
    <t>D</t>
  </si>
  <si>
    <t>Management</t>
  </si>
  <si>
    <t>Advanced Training</t>
  </si>
  <si>
    <t>Kimberly Jones</t>
  </si>
  <si>
    <t>36-45</t>
  </si>
  <si>
    <t>Operations</t>
  </si>
  <si>
    <t>Janet Harris</t>
  </si>
  <si>
    <t>Contract</t>
  </si>
  <si>
    <t>A</t>
  </si>
  <si>
    <t>Health + Dental</t>
  </si>
  <si>
    <t>Python</t>
  </si>
  <si>
    <t>Anthony Gates</t>
  </si>
  <si>
    <t>56 &lt;</t>
  </si>
  <si>
    <t>Mr. Frank Clay</t>
  </si>
  <si>
    <t>Courtney Foster</t>
  </si>
  <si>
    <t>Developer</t>
  </si>
  <si>
    <t>Dorothy Price</t>
  </si>
  <si>
    <t>Communication</t>
  </si>
  <si>
    <t>Catherine Hall</t>
  </si>
  <si>
    <t>Michele Sexton</t>
  </si>
  <si>
    <t>Deanna Ball</t>
  </si>
  <si>
    <t>South</t>
  </si>
  <si>
    <t>IT</t>
  </si>
  <si>
    <t>Richard Schmidt</t>
  </si>
  <si>
    <t>Candace Nelson</t>
  </si>
  <si>
    <t>Teresa Pearson</t>
  </si>
  <si>
    <t>Mandy Davis</t>
  </si>
  <si>
    <t>Laura Hart</t>
  </si>
  <si>
    <t>Matthew Powell</t>
  </si>
  <si>
    <t>Andrea May</t>
  </si>
  <si>
    <t>Bruce Nelson</t>
  </si>
  <si>
    <t>Casey Martin</t>
  </si>
  <si>
    <t>Excel</t>
  </si>
  <si>
    <t>Dawn Cole</t>
  </si>
  <si>
    <t>46-55</t>
  </si>
  <si>
    <t>Amber Allen</t>
  </si>
  <si>
    <t>Tanner Morse</t>
  </si>
  <si>
    <t>North</t>
  </si>
  <si>
    <t>Adam Johnson</t>
  </si>
  <si>
    <t>Jose Griffin</t>
  </si>
  <si>
    <t>Nicole Dominguez</t>
  </si>
  <si>
    <t>Daniel Hawkins</t>
  </si>
  <si>
    <t>Andrew Best</t>
  </si>
  <si>
    <t>Part-Time</t>
  </si>
  <si>
    <t>Elaine Mcclain</t>
  </si>
  <si>
    <t>Gabrielle Rodriguez</t>
  </si>
  <si>
    <t>Allison Harvey</t>
  </si>
  <si>
    <t>Thomas Kramer</t>
  </si>
  <si>
    <t>Tristan Mejia</t>
  </si>
  <si>
    <t>Kevin Whitaker</t>
  </si>
  <si>
    <t>Analyst</t>
  </si>
  <si>
    <t>Mary Welch</t>
  </si>
  <si>
    <t>Dustin Carter</t>
  </si>
  <si>
    <t>Douglas Miles</t>
  </si>
  <si>
    <t>Nicole Williamson</t>
  </si>
  <si>
    <t>Jessica Fleming</t>
  </si>
  <si>
    <t>Matthew Knight</t>
  </si>
  <si>
    <t>Christine Lee</t>
  </si>
  <si>
    <t>Donna Jones</t>
  </si>
  <si>
    <t>Mario Smith DVM</t>
  </si>
  <si>
    <t>Carolyn Bullock</t>
  </si>
  <si>
    <t>Joseph Francis</t>
  </si>
  <si>
    <t>Wendy Gomez</t>
  </si>
  <si>
    <t>Sarah Young</t>
  </si>
  <si>
    <t>Michael Thomas</t>
  </si>
  <si>
    <t>Aaron Hart</t>
  </si>
  <si>
    <t>Kevin Bell</t>
  </si>
  <si>
    <t>Brian Boyd</t>
  </si>
  <si>
    <t>Richard Landry</t>
  </si>
  <si>
    <t>Steven Krueger</t>
  </si>
  <si>
    <t>George Hurley</t>
  </si>
  <si>
    <t>Debra Williams</t>
  </si>
  <si>
    <t>Mark Lopez</t>
  </si>
  <si>
    <t>Karen Mitchell</t>
  </si>
  <si>
    <t>Robert Williams</t>
  </si>
  <si>
    <t>Joseph Sanders</t>
  </si>
  <si>
    <t>Mary Schmidt</t>
  </si>
  <si>
    <t>Shelly George</t>
  </si>
  <si>
    <t>Mary Martinez</t>
  </si>
  <si>
    <t>Nicole Houston</t>
  </si>
  <si>
    <t>Paul Hall</t>
  </si>
  <si>
    <t>Kristin Shaffer</t>
  </si>
  <si>
    <t>Samantha Foster</t>
  </si>
  <si>
    <t>Joel Aguilar</t>
  </si>
  <si>
    <t>Timothy Aguilar</t>
  </si>
  <si>
    <t>Michael Wade</t>
  </si>
  <si>
    <t>Charles Andrews</t>
  </si>
  <si>
    <t>Jessica Walsh</t>
  </si>
  <si>
    <t>Veronica Nelson</t>
  </si>
  <si>
    <t>Kelly Mack</t>
  </si>
  <si>
    <t>Chris Sanchez</t>
  </si>
  <si>
    <t>John Conley</t>
  </si>
  <si>
    <t>Cassie Galvan</t>
  </si>
  <si>
    <t>Aaron Baker</t>
  </si>
  <si>
    <t>Jessica Jones</t>
  </si>
  <si>
    <t>Christopher Bass</t>
  </si>
  <si>
    <t>Emily Walker</t>
  </si>
  <si>
    <t>Sean Tucker PhD</t>
  </si>
  <si>
    <t>Vickie Lewis</t>
  </si>
  <si>
    <t>Jacob Scott</t>
  </si>
  <si>
    <t>Alexis Clark</t>
  </si>
  <si>
    <t>Joel Park</t>
  </si>
  <si>
    <t>Robert Davis</t>
  </si>
  <si>
    <t>Russell Marshall</t>
  </si>
  <si>
    <t>Daniel Brown MD</t>
  </si>
  <si>
    <t>James Holden</t>
  </si>
  <si>
    <t>Anna Payne</t>
  </si>
  <si>
    <t>Thomas Murphy</t>
  </si>
  <si>
    <t>Rhonda Pena</t>
  </si>
  <si>
    <t>Mark Abbott</t>
  </si>
  <si>
    <t>Nicole Gonzalez</t>
  </si>
  <si>
    <t>Robin Lynch</t>
  </si>
  <si>
    <t>Row Labels</t>
  </si>
  <si>
    <t>Grand Total</t>
  </si>
  <si>
    <t>Count of Full Name</t>
  </si>
  <si>
    <t>Number of employees to employment status</t>
  </si>
  <si>
    <t>Total</t>
  </si>
  <si>
    <t>Sum of Salary</t>
  </si>
  <si>
    <t>Salaries to Department</t>
  </si>
  <si>
    <t>Column Labels</t>
  </si>
  <si>
    <t>Age Range to Gender</t>
  </si>
  <si>
    <t>Workplace</t>
  </si>
  <si>
    <t>Sum of Leave Taken</t>
  </si>
  <si>
    <t>Regions</t>
  </si>
  <si>
    <t>Departments</t>
  </si>
  <si>
    <t>Average of Performance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</si>
</sst>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7"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282828"/>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2" borderId="0" xfId="0" applyFont="1" applyFill="1"/>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3" fillId="0" borderId="0" xfId="0" applyFont="1" applyFill="1" applyAlignment="1"/>
    <xf numFmtId="0" fontId="3" fillId="2" borderId="0" xfId="0" applyFont="1" applyFill="1" applyAlignment="1">
      <alignment horizontal="center"/>
    </xf>
    <xf numFmtId="9" fontId="1" fillId="0" borderId="0" xfId="1" applyFont="1"/>
    <xf numFmtId="9" fontId="0" fillId="0" borderId="0" xfId="0" applyNumberFormat="1" applyFont="1"/>
    <xf numFmtId="9" fontId="0" fillId="0" borderId="0" xfId="0" applyNumberFormat="1"/>
    <xf numFmtId="1" fontId="1" fillId="0" borderId="0" xfId="1" applyNumberFormat="1" applyFont="1"/>
    <xf numFmtId="167" fontId="0" fillId="0" borderId="0" xfId="0" applyNumberFormat="1"/>
    <xf numFmtId="167" fontId="2" fillId="0" borderId="0" xfId="0" applyNumberFormat="1" applyFont="1"/>
  </cellXfs>
  <cellStyles count="2">
    <cellStyle name="Normal" xfId="0" builtinId="0"/>
    <cellStyle name="Percent" xfId="1" builtinId="5"/>
  </cellStyles>
  <dxfs count="20">
    <dxf>
      <numFmt numFmtId="167" formatCode="0.0"/>
    </dxf>
    <dxf>
      <numFmt numFmtId="167" formatCode="0.0"/>
    </dxf>
    <dxf>
      <font>
        <color theme="0"/>
      </font>
    </dxf>
    <dxf>
      <font>
        <color rgb="FFFFC000"/>
      </font>
      <fill>
        <patternFill>
          <fgColor rgb="FF1F1F1F"/>
          <bgColor rgb="FF1F1F1F"/>
        </patternFill>
      </fill>
    </dxf>
    <dxf>
      <numFmt numFmtId="167"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 pivot="0" table="0" count="4" xr9:uid="{33F9B2F8-CBD8-40B0-B450-EE1782345D25}">
      <tableStyleElement type="wholeTable" dxfId="3"/>
      <tableStyleElement type="headerRow" dxfId="2"/>
    </tableStyle>
  </tableStyles>
  <colors>
    <mruColors>
      <color rgb="FFFFC000"/>
      <color rgb="FF000000"/>
      <color rgb="FFFFCC00"/>
      <color rgb="FF1F1F1F"/>
      <color rgb="FFFFFFFF"/>
      <color rgb="FF94DA8A"/>
      <color rgb="FF00AA48"/>
      <color rgb="FF77933C"/>
      <color rgb="FFE5BB24"/>
      <color rgb="FFC88800"/>
    </mruColors>
  </colors>
  <extLst>
    <ext xmlns:x14="http://schemas.microsoft.com/office/spreadsheetml/2009/9/main" uri="{46F421CA-312F-682f-3DD2-61675219B42D}">
      <x14:dxfs count="2">
        <dxf>
          <font>
            <color rgb="FFFFC000"/>
          </font>
          <fill>
            <patternFill>
              <bgColor theme="1"/>
            </patternFill>
          </fill>
        </dxf>
        <dxf>
          <font>
            <color rgb="FFFFC000"/>
          </font>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solidFill>
                <a:schemeClr val="tx1">
                  <a:lumMod val="65000"/>
                  <a:lumOff val="35000"/>
                </a:schemeClr>
              </a:solidFill>
            </a:ln>
          </c:spPr>
          <c:dPt>
            <c:idx val="0"/>
            <c:bubble3D val="0"/>
            <c:spPr>
              <a:solidFill>
                <a:schemeClr val="accent6"/>
              </a:solidFill>
              <a:ln w="19050">
                <a:solidFill>
                  <a:schemeClr val="tx1">
                    <a:lumMod val="65000"/>
                    <a:lumOff val="35000"/>
                  </a:schemeClr>
                </a:solidFill>
              </a:ln>
              <a:effectLst/>
            </c:spPr>
            <c:extLst>
              <c:ext xmlns:c16="http://schemas.microsoft.com/office/drawing/2014/chart" uri="{C3380CC4-5D6E-409C-BE32-E72D297353CC}">
                <c16:uniqueId val="{00000001-A4B3-4084-BE64-60FE20C0EE9E}"/>
              </c:ext>
            </c:extLst>
          </c:dPt>
          <c:dPt>
            <c:idx val="1"/>
            <c:bubble3D val="0"/>
            <c:spPr>
              <a:solidFill>
                <a:schemeClr val="accent5"/>
              </a:solidFill>
              <a:ln w="19050">
                <a:solidFill>
                  <a:schemeClr val="tx1">
                    <a:lumMod val="65000"/>
                    <a:lumOff val="35000"/>
                  </a:schemeClr>
                </a:solidFill>
              </a:ln>
              <a:effectLst/>
            </c:spPr>
            <c:extLst>
              <c:ext xmlns:c16="http://schemas.microsoft.com/office/drawing/2014/chart" uri="{C3380CC4-5D6E-409C-BE32-E72D297353CC}">
                <c16:uniqueId val="{00000003-A4B3-4084-BE64-60FE20C0EE9E}"/>
              </c:ext>
            </c:extLst>
          </c:dPt>
          <c:dPt>
            <c:idx val="2"/>
            <c:bubble3D val="0"/>
            <c:spPr>
              <a:solidFill>
                <a:srgbClr val="E5B244"/>
              </a:solidFill>
              <a:ln w="19050">
                <a:solidFill>
                  <a:schemeClr val="tx1">
                    <a:lumMod val="65000"/>
                    <a:lumOff val="35000"/>
                  </a:schemeClr>
                </a:solidFill>
              </a:ln>
              <a:effectLst/>
            </c:spPr>
            <c:extLst>
              <c:ext xmlns:c16="http://schemas.microsoft.com/office/drawing/2014/chart" uri="{C3380CC4-5D6E-409C-BE32-E72D297353CC}">
                <c16:uniqueId val="{00000005-A4B3-4084-BE64-60FE20C0EE9E}"/>
              </c:ext>
            </c:extLst>
          </c:dPt>
          <c:cat>
            <c:strRef>
              <c:f>'pivot tables'!$B$12:$B$14</c:f>
              <c:strCache>
                <c:ptCount val="3"/>
                <c:pt idx="0">
                  <c:v>Contract</c:v>
                </c:pt>
                <c:pt idx="1">
                  <c:v>Full-Time</c:v>
                </c:pt>
                <c:pt idx="2">
                  <c:v>Part-Time</c:v>
                </c:pt>
              </c:strCache>
            </c:strRef>
          </c:cat>
          <c:val>
            <c:numRef>
              <c:f>'pivot tables'!$C$12:$C$14</c:f>
              <c:numCache>
                <c:formatCode>General</c:formatCode>
                <c:ptCount val="3"/>
                <c:pt idx="0">
                  <c:v>17</c:v>
                </c:pt>
                <c:pt idx="1">
                  <c:v>20</c:v>
                </c:pt>
                <c:pt idx="2">
                  <c:v>13</c:v>
                </c:pt>
              </c:numCache>
            </c:numRef>
          </c:val>
          <c:extLst>
            <c:ext xmlns:c16="http://schemas.microsoft.com/office/drawing/2014/chart" uri="{C3380CC4-5D6E-409C-BE32-E72D297353CC}">
              <c16:uniqueId val="{00000006-A4B3-4084-BE64-60FE20C0EE9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 tables!Age Range</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5BB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5BB2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tables'!$J$5:$J$6</c:f>
              <c:strCache>
                <c:ptCount val="1"/>
                <c:pt idx="0">
                  <c:v>Female</c:v>
                </c:pt>
              </c:strCache>
            </c:strRef>
          </c:tx>
          <c:spPr>
            <a:solidFill>
              <a:srgbClr val="E5BB2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5BB2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tables'!$I$7:$I$12</c:f>
              <c:strCache>
                <c:ptCount val="5"/>
                <c:pt idx="0">
                  <c:v>18-25</c:v>
                </c:pt>
                <c:pt idx="1">
                  <c:v>26-35</c:v>
                </c:pt>
                <c:pt idx="2">
                  <c:v>36-45</c:v>
                </c:pt>
                <c:pt idx="3">
                  <c:v>46-55</c:v>
                </c:pt>
                <c:pt idx="4">
                  <c:v>56 &lt;</c:v>
                </c:pt>
              </c:strCache>
            </c:strRef>
          </c:cat>
          <c:val>
            <c:numRef>
              <c:f>'pivot tables'!$J$7:$J$12</c:f>
              <c:numCache>
                <c:formatCode>General</c:formatCode>
                <c:ptCount val="5"/>
                <c:pt idx="0">
                  <c:v>6</c:v>
                </c:pt>
                <c:pt idx="1">
                  <c:v>7</c:v>
                </c:pt>
                <c:pt idx="2">
                  <c:v>5</c:v>
                </c:pt>
                <c:pt idx="3">
                  <c:v>4</c:v>
                </c:pt>
                <c:pt idx="4">
                  <c:v>4</c:v>
                </c:pt>
              </c:numCache>
            </c:numRef>
          </c:val>
          <c:extLst>
            <c:ext xmlns:c16="http://schemas.microsoft.com/office/drawing/2014/chart" uri="{C3380CC4-5D6E-409C-BE32-E72D297353CC}">
              <c16:uniqueId val="{00000000-D35C-4FFA-8EBF-B22813B3D9FD}"/>
            </c:ext>
          </c:extLst>
        </c:ser>
        <c:ser>
          <c:idx val="1"/>
          <c:order val="1"/>
          <c:tx>
            <c:strRef>
              <c:f>'pivot tables'!$K$5:$K$6</c:f>
              <c:strCache>
                <c:ptCount val="1"/>
                <c:pt idx="0">
                  <c:v>Male</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tables'!$I$7:$I$12</c:f>
              <c:strCache>
                <c:ptCount val="5"/>
                <c:pt idx="0">
                  <c:v>18-25</c:v>
                </c:pt>
                <c:pt idx="1">
                  <c:v>26-35</c:v>
                </c:pt>
                <c:pt idx="2">
                  <c:v>36-45</c:v>
                </c:pt>
                <c:pt idx="3">
                  <c:v>46-55</c:v>
                </c:pt>
                <c:pt idx="4">
                  <c:v>56 &lt;</c:v>
                </c:pt>
              </c:strCache>
            </c:strRef>
          </c:cat>
          <c:val>
            <c:numRef>
              <c:f>'pivot tables'!$K$7:$K$12</c:f>
              <c:numCache>
                <c:formatCode>General</c:formatCode>
                <c:ptCount val="5"/>
                <c:pt idx="0">
                  <c:v>3</c:v>
                </c:pt>
                <c:pt idx="1">
                  <c:v>6</c:v>
                </c:pt>
                <c:pt idx="2">
                  <c:v>7</c:v>
                </c:pt>
                <c:pt idx="3">
                  <c:v>3</c:v>
                </c:pt>
                <c:pt idx="4">
                  <c:v>5</c:v>
                </c:pt>
              </c:numCache>
            </c:numRef>
          </c:val>
          <c:extLst>
            <c:ext xmlns:c16="http://schemas.microsoft.com/office/drawing/2014/chart" uri="{C3380CC4-5D6E-409C-BE32-E72D297353CC}">
              <c16:uniqueId val="{00000001-D35C-4FFA-8EBF-B22813B3D9FD}"/>
            </c:ext>
          </c:extLst>
        </c:ser>
        <c:dLbls>
          <c:dLblPos val="outEnd"/>
          <c:showLegendKey val="0"/>
          <c:showVal val="1"/>
          <c:showCatName val="0"/>
          <c:showSerName val="0"/>
          <c:showPercent val="0"/>
          <c:showBubbleSize val="0"/>
        </c:dLbls>
        <c:gapWidth val="219"/>
        <c:overlap val="-27"/>
        <c:axId val="1118736592"/>
        <c:axId val="1118732272"/>
      </c:barChart>
      <c:catAx>
        <c:axId val="111873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18732272"/>
        <c:crosses val="autoZero"/>
        <c:auto val="1"/>
        <c:lblAlgn val="ctr"/>
        <c:lblOffset val="100"/>
        <c:noMultiLvlLbl val="0"/>
      </c:catAx>
      <c:valAx>
        <c:axId val="1118732272"/>
        <c:scaling>
          <c:orientation val="minMax"/>
        </c:scaling>
        <c:delete val="1"/>
        <c:axPos val="l"/>
        <c:majorGridlines>
          <c:spPr>
            <a:ln w="9525" cap="flat" cmpd="sng" algn="ctr">
              <a:solidFill>
                <a:srgbClr val="E5BB24">
                  <a:alpha val="34000"/>
                </a:srgbClr>
              </a:solidFill>
              <a:prstDash val="dashDot"/>
              <a:round/>
            </a:ln>
            <a:effectLst/>
          </c:spPr>
        </c:majorGridlines>
        <c:numFmt formatCode="General" sourceLinked="1"/>
        <c:majorTickMark val="none"/>
        <c:minorTickMark val="none"/>
        <c:tickLblPos val="nextTo"/>
        <c:crossAx val="1118736592"/>
        <c:crosses val="autoZero"/>
        <c:crossBetween val="between"/>
      </c:valAx>
      <c:spPr>
        <a:noFill/>
        <a:ln>
          <a:solidFill>
            <a:schemeClr val="accent1">
              <a:shade val="15000"/>
            </a:schemeClr>
          </a:solidFill>
          <a:prstDash val="dashDot"/>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FCC00"/>
            </a:solidFill>
            <a:ln>
              <a:noFill/>
            </a:ln>
            <a:effectLst/>
          </c:spPr>
          <c:invertIfNegative val="0"/>
          <c:val>
            <c:numRef>
              <c:f>'pivot tables'!$P$12</c:f>
              <c:numCache>
                <c:formatCode>0%</c:formatCode>
                <c:ptCount val="1"/>
                <c:pt idx="0">
                  <c:v>0.46</c:v>
                </c:pt>
              </c:numCache>
            </c:numRef>
          </c:val>
          <c:extLst>
            <c:ext xmlns:c16="http://schemas.microsoft.com/office/drawing/2014/chart" uri="{C3380CC4-5D6E-409C-BE32-E72D297353CC}">
              <c16:uniqueId val="{00000000-4939-4D31-83AB-115B53237074}"/>
            </c:ext>
          </c:extLst>
        </c:ser>
        <c:ser>
          <c:idx val="1"/>
          <c:order val="1"/>
          <c:spPr>
            <a:solidFill>
              <a:schemeClr val="accent2"/>
            </a:solidFill>
            <a:ln>
              <a:noFill/>
            </a:ln>
            <a:effectLst/>
          </c:spPr>
          <c:invertIfNegative val="0"/>
          <c:val>
            <c:numRef>
              <c:f>'pivot tables'!$Q$12</c:f>
              <c:numCache>
                <c:formatCode>0%</c:formatCode>
                <c:ptCount val="1"/>
                <c:pt idx="0">
                  <c:v>0.54</c:v>
                </c:pt>
              </c:numCache>
            </c:numRef>
          </c:val>
          <c:extLst>
            <c:ext xmlns:c16="http://schemas.microsoft.com/office/drawing/2014/chart" uri="{C3380CC4-5D6E-409C-BE32-E72D297353CC}">
              <c16:uniqueId val="{00000001-4939-4D31-83AB-115B53237074}"/>
            </c:ext>
          </c:extLst>
        </c:ser>
        <c:dLbls>
          <c:showLegendKey val="0"/>
          <c:showVal val="0"/>
          <c:showCatName val="0"/>
          <c:showSerName val="0"/>
          <c:showPercent val="0"/>
          <c:showBubbleSize val="0"/>
        </c:dLbls>
        <c:gapWidth val="150"/>
        <c:overlap val="100"/>
        <c:axId val="1253782032"/>
        <c:axId val="1253782512"/>
      </c:barChart>
      <c:catAx>
        <c:axId val="1253782032"/>
        <c:scaling>
          <c:orientation val="minMax"/>
        </c:scaling>
        <c:delete val="1"/>
        <c:axPos val="l"/>
        <c:majorTickMark val="none"/>
        <c:minorTickMark val="none"/>
        <c:tickLblPos val="nextTo"/>
        <c:crossAx val="1253782512"/>
        <c:crosses val="autoZero"/>
        <c:auto val="1"/>
        <c:lblAlgn val="ctr"/>
        <c:lblOffset val="100"/>
        <c:noMultiLvlLbl val="0"/>
      </c:catAx>
      <c:valAx>
        <c:axId val="1253782512"/>
        <c:scaling>
          <c:orientation val="minMax"/>
        </c:scaling>
        <c:delete val="1"/>
        <c:axPos val="b"/>
        <c:numFmt formatCode="0%" sourceLinked="1"/>
        <c:majorTickMark val="none"/>
        <c:minorTickMark val="none"/>
        <c:tickLblPos val="nextTo"/>
        <c:crossAx val="125378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FCC00"/>
            </a:solidFill>
            <a:ln>
              <a:noFill/>
            </a:ln>
            <a:effectLst/>
          </c:spPr>
          <c:invertIfNegative val="0"/>
          <c:val>
            <c:numRef>
              <c:f>'pivot tables'!$P$13</c:f>
              <c:numCache>
                <c:formatCode>0%</c:formatCode>
                <c:ptCount val="1"/>
                <c:pt idx="0">
                  <c:v>0.16</c:v>
                </c:pt>
              </c:numCache>
            </c:numRef>
          </c:val>
          <c:extLst>
            <c:ext xmlns:c16="http://schemas.microsoft.com/office/drawing/2014/chart" uri="{C3380CC4-5D6E-409C-BE32-E72D297353CC}">
              <c16:uniqueId val="{00000000-284B-49BE-BE18-1E58B494C0A3}"/>
            </c:ext>
          </c:extLst>
        </c:ser>
        <c:ser>
          <c:idx val="1"/>
          <c:order val="1"/>
          <c:spPr>
            <a:solidFill>
              <a:schemeClr val="accent2"/>
            </a:solidFill>
            <a:ln>
              <a:noFill/>
            </a:ln>
            <a:effectLst/>
          </c:spPr>
          <c:invertIfNegative val="0"/>
          <c:val>
            <c:numRef>
              <c:f>'pivot tables'!$Q$13</c:f>
              <c:numCache>
                <c:formatCode>0%</c:formatCode>
                <c:ptCount val="1"/>
                <c:pt idx="0">
                  <c:v>0.84</c:v>
                </c:pt>
              </c:numCache>
            </c:numRef>
          </c:val>
          <c:extLst>
            <c:ext xmlns:c16="http://schemas.microsoft.com/office/drawing/2014/chart" uri="{C3380CC4-5D6E-409C-BE32-E72D297353CC}">
              <c16:uniqueId val="{00000001-284B-49BE-BE18-1E58B494C0A3}"/>
            </c:ext>
          </c:extLst>
        </c:ser>
        <c:dLbls>
          <c:showLegendKey val="0"/>
          <c:showVal val="0"/>
          <c:showCatName val="0"/>
          <c:showSerName val="0"/>
          <c:showPercent val="0"/>
          <c:showBubbleSize val="0"/>
        </c:dLbls>
        <c:gapWidth val="150"/>
        <c:overlap val="100"/>
        <c:axId val="1118755312"/>
        <c:axId val="1118763472"/>
      </c:barChart>
      <c:catAx>
        <c:axId val="1118755312"/>
        <c:scaling>
          <c:orientation val="minMax"/>
        </c:scaling>
        <c:delete val="1"/>
        <c:axPos val="l"/>
        <c:majorTickMark val="none"/>
        <c:minorTickMark val="none"/>
        <c:tickLblPos val="nextTo"/>
        <c:crossAx val="1118763472"/>
        <c:crosses val="autoZero"/>
        <c:auto val="1"/>
        <c:lblAlgn val="ctr"/>
        <c:lblOffset val="100"/>
        <c:noMultiLvlLbl val="0"/>
      </c:catAx>
      <c:valAx>
        <c:axId val="1118763472"/>
        <c:scaling>
          <c:orientation val="minMax"/>
        </c:scaling>
        <c:delete val="1"/>
        <c:axPos val="b"/>
        <c:numFmt formatCode="0%" sourceLinked="1"/>
        <c:majorTickMark val="none"/>
        <c:minorTickMark val="none"/>
        <c:tickLblPos val="nextTo"/>
        <c:crossAx val="111875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FCC00"/>
            </a:solidFill>
            <a:ln>
              <a:noFill/>
            </a:ln>
            <a:effectLst/>
          </c:spPr>
          <c:invertIfNegative val="0"/>
          <c:val>
            <c:numRef>
              <c:f>'pivot tables'!$P$14</c:f>
              <c:numCache>
                <c:formatCode>0%</c:formatCode>
                <c:ptCount val="1"/>
                <c:pt idx="0">
                  <c:v>0.38</c:v>
                </c:pt>
              </c:numCache>
            </c:numRef>
          </c:val>
          <c:extLst>
            <c:ext xmlns:c16="http://schemas.microsoft.com/office/drawing/2014/chart" uri="{C3380CC4-5D6E-409C-BE32-E72D297353CC}">
              <c16:uniqueId val="{00000000-B50E-4FB0-9434-7FB5FD400669}"/>
            </c:ext>
          </c:extLst>
        </c:ser>
        <c:ser>
          <c:idx val="1"/>
          <c:order val="1"/>
          <c:spPr>
            <a:solidFill>
              <a:schemeClr val="accent2"/>
            </a:solidFill>
            <a:ln>
              <a:noFill/>
            </a:ln>
            <a:effectLst/>
          </c:spPr>
          <c:invertIfNegative val="0"/>
          <c:val>
            <c:numRef>
              <c:f>'pivot tables'!$Q$14</c:f>
              <c:numCache>
                <c:formatCode>0%</c:formatCode>
                <c:ptCount val="1"/>
                <c:pt idx="0">
                  <c:v>0.62</c:v>
                </c:pt>
              </c:numCache>
            </c:numRef>
          </c:val>
          <c:extLst>
            <c:ext xmlns:c16="http://schemas.microsoft.com/office/drawing/2014/chart" uri="{C3380CC4-5D6E-409C-BE32-E72D297353CC}">
              <c16:uniqueId val="{00000001-B50E-4FB0-9434-7FB5FD400669}"/>
            </c:ext>
          </c:extLst>
        </c:ser>
        <c:dLbls>
          <c:showLegendKey val="0"/>
          <c:showVal val="0"/>
          <c:showCatName val="0"/>
          <c:showSerName val="0"/>
          <c:showPercent val="0"/>
          <c:showBubbleSize val="0"/>
        </c:dLbls>
        <c:gapWidth val="150"/>
        <c:overlap val="100"/>
        <c:axId val="1212655872"/>
        <c:axId val="1212650112"/>
      </c:barChart>
      <c:catAx>
        <c:axId val="1212655872"/>
        <c:scaling>
          <c:orientation val="minMax"/>
        </c:scaling>
        <c:delete val="1"/>
        <c:axPos val="l"/>
        <c:majorTickMark val="none"/>
        <c:minorTickMark val="none"/>
        <c:tickLblPos val="nextTo"/>
        <c:crossAx val="1212650112"/>
        <c:crosses val="autoZero"/>
        <c:auto val="1"/>
        <c:lblAlgn val="ctr"/>
        <c:lblOffset val="100"/>
        <c:noMultiLvlLbl val="0"/>
      </c:catAx>
      <c:valAx>
        <c:axId val="1212650112"/>
        <c:scaling>
          <c:orientation val="minMax"/>
        </c:scaling>
        <c:delete val="1"/>
        <c:axPos val="b"/>
        <c:numFmt formatCode="0%" sourceLinked="1"/>
        <c:majorTickMark val="none"/>
        <c:minorTickMark val="none"/>
        <c:tickLblPos val="nextTo"/>
        <c:crossAx val="121265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lumMod val="95000"/>
                </a:schemeClr>
              </a:solidFill>
              <a:ln w="19050">
                <a:noFill/>
              </a:ln>
              <a:effectLst/>
            </c:spPr>
            <c:extLst>
              <c:ext xmlns:c16="http://schemas.microsoft.com/office/drawing/2014/chart" uri="{C3380CC4-5D6E-409C-BE32-E72D297353CC}">
                <c16:uniqueId val="{00000001-F3E8-4B9B-A865-323E833E2F77}"/>
              </c:ext>
            </c:extLst>
          </c:dPt>
          <c:dPt>
            <c:idx val="1"/>
            <c:bubble3D val="0"/>
            <c:spPr>
              <a:solidFill>
                <a:schemeClr val="tx1">
                  <a:lumMod val="50000"/>
                  <a:lumOff val="50000"/>
                </a:schemeClr>
              </a:solidFill>
              <a:ln w="19050">
                <a:noFill/>
              </a:ln>
              <a:effectLst/>
            </c:spPr>
            <c:extLst>
              <c:ext xmlns:c16="http://schemas.microsoft.com/office/drawing/2014/chart" uri="{C3380CC4-5D6E-409C-BE32-E72D297353CC}">
                <c16:uniqueId val="{00000003-F3E8-4B9B-A865-323E833E2F77}"/>
              </c:ext>
            </c:extLst>
          </c:dPt>
          <c:val>
            <c:numRef>
              <c:f>'pivot tables'!$K$23:$L$23</c:f>
              <c:numCache>
                <c:formatCode>0%</c:formatCode>
                <c:ptCount val="2"/>
                <c:pt idx="0">
                  <c:v>0.48</c:v>
                </c:pt>
                <c:pt idx="1">
                  <c:v>0.52</c:v>
                </c:pt>
              </c:numCache>
            </c:numRef>
          </c:val>
          <c:extLst>
            <c:ext xmlns:c16="http://schemas.microsoft.com/office/drawing/2014/chart" uri="{C3380CC4-5D6E-409C-BE32-E72D297353CC}">
              <c16:uniqueId val="{00000004-F3E8-4B9B-A865-323E833E2F7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CC00"/>
              </a:solidFill>
              <a:ln w="19050">
                <a:noFill/>
              </a:ln>
              <a:effectLst/>
            </c:spPr>
            <c:extLst>
              <c:ext xmlns:c16="http://schemas.microsoft.com/office/drawing/2014/chart" uri="{C3380CC4-5D6E-409C-BE32-E72D297353CC}">
                <c16:uniqueId val="{00000001-E6C6-4C26-BEF0-C21D0A75D215}"/>
              </c:ext>
            </c:extLst>
          </c:dPt>
          <c:dPt>
            <c:idx val="1"/>
            <c:bubble3D val="0"/>
            <c:spPr>
              <a:solidFill>
                <a:schemeClr val="tx1">
                  <a:lumMod val="50000"/>
                  <a:lumOff val="50000"/>
                </a:schemeClr>
              </a:solidFill>
              <a:ln w="19050">
                <a:noFill/>
              </a:ln>
              <a:effectLst/>
            </c:spPr>
            <c:extLst>
              <c:ext xmlns:c16="http://schemas.microsoft.com/office/drawing/2014/chart" uri="{C3380CC4-5D6E-409C-BE32-E72D297353CC}">
                <c16:uniqueId val="{00000003-E6C6-4C26-BEF0-C21D0A75D215}"/>
              </c:ext>
            </c:extLst>
          </c:dPt>
          <c:val>
            <c:numRef>
              <c:f>'pivot tables'!$K$22:$L$22</c:f>
              <c:numCache>
                <c:formatCode>0%</c:formatCode>
                <c:ptCount val="2"/>
                <c:pt idx="0">
                  <c:v>0.52</c:v>
                </c:pt>
                <c:pt idx="1">
                  <c:v>0.48</c:v>
                </c:pt>
              </c:numCache>
            </c:numRef>
          </c:val>
          <c:extLst>
            <c:ext xmlns:c16="http://schemas.microsoft.com/office/drawing/2014/chart" uri="{C3380CC4-5D6E-409C-BE32-E72D297353CC}">
              <c16:uniqueId val="{00000004-E6C6-4C26-BEF0-C21D0A75D21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 tables'!$E$14</c:f>
              <c:strCache>
                <c:ptCount val="1"/>
                <c:pt idx="0">
                  <c:v>Analyst</c:v>
                </c:pt>
              </c:strCache>
            </c:strRef>
          </c:tx>
          <c:spPr>
            <a:solidFill>
              <a:srgbClr val="77933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tables'!$G$14</c:f>
              <c:numCache>
                <c:formatCode>General</c:formatCode>
                <c:ptCount val="1"/>
                <c:pt idx="0">
                  <c:v>28</c:v>
                </c:pt>
              </c:numCache>
            </c:numRef>
          </c:val>
          <c:extLst>
            <c:ext xmlns:c16="http://schemas.microsoft.com/office/drawing/2014/chart" uri="{C3380CC4-5D6E-409C-BE32-E72D297353CC}">
              <c16:uniqueId val="{00000000-69EC-409A-9B20-7358D61AE498}"/>
            </c:ext>
          </c:extLst>
        </c:ser>
        <c:ser>
          <c:idx val="1"/>
          <c:order val="1"/>
          <c:tx>
            <c:strRef>
              <c:f>'pivot tables'!$E$15</c:f>
              <c:strCache>
                <c:ptCount val="1"/>
                <c:pt idx="0">
                  <c:v>Designer</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tables'!$G$15</c:f>
              <c:numCache>
                <c:formatCode>General</c:formatCode>
                <c:ptCount val="1"/>
                <c:pt idx="0">
                  <c:v>110</c:v>
                </c:pt>
              </c:numCache>
            </c:numRef>
          </c:val>
          <c:extLst>
            <c:ext xmlns:c16="http://schemas.microsoft.com/office/drawing/2014/chart" uri="{C3380CC4-5D6E-409C-BE32-E72D297353CC}">
              <c16:uniqueId val="{00000001-69EC-409A-9B20-7358D61AE498}"/>
            </c:ext>
          </c:extLst>
        </c:ser>
        <c:ser>
          <c:idx val="2"/>
          <c:order val="2"/>
          <c:tx>
            <c:strRef>
              <c:f>'pivot tables'!$E$16</c:f>
              <c:strCache>
                <c:ptCount val="1"/>
                <c:pt idx="0">
                  <c:v>Developer</c:v>
                </c:pt>
              </c:strCache>
            </c:strRef>
          </c:tx>
          <c:spPr>
            <a:solidFill>
              <a:srgbClr val="94DA8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tables'!$G$16</c:f>
              <c:numCache>
                <c:formatCode>General</c:formatCode>
                <c:ptCount val="1"/>
                <c:pt idx="0">
                  <c:v>104</c:v>
                </c:pt>
              </c:numCache>
            </c:numRef>
          </c:val>
          <c:extLst>
            <c:ext xmlns:c16="http://schemas.microsoft.com/office/drawing/2014/chart" uri="{C3380CC4-5D6E-409C-BE32-E72D297353CC}">
              <c16:uniqueId val="{00000002-69EC-409A-9B20-7358D61AE498}"/>
            </c:ext>
          </c:extLst>
        </c:ser>
        <c:ser>
          <c:idx val="3"/>
          <c:order val="3"/>
          <c:tx>
            <c:strRef>
              <c:f>'pivot tables'!$E$17</c:f>
              <c:strCache>
                <c:ptCount val="1"/>
                <c:pt idx="0">
                  <c:v>HR Specialist</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tables'!$G$17</c:f>
              <c:numCache>
                <c:formatCode>General</c:formatCode>
                <c:ptCount val="1"/>
                <c:pt idx="0">
                  <c:v>123</c:v>
                </c:pt>
              </c:numCache>
            </c:numRef>
          </c:val>
          <c:extLst>
            <c:ext xmlns:c16="http://schemas.microsoft.com/office/drawing/2014/chart" uri="{C3380CC4-5D6E-409C-BE32-E72D297353CC}">
              <c16:uniqueId val="{00000003-69EC-409A-9B20-7358D61AE498}"/>
            </c:ext>
          </c:extLst>
        </c:ser>
        <c:ser>
          <c:idx val="4"/>
          <c:order val="4"/>
          <c:tx>
            <c:strRef>
              <c:f>'pivot tables'!$E$18</c:f>
              <c:strCache>
                <c:ptCount val="1"/>
                <c:pt idx="0">
                  <c:v>Manager</c:v>
                </c:pt>
              </c:strCache>
            </c:strRef>
          </c:tx>
          <c:spPr>
            <a:solidFill>
              <a:srgbClr val="FFCC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tables'!$G$18</c:f>
              <c:numCache>
                <c:formatCode>General</c:formatCode>
                <c:ptCount val="1"/>
                <c:pt idx="0">
                  <c:v>122</c:v>
                </c:pt>
              </c:numCache>
            </c:numRef>
          </c:val>
          <c:extLst>
            <c:ext xmlns:c16="http://schemas.microsoft.com/office/drawing/2014/chart" uri="{C3380CC4-5D6E-409C-BE32-E72D297353CC}">
              <c16:uniqueId val="{00000004-69EC-409A-9B20-7358D61AE498}"/>
            </c:ext>
          </c:extLst>
        </c:ser>
        <c:dLbls>
          <c:dLblPos val="outEnd"/>
          <c:showLegendKey val="0"/>
          <c:showVal val="1"/>
          <c:showCatName val="0"/>
          <c:showSerName val="0"/>
          <c:showPercent val="0"/>
          <c:showBubbleSize val="0"/>
        </c:dLbls>
        <c:gapWidth val="219"/>
        <c:overlap val="-27"/>
        <c:axId val="261867344"/>
        <c:axId val="261867824"/>
      </c:barChart>
      <c:catAx>
        <c:axId val="261867344"/>
        <c:scaling>
          <c:orientation val="minMax"/>
        </c:scaling>
        <c:delete val="1"/>
        <c:axPos val="b"/>
        <c:numFmt formatCode="General" sourceLinked="1"/>
        <c:majorTickMark val="none"/>
        <c:minorTickMark val="none"/>
        <c:tickLblPos val="nextTo"/>
        <c:crossAx val="261867824"/>
        <c:crosses val="autoZero"/>
        <c:auto val="1"/>
        <c:lblAlgn val="ctr"/>
        <c:lblOffset val="100"/>
        <c:noMultiLvlLbl val="0"/>
      </c:catAx>
      <c:valAx>
        <c:axId val="261867824"/>
        <c:scaling>
          <c:orientation val="minMax"/>
        </c:scaling>
        <c:delete val="1"/>
        <c:axPos val="l"/>
        <c:majorGridlines>
          <c:spPr>
            <a:ln w="9525" cap="rnd" cmpd="sng" algn="ctr">
              <a:solidFill>
                <a:srgbClr val="FFCC00">
                  <a:alpha val="50000"/>
                </a:srgbClr>
              </a:solidFill>
              <a:prstDash val="lgDashDot"/>
              <a:round/>
            </a:ln>
            <a:effectLst/>
          </c:spPr>
        </c:majorGridlines>
        <c:numFmt formatCode="General" sourceLinked="1"/>
        <c:majorTickMark val="none"/>
        <c:minorTickMark val="none"/>
        <c:tickLblPos val="nextTo"/>
        <c:crossAx val="2618673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 tables!Region</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tables'!$W$5</c:f>
              <c:strCache>
                <c:ptCount val="1"/>
                <c:pt idx="0">
                  <c:v>Total</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tables'!$V$6:$V$11</c:f>
              <c:strCache>
                <c:ptCount val="5"/>
                <c:pt idx="0">
                  <c:v>Central</c:v>
                </c:pt>
                <c:pt idx="1">
                  <c:v>East</c:v>
                </c:pt>
                <c:pt idx="2">
                  <c:v>North</c:v>
                </c:pt>
                <c:pt idx="3">
                  <c:v>South</c:v>
                </c:pt>
                <c:pt idx="4">
                  <c:v>West</c:v>
                </c:pt>
              </c:strCache>
            </c:strRef>
          </c:cat>
          <c:val>
            <c:numRef>
              <c:f>'pivot tables'!$W$6:$W$11</c:f>
              <c:numCache>
                <c:formatCode>General</c:formatCode>
                <c:ptCount val="5"/>
                <c:pt idx="0">
                  <c:v>14</c:v>
                </c:pt>
                <c:pt idx="1">
                  <c:v>10</c:v>
                </c:pt>
                <c:pt idx="2">
                  <c:v>7</c:v>
                </c:pt>
                <c:pt idx="3">
                  <c:v>10</c:v>
                </c:pt>
                <c:pt idx="4">
                  <c:v>9</c:v>
                </c:pt>
              </c:numCache>
            </c:numRef>
          </c:val>
          <c:extLst>
            <c:ext xmlns:c16="http://schemas.microsoft.com/office/drawing/2014/chart" uri="{C3380CC4-5D6E-409C-BE32-E72D297353CC}">
              <c16:uniqueId val="{00000002-8877-4589-B489-14AF5F208D66}"/>
            </c:ext>
          </c:extLst>
        </c:ser>
        <c:dLbls>
          <c:dLblPos val="outEnd"/>
          <c:showLegendKey val="0"/>
          <c:showVal val="0"/>
          <c:showCatName val="0"/>
          <c:showSerName val="0"/>
          <c:showPercent val="0"/>
          <c:showBubbleSize val="0"/>
        </c:dLbls>
        <c:gapWidth val="25"/>
        <c:axId val="1206257056"/>
        <c:axId val="1206257536"/>
      </c:barChart>
      <c:catAx>
        <c:axId val="1206257056"/>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6257536"/>
        <c:crosses val="autoZero"/>
        <c:auto val="1"/>
        <c:lblAlgn val="ctr"/>
        <c:lblOffset val="100"/>
        <c:noMultiLvlLbl val="0"/>
      </c:catAx>
      <c:valAx>
        <c:axId val="1206257536"/>
        <c:scaling>
          <c:orientation val="minMax"/>
        </c:scaling>
        <c:delete val="1"/>
        <c:axPos val="b"/>
        <c:numFmt formatCode="General" sourceLinked="1"/>
        <c:majorTickMark val="out"/>
        <c:minorTickMark val="none"/>
        <c:tickLblPos val="nextTo"/>
        <c:crossAx val="120625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9.xml"/><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chart" Target="../charts/chart8.xml"/><Relationship Id="rId17" Type="http://schemas.openxmlformats.org/officeDocument/2006/relationships/image" Target="../media/image8.svg"/><Relationship Id="rId2" Type="http://schemas.openxmlformats.org/officeDocument/2006/relationships/chart" Target="../charts/chart2.xml"/><Relationship Id="rId16" Type="http://schemas.openxmlformats.org/officeDocument/2006/relationships/image" Target="../media/image7.png"/><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chart" Target="../charts/chart7.xml"/><Relationship Id="rId5" Type="http://schemas.openxmlformats.org/officeDocument/2006/relationships/chart" Target="../charts/chart5.xml"/><Relationship Id="rId15" Type="http://schemas.openxmlformats.org/officeDocument/2006/relationships/image" Target="../media/image6.svg"/><Relationship Id="rId10" Type="http://schemas.openxmlformats.org/officeDocument/2006/relationships/chart" Target="../charts/chart6.xml"/><Relationship Id="rId4" Type="http://schemas.openxmlformats.org/officeDocument/2006/relationships/chart" Target="../charts/chart4.xml"/><Relationship Id="rId9" Type="http://schemas.openxmlformats.org/officeDocument/2006/relationships/image" Target="../media/image4.svg"/><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10</xdr:col>
      <xdr:colOff>190500</xdr:colOff>
      <xdr:row>32</xdr:row>
      <xdr:rowOff>177800</xdr:rowOff>
    </xdr:from>
    <xdr:to>
      <xdr:col>12</xdr:col>
      <xdr:colOff>51300</xdr:colOff>
      <xdr:row>34</xdr:row>
      <xdr:rowOff>61500</xdr:rowOff>
    </xdr:to>
    <xdr:sp macro="" textlink="">
      <xdr:nvSpPr>
        <xdr:cNvPr id="53" name="Rectangle: Rounded Corners 52">
          <a:extLst>
            <a:ext uri="{FF2B5EF4-FFF2-40B4-BE49-F238E27FC236}">
              <a16:creationId xmlns:a16="http://schemas.microsoft.com/office/drawing/2014/main" id="{991E38AE-0A6F-522B-079A-D953D67F0035}"/>
            </a:ext>
          </a:extLst>
        </xdr:cNvPr>
        <xdr:cNvSpPr/>
      </xdr:nvSpPr>
      <xdr:spPr>
        <a:xfrm>
          <a:off x="6286500" y="6070600"/>
          <a:ext cx="1080000" cy="252000"/>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196850</xdr:colOff>
      <xdr:row>31</xdr:row>
      <xdr:rowOff>76200</xdr:rowOff>
    </xdr:from>
    <xdr:to>
      <xdr:col>12</xdr:col>
      <xdr:colOff>57650</xdr:colOff>
      <xdr:row>32</xdr:row>
      <xdr:rowOff>144050</xdr:rowOff>
    </xdr:to>
    <xdr:sp macro="" textlink="">
      <xdr:nvSpPr>
        <xdr:cNvPr id="54" name="Rectangle: Rounded Corners 53">
          <a:extLst>
            <a:ext uri="{FF2B5EF4-FFF2-40B4-BE49-F238E27FC236}">
              <a16:creationId xmlns:a16="http://schemas.microsoft.com/office/drawing/2014/main" id="{33799EE4-E98F-CAFF-85D6-CE8FC58E619B}"/>
            </a:ext>
          </a:extLst>
        </xdr:cNvPr>
        <xdr:cNvSpPr/>
      </xdr:nvSpPr>
      <xdr:spPr>
        <a:xfrm>
          <a:off x="6292850" y="5784850"/>
          <a:ext cx="1080000" cy="252000"/>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190500</xdr:colOff>
      <xdr:row>29</xdr:row>
      <xdr:rowOff>158750</xdr:rowOff>
    </xdr:from>
    <xdr:to>
      <xdr:col>12</xdr:col>
      <xdr:colOff>51300</xdr:colOff>
      <xdr:row>31</xdr:row>
      <xdr:rowOff>42450</xdr:rowOff>
    </xdr:to>
    <xdr:sp macro="" textlink="">
      <xdr:nvSpPr>
        <xdr:cNvPr id="55" name="Rectangle: Rounded Corners 54">
          <a:extLst>
            <a:ext uri="{FF2B5EF4-FFF2-40B4-BE49-F238E27FC236}">
              <a16:creationId xmlns:a16="http://schemas.microsoft.com/office/drawing/2014/main" id="{C5EE0CC1-8870-5598-7AB1-8E17A9F6C497}"/>
            </a:ext>
          </a:extLst>
        </xdr:cNvPr>
        <xdr:cNvSpPr/>
      </xdr:nvSpPr>
      <xdr:spPr>
        <a:xfrm>
          <a:off x="6286500" y="5499100"/>
          <a:ext cx="1080000" cy="252000"/>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196850</xdr:colOff>
      <xdr:row>28</xdr:row>
      <xdr:rowOff>63500</xdr:rowOff>
    </xdr:from>
    <xdr:to>
      <xdr:col>12</xdr:col>
      <xdr:colOff>57650</xdr:colOff>
      <xdr:row>29</xdr:row>
      <xdr:rowOff>131350</xdr:rowOff>
    </xdr:to>
    <xdr:sp macro="" textlink="">
      <xdr:nvSpPr>
        <xdr:cNvPr id="56" name="Rectangle: Rounded Corners 55">
          <a:extLst>
            <a:ext uri="{FF2B5EF4-FFF2-40B4-BE49-F238E27FC236}">
              <a16:creationId xmlns:a16="http://schemas.microsoft.com/office/drawing/2014/main" id="{37F620D0-1658-A6B5-054A-37862DD3A291}"/>
            </a:ext>
          </a:extLst>
        </xdr:cNvPr>
        <xdr:cNvSpPr/>
      </xdr:nvSpPr>
      <xdr:spPr>
        <a:xfrm>
          <a:off x="6292850" y="5219700"/>
          <a:ext cx="1080000" cy="252000"/>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196850</xdr:colOff>
      <xdr:row>26</xdr:row>
      <xdr:rowOff>152400</xdr:rowOff>
    </xdr:from>
    <xdr:to>
      <xdr:col>12</xdr:col>
      <xdr:colOff>57650</xdr:colOff>
      <xdr:row>28</xdr:row>
      <xdr:rowOff>36100</xdr:rowOff>
    </xdr:to>
    <xdr:sp macro="" textlink="">
      <xdr:nvSpPr>
        <xdr:cNvPr id="57" name="Rectangle: Rounded Corners 56">
          <a:extLst>
            <a:ext uri="{FF2B5EF4-FFF2-40B4-BE49-F238E27FC236}">
              <a16:creationId xmlns:a16="http://schemas.microsoft.com/office/drawing/2014/main" id="{570FFD53-934D-7F6F-9953-C6700A614575}"/>
            </a:ext>
          </a:extLst>
        </xdr:cNvPr>
        <xdr:cNvSpPr/>
      </xdr:nvSpPr>
      <xdr:spPr>
        <a:xfrm>
          <a:off x="6292850" y="4940300"/>
          <a:ext cx="1080000" cy="252000"/>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190500</xdr:colOff>
      <xdr:row>25</xdr:row>
      <xdr:rowOff>44450</xdr:rowOff>
    </xdr:from>
    <xdr:to>
      <xdr:col>12</xdr:col>
      <xdr:colOff>51300</xdr:colOff>
      <xdr:row>26</xdr:row>
      <xdr:rowOff>112300</xdr:rowOff>
    </xdr:to>
    <xdr:sp macro="" textlink="">
      <xdr:nvSpPr>
        <xdr:cNvPr id="58" name="Rectangle: Rounded Corners 57">
          <a:extLst>
            <a:ext uri="{FF2B5EF4-FFF2-40B4-BE49-F238E27FC236}">
              <a16:creationId xmlns:a16="http://schemas.microsoft.com/office/drawing/2014/main" id="{0D5E643F-7FEC-36FA-0ED1-4034446BF892}"/>
            </a:ext>
          </a:extLst>
        </xdr:cNvPr>
        <xdr:cNvSpPr/>
      </xdr:nvSpPr>
      <xdr:spPr>
        <a:xfrm>
          <a:off x="6286500" y="4648200"/>
          <a:ext cx="1080000" cy="252000"/>
        </a:xfrm>
        <a:prstGeom prst="roundRect">
          <a:avLst/>
        </a:prstGeom>
        <a:solidFill>
          <a:srgbClr val="E5B24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19050</xdr:colOff>
      <xdr:row>3</xdr:row>
      <xdr:rowOff>31750</xdr:rowOff>
    </xdr:from>
    <xdr:to>
      <xdr:col>17</xdr:col>
      <xdr:colOff>285750</xdr:colOff>
      <xdr:row>35</xdr:row>
      <xdr:rowOff>38100</xdr:rowOff>
    </xdr:to>
    <xdr:sp macro="" textlink="">
      <xdr:nvSpPr>
        <xdr:cNvPr id="2" name="Rectangle: Rounded Corners 1">
          <a:extLst>
            <a:ext uri="{FF2B5EF4-FFF2-40B4-BE49-F238E27FC236}">
              <a16:creationId xmlns:a16="http://schemas.microsoft.com/office/drawing/2014/main" id="{EB59D4D3-1B1C-75C9-0086-4044DCCED2FE}"/>
            </a:ext>
          </a:extLst>
        </xdr:cNvPr>
        <xdr:cNvSpPr/>
      </xdr:nvSpPr>
      <xdr:spPr>
        <a:xfrm>
          <a:off x="19050" y="584200"/>
          <a:ext cx="10629900" cy="5899150"/>
        </a:xfrm>
        <a:prstGeom prst="roundRect">
          <a:avLst>
            <a:gd name="adj" fmla="val 2753"/>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158750</xdr:colOff>
      <xdr:row>24</xdr:row>
      <xdr:rowOff>146050</xdr:rowOff>
    </xdr:from>
    <xdr:to>
      <xdr:col>3</xdr:col>
      <xdr:colOff>237950</xdr:colOff>
      <xdr:row>34</xdr:row>
      <xdr:rowOff>104550</xdr:rowOff>
    </xdr:to>
    <xdr:sp macro="" textlink="">
      <xdr:nvSpPr>
        <xdr:cNvPr id="3" name="Rectangle: Rounded Corners 2">
          <a:extLst>
            <a:ext uri="{FF2B5EF4-FFF2-40B4-BE49-F238E27FC236}">
              <a16:creationId xmlns:a16="http://schemas.microsoft.com/office/drawing/2014/main" id="{9F9AA7E5-30EF-B466-F6C4-F1F39E6BD554}"/>
            </a:ext>
          </a:extLst>
        </xdr:cNvPr>
        <xdr:cNvSpPr/>
      </xdr:nvSpPr>
      <xdr:spPr>
        <a:xfrm>
          <a:off x="158750" y="4565650"/>
          <a:ext cx="1908000" cy="1800000"/>
        </a:xfrm>
        <a:prstGeom prst="roundRect">
          <a:avLst>
            <a:gd name="adj" fmla="val 7292"/>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190500</xdr:colOff>
      <xdr:row>8</xdr:row>
      <xdr:rowOff>158750</xdr:rowOff>
    </xdr:from>
    <xdr:to>
      <xdr:col>3</xdr:col>
      <xdr:colOff>269700</xdr:colOff>
      <xdr:row>24</xdr:row>
      <xdr:rowOff>2950</xdr:rowOff>
    </xdr:to>
    <xdr:sp macro="" textlink="">
      <xdr:nvSpPr>
        <xdr:cNvPr id="4" name="Rectangle: Rounded Corners 3">
          <a:extLst>
            <a:ext uri="{FF2B5EF4-FFF2-40B4-BE49-F238E27FC236}">
              <a16:creationId xmlns:a16="http://schemas.microsoft.com/office/drawing/2014/main" id="{8B91CEEF-6FE7-E0ED-EDA1-E025E289A67E}"/>
            </a:ext>
          </a:extLst>
        </xdr:cNvPr>
        <xdr:cNvSpPr/>
      </xdr:nvSpPr>
      <xdr:spPr>
        <a:xfrm>
          <a:off x="190500" y="1631950"/>
          <a:ext cx="1908000" cy="2790600"/>
        </a:xfrm>
        <a:prstGeom prst="roundRect">
          <a:avLst>
            <a:gd name="adj" fmla="val 7292"/>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387350</xdr:colOff>
      <xdr:row>21</xdr:row>
      <xdr:rowOff>177800</xdr:rowOff>
    </xdr:from>
    <xdr:to>
      <xdr:col>7</xdr:col>
      <xdr:colOff>527050</xdr:colOff>
      <xdr:row>34</xdr:row>
      <xdr:rowOff>110900</xdr:rowOff>
    </xdr:to>
    <xdr:sp macro="" textlink="">
      <xdr:nvSpPr>
        <xdr:cNvPr id="5" name="Rectangle: Rounded Corners 4">
          <a:extLst>
            <a:ext uri="{FF2B5EF4-FFF2-40B4-BE49-F238E27FC236}">
              <a16:creationId xmlns:a16="http://schemas.microsoft.com/office/drawing/2014/main" id="{20BBA27A-8CA9-6C93-0DB4-F135300FFB59}"/>
            </a:ext>
          </a:extLst>
        </xdr:cNvPr>
        <xdr:cNvSpPr/>
      </xdr:nvSpPr>
      <xdr:spPr>
        <a:xfrm>
          <a:off x="2216150" y="4044950"/>
          <a:ext cx="2578100" cy="2327050"/>
        </a:xfrm>
        <a:prstGeom prst="roundRect">
          <a:avLst>
            <a:gd name="adj" fmla="val 7292"/>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114300</xdr:colOff>
      <xdr:row>22</xdr:row>
      <xdr:rowOff>50800</xdr:rowOff>
    </xdr:from>
    <xdr:to>
      <xdr:col>12</xdr:col>
      <xdr:colOff>241300</xdr:colOff>
      <xdr:row>34</xdr:row>
      <xdr:rowOff>136300</xdr:rowOff>
    </xdr:to>
    <xdr:sp macro="" textlink="">
      <xdr:nvSpPr>
        <xdr:cNvPr id="6" name="Rectangle: Rounded Corners 5">
          <a:extLst>
            <a:ext uri="{FF2B5EF4-FFF2-40B4-BE49-F238E27FC236}">
              <a16:creationId xmlns:a16="http://schemas.microsoft.com/office/drawing/2014/main" id="{4F2D051D-E26B-E622-1634-C20F54344FD0}"/>
            </a:ext>
          </a:extLst>
        </xdr:cNvPr>
        <xdr:cNvSpPr/>
      </xdr:nvSpPr>
      <xdr:spPr>
        <a:xfrm>
          <a:off x="4991100" y="4102100"/>
          <a:ext cx="2565400" cy="2295300"/>
        </a:xfrm>
        <a:prstGeom prst="roundRect">
          <a:avLst>
            <a:gd name="adj" fmla="val 7292"/>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95250</xdr:colOff>
      <xdr:row>9</xdr:row>
      <xdr:rowOff>0</xdr:rowOff>
    </xdr:from>
    <xdr:to>
      <xdr:col>12</xdr:col>
      <xdr:colOff>222250</xdr:colOff>
      <xdr:row>21</xdr:row>
      <xdr:rowOff>85500</xdr:rowOff>
    </xdr:to>
    <xdr:sp macro="" textlink="">
      <xdr:nvSpPr>
        <xdr:cNvPr id="8" name="Rectangle: Rounded Corners 7">
          <a:extLst>
            <a:ext uri="{FF2B5EF4-FFF2-40B4-BE49-F238E27FC236}">
              <a16:creationId xmlns:a16="http://schemas.microsoft.com/office/drawing/2014/main" id="{C45A9EA7-DC24-E73B-C6FC-A3BDF934F1C7}"/>
            </a:ext>
          </a:extLst>
        </xdr:cNvPr>
        <xdr:cNvSpPr/>
      </xdr:nvSpPr>
      <xdr:spPr>
        <a:xfrm>
          <a:off x="4972050" y="1657350"/>
          <a:ext cx="2565400" cy="2295300"/>
        </a:xfrm>
        <a:prstGeom prst="roundRect">
          <a:avLst>
            <a:gd name="adj" fmla="val 7292"/>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444500</xdr:colOff>
      <xdr:row>8</xdr:row>
      <xdr:rowOff>165100</xdr:rowOff>
    </xdr:from>
    <xdr:to>
      <xdr:col>7</xdr:col>
      <xdr:colOff>501650</xdr:colOff>
      <xdr:row>14</xdr:row>
      <xdr:rowOff>171450</xdr:rowOff>
    </xdr:to>
    <xdr:sp macro="" textlink="">
      <xdr:nvSpPr>
        <xdr:cNvPr id="9" name="Rectangle: Rounded Corners 8">
          <a:extLst>
            <a:ext uri="{FF2B5EF4-FFF2-40B4-BE49-F238E27FC236}">
              <a16:creationId xmlns:a16="http://schemas.microsoft.com/office/drawing/2014/main" id="{E63D2966-E7A3-E658-998B-7A3CED304E05}"/>
            </a:ext>
          </a:extLst>
        </xdr:cNvPr>
        <xdr:cNvSpPr/>
      </xdr:nvSpPr>
      <xdr:spPr>
        <a:xfrm>
          <a:off x="2273300" y="1638300"/>
          <a:ext cx="2495550" cy="1111250"/>
        </a:xfrm>
        <a:prstGeom prst="roundRect">
          <a:avLst>
            <a:gd name="adj" fmla="val 7292"/>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444500</xdr:colOff>
      <xdr:row>15</xdr:row>
      <xdr:rowOff>76200</xdr:rowOff>
    </xdr:from>
    <xdr:to>
      <xdr:col>5</xdr:col>
      <xdr:colOff>395300</xdr:colOff>
      <xdr:row>21</xdr:row>
      <xdr:rowOff>51300</xdr:rowOff>
    </xdr:to>
    <xdr:sp macro="" textlink="">
      <xdr:nvSpPr>
        <xdr:cNvPr id="10" name="Rectangle: Rounded Corners 9">
          <a:extLst>
            <a:ext uri="{FF2B5EF4-FFF2-40B4-BE49-F238E27FC236}">
              <a16:creationId xmlns:a16="http://schemas.microsoft.com/office/drawing/2014/main" id="{446AC41C-4605-1F71-5B9B-2723FD6506D3}"/>
            </a:ext>
          </a:extLst>
        </xdr:cNvPr>
        <xdr:cNvSpPr/>
      </xdr:nvSpPr>
      <xdr:spPr>
        <a:xfrm>
          <a:off x="2273300" y="2838450"/>
          <a:ext cx="1170000" cy="1080000"/>
        </a:xfrm>
        <a:prstGeom prst="roundRect">
          <a:avLst>
            <a:gd name="adj" fmla="val 7292"/>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571500</xdr:colOff>
      <xdr:row>15</xdr:row>
      <xdr:rowOff>95250</xdr:rowOff>
    </xdr:from>
    <xdr:to>
      <xdr:col>7</xdr:col>
      <xdr:colOff>522300</xdr:colOff>
      <xdr:row>21</xdr:row>
      <xdr:rowOff>70350</xdr:rowOff>
    </xdr:to>
    <xdr:sp macro="" textlink="">
      <xdr:nvSpPr>
        <xdr:cNvPr id="11" name="Rectangle: Rounded Corners 10">
          <a:extLst>
            <a:ext uri="{FF2B5EF4-FFF2-40B4-BE49-F238E27FC236}">
              <a16:creationId xmlns:a16="http://schemas.microsoft.com/office/drawing/2014/main" id="{EF1CFC7C-2E56-42DE-157D-DD3054AEC358}"/>
            </a:ext>
          </a:extLst>
        </xdr:cNvPr>
        <xdr:cNvSpPr/>
      </xdr:nvSpPr>
      <xdr:spPr>
        <a:xfrm>
          <a:off x="3619500" y="2857500"/>
          <a:ext cx="1170000" cy="1080000"/>
        </a:xfrm>
        <a:prstGeom prst="roundRect">
          <a:avLst>
            <a:gd name="adj" fmla="val 7292"/>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400050</xdr:colOff>
      <xdr:row>12</xdr:row>
      <xdr:rowOff>12700</xdr:rowOff>
    </xdr:from>
    <xdr:to>
      <xdr:col>17</xdr:col>
      <xdr:colOff>88050</xdr:colOff>
      <xdr:row>21</xdr:row>
      <xdr:rowOff>11350</xdr:rowOff>
    </xdr:to>
    <xdr:sp macro="" textlink="">
      <xdr:nvSpPr>
        <xdr:cNvPr id="15" name="Rectangle: Rounded Corners 14">
          <a:extLst>
            <a:ext uri="{FF2B5EF4-FFF2-40B4-BE49-F238E27FC236}">
              <a16:creationId xmlns:a16="http://schemas.microsoft.com/office/drawing/2014/main" id="{E24A46B9-A0B6-B995-424E-0F36657C13B1}"/>
            </a:ext>
          </a:extLst>
        </xdr:cNvPr>
        <xdr:cNvSpPr/>
      </xdr:nvSpPr>
      <xdr:spPr>
        <a:xfrm>
          <a:off x="7715250" y="2222500"/>
          <a:ext cx="2736000" cy="1656000"/>
        </a:xfrm>
        <a:prstGeom prst="roundRect">
          <a:avLst>
            <a:gd name="adj" fmla="val 7292"/>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412750</xdr:colOff>
      <xdr:row>23</xdr:row>
      <xdr:rowOff>95250</xdr:rowOff>
    </xdr:from>
    <xdr:to>
      <xdr:col>17</xdr:col>
      <xdr:colOff>44950</xdr:colOff>
      <xdr:row>34</xdr:row>
      <xdr:rowOff>133350</xdr:rowOff>
    </xdr:to>
    <xdr:grpSp>
      <xdr:nvGrpSpPr>
        <xdr:cNvPr id="19" name="Group 18">
          <a:extLst>
            <a:ext uri="{FF2B5EF4-FFF2-40B4-BE49-F238E27FC236}">
              <a16:creationId xmlns:a16="http://schemas.microsoft.com/office/drawing/2014/main" id="{040ECE58-A536-5026-503D-32933BF489BA}"/>
            </a:ext>
          </a:extLst>
        </xdr:cNvPr>
        <xdr:cNvGrpSpPr/>
      </xdr:nvGrpSpPr>
      <xdr:grpSpPr>
        <a:xfrm>
          <a:off x="7747000" y="4294188"/>
          <a:ext cx="2688138" cy="2046287"/>
          <a:chOff x="7727950" y="4235450"/>
          <a:chExt cx="2673850" cy="2146300"/>
        </a:xfrm>
      </xdr:grpSpPr>
      <xdr:sp macro="" textlink="Dashboard!$B$14">
        <xdr:nvSpPr>
          <xdr:cNvPr id="14" name="Rectangle: Rounded Corners 13">
            <a:extLst>
              <a:ext uri="{FF2B5EF4-FFF2-40B4-BE49-F238E27FC236}">
                <a16:creationId xmlns:a16="http://schemas.microsoft.com/office/drawing/2014/main" id="{D3753CBB-5F25-6592-9857-CF1947ED9FC4}"/>
              </a:ext>
            </a:extLst>
          </xdr:cNvPr>
          <xdr:cNvSpPr/>
        </xdr:nvSpPr>
        <xdr:spPr>
          <a:xfrm>
            <a:off x="9124950" y="4235450"/>
            <a:ext cx="1251010" cy="983996"/>
          </a:xfrm>
          <a:prstGeom prst="roundRect">
            <a:avLst>
              <a:gd name="adj" fmla="val 7292"/>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A6992C2-6529-4016-B8BD-8C03406B2710}" type="TxLink">
              <a:rPr lang="en-US" sz="1100" b="0" i="0" u="none" strike="noStrike">
                <a:solidFill>
                  <a:srgbClr val="000000"/>
                </a:solidFill>
                <a:latin typeface="Calibri"/>
                <a:ea typeface="Calibri"/>
                <a:cs typeface="Calibri"/>
              </a:rPr>
              <a:t> </a:t>
            </a:fld>
            <a:endParaRPr lang="en-IN" sz="1100"/>
          </a:p>
        </xdr:txBody>
      </xdr:sp>
      <xdr:sp macro="" textlink="">
        <xdr:nvSpPr>
          <xdr:cNvPr id="16" name="Rectangle: Rounded Corners 15">
            <a:extLst>
              <a:ext uri="{FF2B5EF4-FFF2-40B4-BE49-F238E27FC236}">
                <a16:creationId xmlns:a16="http://schemas.microsoft.com/office/drawing/2014/main" id="{F0BB352B-100B-4297-3F78-AA8A2FD2E820}"/>
              </a:ext>
            </a:extLst>
          </xdr:cNvPr>
          <xdr:cNvSpPr/>
        </xdr:nvSpPr>
        <xdr:spPr>
          <a:xfrm>
            <a:off x="9144000" y="5270500"/>
            <a:ext cx="1257800" cy="1111250"/>
          </a:xfrm>
          <a:prstGeom prst="roundRect">
            <a:avLst>
              <a:gd name="adj" fmla="val 7292"/>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Rounded Corners 16">
            <a:extLst>
              <a:ext uri="{FF2B5EF4-FFF2-40B4-BE49-F238E27FC236}">
                <a16:creationId xmlns:a16="http://schemas.microsoft.com/office/drawing/2014/main" id="{84AA6F33-E266-156A-4A12-60DD96A33D49}"/>
              </a:ext>
            </a:extLst>
          </xdr:cNvPr>
          <xdr:cNvSpPr/>
        </xdr:nvSpPr>
        <xdr:spPr>
          <a:xfrm>
            <a:off x="7727950" y="5264150"/>
            <a:ext cx="1257800" cy="1111250"/>
          </a:xfrm>
          <a:prstGeom prst="roundRect">
            <a:avLst>
              <a:gd name="adj" fmla="val 7292"/>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12</xdr:col>
      <xdr:colOff>412750</xdr:colOff>
      <xdr:row>5</xdr:row>
      <xdr:rowOff>31750</xdr:rowOff>
    </xdr:from>
    <xdr:to>
      <xdr:col>17</xdr:col>
      <xdr:colOff>12700</xdr:colOff>
      <xdr:row>11</xdr:row>
      <xdr:rowOff>63500</xdr:rowOff>
    </xdr:to>
    <xdr:sp macro="" textlink="">
      <xdr:nvSpPr>
        <xdr:cNvPr id="18" name="Rectangle: Rounded Corners 17">
          <a:extLst>
            <a:ext uri="{FF2B5EF4-FFF2-40B4-BE49-F238E27FC236}">
              <a16:creationId xmlns:a16="http://schemas.microsoft.com/office/drawing/2014/main" id="{253BBFE6-19FE-E08D-8391-6D55FEDECD07}"/>
            </a:ext>
          </a:extLst>
        </xdr:cNvPr>
        <xdr:cNvSpPr/>
      </xdr:nvSpPr>
      <xdr:spPr>
        <a:xfrm>
          <a:off x="7727950" y="952500"/>
          <a:ext cx="2647950" cy="1136650"/>
        </a:xfrm>
        <a:prstGeom prst="roundRect">
          <a:avLst>
            <a:gd name="adj" fmla="val 7292"/>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44450</xdr:colOff>
      <xdr:row>23</xdr:row>
      <xdr:rowOff>114300</xdr:rowOff>
    </xdr:from>
    <xdr:to>
      <xdr:col>16</xdr:col>
      <xdr:colOff>552450</xdr:colOff>
      <xdr:row>26</xdr:row>
      <xdr:rowOff>177800</xdr:rowOff>
    </xdr:to>
    <xdr:sp macro="" textlink="">
      <xdr:nvSpPr>
        <xdr:cNvPr id="20" name="TextBox 19">
          <a:extLst>
            <a:ext uri="{FF2B5EF4-FFF2-40B4-BE49-F238E27FC236}">
              <a16:creationId xmlns:a16="http://schemas.microsoft.com/office/drawing/2014/main" id="{B5FAB45E-70EF-B1B2-4A6E-35EE6C9DD0E8}"/>
            </a:ext>
          </a:extLst>
        </xdr:cNvPr>
        <xdr:cNvSpPr txBox="1"/>
      </xdr:nvSpPr>
      <xdr:spPr>
        <a:xfrm>
          <a:off x="9188450" y="4349750"/>
          <a:ext cx="1117600" cy="61595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Part</a:t>
          </a:r>
        </a:p>
        <a:p>
          <a:r>
            <a:rPr lang="en-IN" sz="1100">
              <a:solidFill>
                <a:schemeClr val="bg1"/>
              </a:solidFill>
            </a:rPr>
            <a:t>Time</a:t>
          </a:r>
        </a:p>
        <a:p>
          <a:r>
            <a:rPr lang="en-IN" sz="1100">
              <a:solidFill>
                <a:schemeClr val="bg1"/>
              </a:solidFill>
            </a:rPr>
            <a:t>Employment</a:t>
          </a:r>
        </a:p>
      </xdr:txBody>
    </xdr:sp>
    <xdr:clientData/>
  </xdr:twoCellAnchor>
  <xdr:twoCellAnchor>
    <xdr:from>
      <xdr:col>16</xdr:col>
      <xdr:colOff>69850</xdr:colOff>
      <xdr:row>26</xdr:row>
      <xdr:rowOff>120650</xdr:rowOff>
    </xdr:from>
    <xdr:to>
      <xdr:col>16</xdr:col>
      <xdr:colOff>514350</xdr:colOff>
      <xdr:row>28</xdr:row>
      <xdr:rowOff>63500</xdr:rowOff>
    </xdr:to>
    <xdr:sp macro="" textlink="'pivot tables'!C14">
      <xdr:nvSpPr>
        <xdr:cNvPr id="23" name="TextBox 22">
          <a:extLst>
            <a:ext uri="{FF2B5EF4-FFF2-40B4-BE49-F238E27FC236}">
              <a16:creationId xmlns:a16="http://schemas.microsoft.com/office/drawing/2014/main" id="{EF944AD5-BDFA-1E05-E3EF-50C87F295580}"/>
            </a:ext>
          </a:extLst>
        </xdr:cNvPr>
        <xdr:cNvSpPr txBox="1"/>
      </xdr:nvSpPr>
      <xdr:spPr>
        <a:xfrm>
          <a:off x="9823450" y="4908550"/>
          <a:ext cx="444500" cy="31115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872E27-DD3E-4613-9AFD-C40AF3C9DDAB}" type="TxLink">
            <a:rPr lang="en-US" sz="2000" b="1" i="0" u="none" strike="noStrike">
              <a:solidFill>
                <a:schemeClr val="bg1"/>
              </a:solidFill>
              <a:latin typeface="Calibri"/>
              <a:ea typeface="Calibri"/>
              <a:cs typeface="Calibri"/>
            </a:rPr>
            <a:t>13</a:t>
          </a:fld>
          <a:endParaRPr lang="en-IN" sz="2000" b="1">
            <a:solidFill>
              <a:schemeClr val="bg1"/>
            </a:solidFill>
          </a:endParaRPr>
        </a:p>
      </xdr:txBody>
    </xdr:sp>
    <xdr:clientData/>
  </xdr:twoCellAnchor>
  <xdr:twoCellAnchor>
    <xdr:from>
      <xdr:col>15</xdr:col>
      <xdr:colOff>19050</xdr:colOff>
      <xdr:row>29</xdr:row>
      <xdr:rowOff>0</xdr:rowOff>
    </xdr:from>
    <xdr:to>
      <xdr:col>16</xdr:col>
      <xdr:colOff>374650</xdr:colOff>
      <xdr:row>32</xdr:row>
      <xdr:rowOff>107950</xdr:rowOff>
    </xdr:to>
    <xdr:sp macro="" textlink="">
      <xdr:nvSpPr>
        <xdr:cNvPr id="25" name="TextBox 24">
          <a:extLst>
            <a:ext uri="{FF2B5EF4-FFF2-40B4-BE49-F238E27FC236}">
              <a16:creationId xmlns:a16="http://schemas.microsoft.com/office/drawing/2014/main" id="{E50C283B-7AAC-78D7-B0C4-CD2BA18DE715}"/>
            </a:ext>
          </a:extLst>
        </xdr:cNvPr>
        <xdr:cNvSpPr txBox="1"/>
      </xdr:nvSpPr>
      <xdr:spPr>
        <a:xfrm>
          <a:off x="9163050" y="5340350"/>
          <a:ext cx="965200" cy="66040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Full</a:t>
          </a:r>
        </a:p>
        <a:p>
          <a:r>
            <a:rPr lang="en-IN" sz="1100">
              <a:solidFill>
                <a:schemeClr val="bg1"/>
              </a:solidFill>
            </a:rPr>
            <a:t>Time</a:t>
          </a:r>
        </a:p>
        <a:p>
          <a:r>
            <a:rPr lang="en-IN" sz="1100">
              <a:solidFill>
                <a:schemeClr val="bg1"/>
              </a:solidFill>
            </a:rPr>
            <a:t>Employment</a:t>
          </a:r>
        </a:p>
      </xdr:txBody>
    </xdr:sp>
    <xdr:clientData/>
  </xdr:twoCellAnchor>
  <xdr:twoCellAnchor>
    <xdr:from>
      <xdr:col>16</xdr:col>
      <xdr:colOff>38100</xdr:colOff>
      <xdr:row>32</xdr:row>
      <xdr:rowOff>101600</xdr:rowOff>
    </xdr:from>
    <xdr:to>
      <xdr:col>16</xdr:col>
      <xdr:colOff>482600</xdr:colOff>
      <xdr:row>34</xdr:row>
      <xdr:rowOff>44450</xdr:rowOff>
    </xdr:to>
    <xdr:sp macro="" textlink="'pivot tables'!C13">
      <xdr:nvSpPr>
        <xdr:cNvPr id="26" name="TextBox 25">
          <a:extLst>
            <a:ext uri="{FF2B5EF4-FFF2-40B4-BE49-F238E27FC236}">
              <a16:creationId xmlns:a16="http://schemas.microsoft.com/office/drawing/2014/main" id="{622741E2-8838-FE28-BDCC-12090C2BE068}"/>
            </a:ext>
          </a:extLst>
        </xdr:cNvPr>
        <xdr:cNvSpPr txBox="1"/>
      </xdr:nvSpPr>
      <xdr:spPr>
        <a:xfrm>
          <a:off x="9791700" y="5994400"/>
          <a:ext cx="444500" cy="31115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FBEF14-6469-4615-AE1B-776D1FA87B20}" type="TxLink">
            <a:rPr lang="en-US" sz="2000" b="1" i="0" u="none" strike="noStrike">
              <a:solidFill>
                <a:schemeClr val="bg1"/>
              </a:solidFill>
              <a:latin typeface="Calibri"/>
              <a:ea typeface="Calibri"/>
              <a:cs typeface="Calibri"/>
            </a:rPr>
            <a:t>20</a:t>
          </a:fld>
          <a:endParaRPr lang="en-IN" sz="4000" b="1">
            <a:solidFill>
              <a:schemeClr val="bg1"/>
            </a:solidFill>
          </a:endParaRPr>
        </a:p>
      </xdr:txBody>
    </xdr:sp>
    <xdr:clientData/>
  </xdr:twoCellAnchor>
  <xdr:twoCellAnchor>
    <xdr:from>
      <xdr:col>12</xdr:col>
      <xdr:colOff>482600</xdr:colOff>
      <xdr:row>28</xdr:row>
      <xdr:rowOff>165100</xdr:rowOff>
    </xdr:from>
    <xdr:to>
      <xdr:col>14</xdr:col>
      <xdr:colOff>228600</xdr:colOff>
      <xdr:row>31</xdr:row>
      <xdr:rowOff>114300</xdr:rowOff>
    </xdr:to>
    <xdr:sp macro="" textlink="">
      <xdr:nvSpPr>
        <xdr:cNvPr id="27" name="TextBox 26">
          <a:extLst>
            <a:ext uri="{FF2B5EF4-FFF2-40B4-BE49-F238E27FC236}">
              <a16:creationId xmlns:a16="http://schemas.microsoft.com/office/drawing/2014/main" id="{9B1E86A9-30B3-9AC7-591F-CEB40E981C47}"/>
            </a:ext>
          </a:extLst>
        </xdr:cNvPr>
        <xdr:cNvSpPr txBox="1"/>
      </xdr:nvSpPr>
      <xdr:spPr>
        <a:xfrm>
          <a:off x="7797800" y="5321300"/>
          <a:ext cx="965200" cy="50165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Employees with contract</a:t>
          </a:r>
        </a:p>
      </xdr:txBody>
    </xdr:sp>
    <xdr:clientData/>
  </xdr:twoCellAnchor>
  <xdr:twoCellAnchor>
    <xdr:from>
      <xdr:col>13</xdr:col>
      <xdr:colOff>488950</xdr:colOff>
      <xdr:row>32</xdr:row>
      <xdr:rowOff>95250</xdr:rowOff>
    </xdr:from>
    <xdr:to>
      <xdr:col>14</xdr:col>
      <xdr:colOff>323850</xdr:colOff>
      <xdr:row>34</xdr:row>
      <xdr:rowOff>38100</xdr:rowOff>
    </xdr:to>
    <xdr:sp macro="" textlink="'pivot tables'!C12">
      <xdr:nvSpPr>
        <xdr:cNvPr id="28" name="TextBox 27">
          <a:extLst>
            <a:ext uri="{FF2B5EF4-FFF2-40B4-BE49-F238E27FC236}">
              <a16:creationId xmlns:a16="http://schemas.microsoft.com/office/drawing/2014/main" id="{39285292-F9F8-87DD-3CC8-620F904036CA}"/>
            </a:ext>
          </a:extLst>
        </xdr:cNvPr>
        <xdr:cNvSpPr txBox="1"/>
      </xdr:nvSpPr>
      <xdr:spPr>
        <a:xfrm>
          <a:off x="8413750" y="5988050"/>
          <a:ext cx="444500" cy="31115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4DA4222-CF66-4B60-A09F-F46A5F3B009A}" type="TxLink">
            <a:rPr lang="en-US" sz="2000" b="1" i="0" u="none" strike="noStrike">
              <a:solidFill>
                <a:schemeClr val="bg1"/>
              </a:solidFill>
              <a:latin typeface="Calibri"/>
              <a:ea typeface="Calibri"/>
              <a:cs typeface="Calibri"/>
            </a:rPr>
            <a:t>17</a:t>
          </a:fld>
          <a:endParaRPr lang="en-IN" sz="6600" b="1">
            <a:solidFill>
              <a:schemeClr val="bg1"/>
            </a:solidFill>
          </a:endParaRPr>
        </a:p>
      </xdr:txBody>
    </xdr:sp>
    <xdr:clientData/>
  </xdr:twoCellAnchor>
  <xdr:twoCellAnchor>
    <xdr:from>
      <xdr:col>8</xdr:col>
      <xdr:colOff>266700</xdr:colOff>
      <xdr:row>25</xdr:row>
      <xdr:rowOff>82498</xdr:rowOff>
    </xdr:from>
    <xdr:to>
      <xdr:col>10</xdr:col>
      <xdr:colOff>12700</xdr:colOff>
      <xdr:row>26</xdr:row>
      <xdr:rowOff>139753</xdr:rowOff>
    </xdr:to>
    <xdr:sp macro="" textlink="">
      <xdr:nvSpPr>
        <xdr:cNvPr id="29" name="TextBox 28">
          <a:extLst>
            <a:ext uri="{FF2B5EF4-FFF2-40B4-BE49-F238E27FC236}">
              <a16:creationId xmlns:a16="http://schemas.microsoft.com/office/drawing/2014/main" id="{420E6F9E-B674-5A4B-F9D4-1823D5EEF765}"/>
            </a:ext>
          </a:extLst>
        </xdr:cNvPr>
        <xdr:cNvSpPr txBox="1"/>
      </xdr:nvSpPr>
      <xdr:spPr>
        <a:xfrm>
          <a:off x="5143500" y="4686248"/>
          <a:ext cx="965200" cy="24140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a:t>
          </a:r>
          <a:r>
            <a:rPr lang="en-IN" sz="1100" baseline="0">
              <a:solidFill>
                <a:schemeClr val="bg1"/>
              </a:solidFill>
            </a:rPr>
            <a:t> Salaries</a:t>
          </a:r>
          <a:endParaRPr lang="en-IN" sz="1100">
            <a:solidFill>
              <a:schemeClr val="bg1"/>
            </a:solidFill>
          </a:endParaRPr>
        </a:p>
      </xdr:txBody>
    </xdr:sp>
    <xdr:clientData/>
  </xdr:twoCellAnchor>
  <xdr:twoCellAnchor>
    <xdr:from>
      <xdr:col>8</xdr:col>
      <xdr:colOff>266700</xdr:colOff>
      <xdr:row>26</xdr:row>
      <xdr:rowOff>129582</xdr:rowOff>
    </xdr:from>
    <xdr:to>
      <xdr:col>10</xdr:col>
      <xdr:colOff>12700</xdr:colOff>
      <xdr:row>28</xdr:row>
      <xdr:rowOff>53382</xdr:rowOff>
    </xdr:to>
    <xdr:sp macro="" textlink="">
      <xdr:nvSpPr>
        <xdr:cNvPr id="30" name="TextBox 29">
          <a:extLst>
            <a:ext uri="{FF2B5EF4-FFF2-40B4-BE49-F238E27FC236}">
              <a16:creationId xmlns:a16="http://schemas.microsoft.com/office/drawing/2014/main" id="{B4745AA7-1A6C-2A23-D94B-CC87CD58C633}"/>
            </a:ext>
          </a:extLst>
        </xdr:cNvPr>
        <xdr:cNvSpPr txBox="1"/>
      </xdr:nvSpPr>
      <xdr:spPr>
        <a:xfrm>
          <a:off x="5143500" y="4917482"/>
          <a:ext cx="965200" cy="29210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Managers</a:t>
          </a:r>
        </a:p>
      </xdr:txBody>
    </xdr:sp>
    <xdr:clientData/>
  </xdr:twoCellAnchor>
  <xdr:twoCellAnchor>
    <xdr:from>
      <xdr:col>8</xdr:col>
      <xdr:colOff>266700</xdr:colOff>
      <xdr:row>28</xdr:row>
      <xdr:rowOff>43211</xdr:rowOff>
    </xdr:from>
    <xdr:to>
      <xdr:col>10</xdr:col>
      <xdr:colOff>12700</xdr:colOff>
      <xdr:row>29</xdr:row>
      <xdr:rowOff>151161</xdr:rowOff>
    </xdr:to>
    <xdr:sp macro="" textlink="">
      <xdr:nvSpPr>
        <xdr:cNvPr id="31" name="TextBox 30">
          <a:extLst>
            <a:ext uri="{FF2B5EF4-FFF2-40B4-BE49-F238E27FC236}">
              <a16:creationId xmlns:a16="http://schemas.microsoft.com/office/drawing/2014/main" id="{C4094C72-1014-E1E9-D456-2B92A532E7F5}"/>
            </a:ext>
          </a:extLst>
        </xdr:cNvPr>
        <xdr:cNvSpPr txBox="1"/>
      </xdr:nvSpPr>
      <xdr:spPr>
        <a:xfrm>
          <a:off x="5143500" y="5199411"/>
          <a:ext cx="965200" cy="29210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HR Specialists</a:t>
          </a:r>
        </a:p>
      </xdr:txBody>
    </xdr:sp>
    <xdr:clientData/>
  </xdr:twoCellAnchor>
  <xdr:twoCellAnchor>
    <xdr:from>
      <xdr:col>8</xdr:col>
      <xdr:colOff>273050</xdr:colOff>
      <xdr:row>29</xdr:row>
      <xdr:rowOff>140990</xdr:rowOff>
    </xdr:from>
    <xdr:to>
      <xdr:col>10</xdr:col>
      <xdr:colOff>19050</xdr:colOff>
      <xdr:row>31</xdr:row>
      <xdr:rowOff>64790</xdr:rowOff>
    </xdr:to>
    <xdr:sp macro="" textlink="">
      <xdr:nvSpPr>
        <xdr:cNvPr id="32" name="TextBox 31">
          <a:extLst>
            <a:ext uri="{FF2B5EF4-FFF2-40B4-BE49-F238E27FC236}">
              <a16:creationId xmlns:a16="http://schemas.microsoft.com/office/drawing/2014/main" id="{F9DEF8FA-AA08-7472-F6E2-783BE833EA92}"/>
            </a:ext>
          </a:extLst>
        </xdr:cNvPr>
        <xdr:cNvSpPr txBox="1"/>
      </xdr:nvSpPr>
      <xdr:spPr>
        <a:xfrm>
          <a:off x="5149850" y="5481340"/>
          <a:ext cx="965200" cy="29210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Developers</a:t>
          </a:r>
        </a:p>
      </xdr:txBody>
    </xdr:sp>
    <xdr:clientData/>
  </xdr:twoCellAnchor>
  <xdr:twoCellAnchor>
    <xdr:from>
      <xdr:col>8</xdr:col>
      <xdr:colOff>273050</xdr:colOff>
      <xdr:row>31</xdr:row>
      <xdr:rowOff>54619</xdr:rowOff>
    </xdr:from>
    <xdr:to>
      <xdr:col>10</xdr:col>
      <xdr:colOff>19050</xdr:colOff>
      <xdr:row>32</xdr:row>
      <xdr:rowOff>162569</xdr:rowOff>
    </xdr:to>
    <xdr:sp macro="" textlink="">
      <xdr:nvSpPr>
        <xdr:cNvPr id="33" name="TextBox 32">
          <a:extLst>
            <a:ext uri="{FF2B5EF4-FFF2-40B4-BE49-F238E27FC236}">
              <a16:creationId xmlns:a16="http://schemas.microsoft.com/office/drawing/2014/main" id="{55BDEEBA-0AE5-EF2E-4A5A-730AE76E164D}"/>
            </a:ext>
          </a:extLst>
        </xdr:cNvPr>
        <xdr:cNvSpPr txBox="1"/>
      </xdr:nvSpPr>
      <xdr:spPr>
        <a:xfrm>
          <a:off x="5149850" y="5763269"/>
          <a:ext cx="965200" cy="29210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Designers</a:t>
          </a:r>
        </a:p>
      </xdr:txBody>
    </xdr:sp>
    <xdr:clientData/>
  </xdr:twoCellAnchor>
  <xdr:twoCellAnchor>
    <xdr:from>
      <xdr:col>8</xdr:col>
      <xdr:colOff>285750</xdr:colOff>
      <xdr:row>32</xdr:row>
      <xdr:rowOff>177800</xdr:rowOff>
    </xdr:from>
    <xdr:to>
      <xdr:col>10</xdr:col>
      <xdr:colOff>31750</xdr:colOff>
      <xdr:row>34</xdr:row>
      <xdr:rowOff>101600</xdr:rowOff>
    </xdr:to>
    <xdr:sp macro="" textlink="">
      <xdr:nvSpPr>
        <xdr:cNvPr id="34" name="TextBox 33">
          <a:extLst>
            <a:ext uri="{FF2B5EF4-FFF2-40B4-BE49-F238E27FC236}">
              <a16:creationId xmlns:a16="http://schemas.microsoft.com/office/drawing/2014/main" id="{8D2D192A-E508-0123-8D4E-F3CCC1591F13}"/>
            </a:ext>
          </a:extLst>
        </xdr:cNvPr>
        <xdr:cNvSpPr txBox="1"/>
      </xdr:nvSpPr>
      <xdr:spPr>
        <a:xfrm>
          <a:off x="5162550" y="6070600"/>
          <a:ext cx="965200" cy="29210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Analysts</a:t>
          </a:r>
        </a:p>
      </xdr:txBody>
    </xdr:sp>
    <xdr:clientData/>
  </xdr:twoCellAnchor>
  <xdr:twoCellAnchor>
    <xdr:from>
      <xdr:col>10</xdr:col>
      <xdr:colOff>323850</xdr:colOff>
      <xdr:row>25</xdr:row>
      <xdr:rowOff>95250</xdr:rowOff>
    </xdr:from>
    <xdr:to>
      <xdr:col>11</xdr:col>
      <xdr:colOff>425450</xdr:colOff>
      <xdr:row>26</xdr:row>
      <xdr:rowOff>133349</xdr:rowOff>
    </xdr:to>
    <xdr:sp macro="" textlink="'pivot tables'!F19">
      <xdr:nvSpPr>
        <xdr:cNvPr id="47" name="TextBox 46">
          <a:extLst>
            <a:ext uri="{FF2B5EF4-FFF2-40B4-BE49-F238E27FC236}">
              <a16:creationId xmlns:a16="http://schemas.microsoft.com/office/drawing/2014/main" id="{806638BC-D8A2-3226-CF09-E2EB18EC84F5}"/>
            </a:ext>
          </a:extLst>
        </xdr:cNvPr>
        <xdr:cNvSpPr txBox="1"/>
      </xdr:nvSpPr>
      <xdr:spPr>
        <a:xfrm>
          <a:off x="6419850" y="4699000"/>
          <a:ext cx="711200" cy="222249"/>
        </a:xfrm>
        <a:prstGeom prst="roundRect">
          <a:avLst/>
        </a:prstGeom>
        <a:solidFill>
          <a:srgbClr val="E5B24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706D992-94BD-4FB3-953C-D45385AAF54F}" type="TxLink">
            <a:rPr lang="en-US" sz="1100" b="1" i="0" u="none" strike="noStrike">
              <a:solidFill>
                <a:schemeClr val="tx1"/>
              </a:solidFill>
              <a:latin typeface="Calibri"/>
              <a:ea typeface="Calibri"/>
              <a:cs typeface="Calibri"/>
            </a:rPr>
            <a:pPr marL="0" indent="0"/>
            <a:t>3104913</a:t>
          </a:fld>
          <a:endParaRPr lang="en-IN" sz="1100" b="1" i="0" u="none" strike="noStrike">
            <a:solidFill>
              <a:schemeClr val="tx1"/>
            </a:solidFill>
            <a:latin typeface="Calibri"/>
            <a:ea typeface="Calibri"/>
            <a:cs typeface="Calibri"/>
          </a:endParaRPr>
        </a:p>
      </xdr:txBody>
    </xdr:sp>
    <xdr:clientData/>
  </xdr:twoCellAnchor>
  <xdr:twoCellAnchor>
    <xdr:from>
      <xdr:col>10</xdr:col>
      <xdr:colOff>361950</xdr:colOff>
      <xdr:row>26</xdr:row>
      <xdr:rowOff>148632</xdr:rowOff>
    </xdr:from>
    <xdr:to>
      <xdr:col>12</xdr:col>
      <xdr:colOff>107950</xdr:colOff>
      <xdr:row>28</xdr:row>
      <xdr:rowOff>72432</xdr:rowOff>
    </xdr:to>
    <xdr:sp macro="" textlink="'pivot tables'!F18">
      <xdr:nvSpPr>
        <xdr:cNvPr id="48" name="TextBox 47">
          <a:extLst>
            <a:ext uri="{FF2B5EF4-FFF2-40B4-BE49-F238E27FC236}">
              <a16:creationId xmlns:a16="http://schemas.microsoft.com/office/drawing/2014/main" id="{90A8F89E-B18C-D48F-4EC6-B55279D683A1}"/>
            </a:ext>
          </a:extLst>
        </xdr:cNvPr>
        <xdr:cNvSpPr txBox="1"/>
      </xdr:nvSpPr>
      <xdr:spPr>
        <a:xfrm>
          <a:off x="6457950" y="4936532"/>
          <a:ext cx="965200" cy="29210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88784B-980E-44ED-9F26-EEA4258EE470}" type="TxLink">
            <a:rPr lang="en-US" sz="1100" b="1" i="0" u="none" strike="noStrike">
              <a:solidFill>
                <a:schemeClr val="bg1"/>
              </a:solidFill>
              <a:latin typeface="Calibri"/>
              <a:ea typeface="Calibri"/>
              <a:cs typeface="Calibri"/>
            </a:rPr>
            <a:t>731170</a:t>
          </a:fld>
          <a:endParaRPr lang="en-IN" sz="1100" b="1">
            <a:solidFill>
              <a:schemeClr val="bg1"/>
            </a:solidFill>
          </a:endParaRPr>
        </a:p>
      </xdr:txBody>
    </xdr:sp>
    <xdr:clientData/>
  </xdr:twoCellAnchor>
  <xdr:twoCellAnchor>
    <xdr:from>
      <xdr:col>10</xdr:col>
      <xdr:colOff>361950</xdr:colOff>
      <xdr:row>28</xdr:row>
      <xdr:rowOff>62261</xdr:rowOff>
    </xdr:from>
    <xdr:to>
      <xdr:col>12</xdr:col>
      <xdr:colOff>107950</xdr:colOff>
      <xdr:row>29</xdr:row>
      <xdr:rowOff>170211</xdr:rowOff>
    </xdr:to>
    <xdr:sp macro="" textlink="'pivot tables'!F17">
      <xdr:nvSpPr>
        <xdr:cNvPr id="49" name="TextBox 48">
          <a:extLst>
            <a:ext uri="{FF2B5EF4-FFF2-40B4-BE49-F238E27FC236}">
              <a16:creationId xmlns:a16="http://schemas.microsoft.com/office/drawing/2014/main" id="{F8DEF405-0794-5006-10F6-FB5BE3E97DC3}"/>
            </a:ext>
          </a:extLst>
        </xdr:cNvPr>
        <xdr:cNvSpPr txBox="1"/>
      </xdr:nvSpPr>
      <xdr:spPr>
        <a:xfrm>
          <a:off x="6457950" y="5218461"/>
          <a:ext cx="965200" cy="29210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A7C0EA-78B5-47A9-8815-FEF491228FFF}" type="TxLink">
            <a:rPr lang="en-US" sz="1100" b="1" i="0" u="none" strike="noStrike">
              <a:solidFill>
                <a:schemeClr val="bg1"/>
              </a:solidFill>
              <a:latin typeface="Calibri"/>
              <a:ea typeface="Calibri"/>
              <a:cs typeface="Calibri"/>
            </a:rPr>
            <a:t>959266</a:t>
          </a:fld>
          <a:endParaRPr lang="en-IN" sz="1100" b="1">
            <a:solidFill>
              <a:schemeClr val="bg1"/>
            </a:solidFill>
          </a:endParaRPr>
        </a:p>
      </xdr:txBody>
    </xdr:sp>
    <xdr:clientData/>
  </xdr:twoCellAnchor>
  <xdr:twoCellAnchor>
    <xdr:from>
      <xdr:col>10</xdr:col>
      <xdr:colOff>361950</xdr:colOff>
      <xdr:row>29</xdr:row>
      <xdr:rowOff>160040</xdr:rowOff>
    </xdr:from>
    <xdr:to>
      <xdr:col>12</xdr:col>
      <xdr:colOff>107950</xdr:colOff>
      <xdr:row>31</xdr:row>
      <xdr:rowOff>83840</xdr:rowOff>
    </xdr:to>
    <xdr:sp macro="" textlink="'pivot tables'!F16">
      <xdr:nvSpPr>
        <xdr:cNvPr id="50" name="TextBox 49">
          <a:extLst>
            <a:ext uri="{FF2B5EF4-FFF2-40B4-BE49-F238E27FC236}">
              <a16:creationId xmlns:a16="http://schemas.microsoft.com/office/drawing/2014/main" id="{1BB7EACE-2FD2-AB6B-986D-BDFECD8572CB}"/>
            </a:ext>
          </a:extLst>
        </xdr:cNvPr>
        <xdr:cNvSpPr txBox="1"/>
      </xdr:nvSpPr>
      <xdr:spPr>
        <a:xfrm>
          <a:off x="6457950" y="5500390"/>
          <a:ext cx="965200" cy="29210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52E932-B2FC-4CCA-A931-C3B636D34C3E}" type="TxLink">
            <a:rPr lang="en-US" sz="1100" b="1" i="0" u="none" strike="noStrike">
              <a:solidFill>
                <a:schemeClr val="bg1"/>
              </a:solidFill>
              <a:latin typeface="Calibri"/>
              <a:ea typeface="Calibri"/>
              <a:cs typeface="Calibri"/>
            </a:rPr>
            <a:t>633594</a:t>
          </a:fld>
          <a:endParaRPr lang="en-IN" sz="1100" b="1">
            <a:solidFill>
              <a:schemeClr val="bg1"/>
            </a:solidFill>
          </a:endParaRPr>
        </a:p>
      </xdr:txBody>
    </xdr:sp>
    <xdr:clientData/>
  </xdr:twoCellAnchor>
  <xdr:twoCellAnchor>
    <xdr:from>
      <xdr:col>10</xdr:col>
      <xdr:colOff>361950</xdr:colOff>
      <xdr:row>31</xdr:row>
      <xdr:rowOff>73669</xdr:rowOff>
    </xdr:from>
    <xdr:to>
      <xdr:col>12</xdr:col>
      <xdr:colOff>107950</xdr:colOff>
      <xdr:row>32</xdr:row>
      <xdr:rowOff>181619</xdr:rowOff>
    </xdr:to>
    <xdr:sp macro="" textlink="'pivot tables'!F15">
      <xdr:nvSpPr>
        <xdr:cNvPr id="51" name="TextBox 50">
          <a:extLst>
            <a:ext uri="{FF2B5EF4-FFF2-40B4-BE49-F238E27FC236}">
              <a16:creationId xmlns:a16="http://schemas.microsoft.com/office/drawing/2014/main" id="{F877918F-5EDB-F109-8400-0EB262C33D22}"/>
            </a:ext>
          </a:extLst>
        </xdr:cNvPr>
        <xdr:cNvSpPr txBox="1"/>
      </xdr:nvSpPr>
      <xdr:spPr>
        <a:xfrm>
          <a:off x="6457950" y="5782319"/>
          <a:ext cx="965200" cy="29210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13DA4E-C5A8-4283-8339-4FC1FAD61413}" type="TxLink">
            <a:rPr lang="en-US" sz="1100" b="1" i="0" u="none" strike="noStrike">
              <a:solidFill>
                <a:schemeClr val="bg1"/>
              </a:solidFill>
              <a:latin typeface="Calibri"/>
              <a:ea typeface="Calibri"/>
              <a:cs typeface="Calibri"/>
            </a:rPr>
            <a:t>613842</a:t>
          </a:fld>
          <a:endParaRPr lang="en-IN" sz="1100" b="1">
            <a:solidFill>
              <a:schemeClr val="bg1"/>
            </a:solidFill>
          </a:endParaRPr>
        </a:p>
      </xdr:txBody>
    </xdr:sp>
    <xdr:clientData/>
  </xdr:twoCellAnchor>
  <xdr:twoCellAnchor>
    <xdr:from>
      <xdr:col>10</xdr:col>
      <xdr:colOff>361950</xdr:colOff>
      <xdr:row>32</xdr:row>
      <xdr:rowOff>171450</xdr:rowOff>
    </xdr:from>
    <xdr:to>
      <xdr:col>12</xdr:col>
      <xdr:colOff>107950</xdr:colOff>
      <xdr:row>34</xdr:row>
      <xdr:rowOff>95250</xdr:rowOff>
    </xdr:to>
    <xdr:sp macro="" textlink="'pivot tables'!F14">
      <xdr:nvSpPr>
        <xdr:cNvPr id="52" name="TextBox 51">
          <a:extLst>
            <a:ext uri="{FF2B5EF4-FFF2-40B4-BE49-F238E27FC236}">
              <a16:creationId xmlns:a16="http://schemas.microsoft.com/office/drawing/2014/main" id="{0871DE45-55A4-8CDC-9BA7-0C5188E88612}"/>
            </a:ext>
          </a:extLst>
        </xdr:cNvPr>
        <xdr:cNvSpPr txBox="1"/>
      </xdr:nvSpPr>
      <xdr:spPr>
        <a:xfrm>
          <a:off x="6457950" y="6064250"/>
          <a:ext cx="9652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501125-08EC-4497-BA30-798D573443DF}" type="TxLink">
            <a:rPr lang="en-US" sz="1100" b="1" i="0" u="none" strike="noStrike">
              <a:solidFill>
                <a:schemeClr val="bg1"/>
              </a:solidFill>
              <a:latin typeface="Calibri"/>
              <a:ea typeface="Calibri"/>
              <a:cs typeface="Calibri"/>
            </a:rPr>
            <a:t>167041</a:t>
          </a:fld>
          <a:endParaRPr lang="en-IN" sz="1100" b="1">
            <a:solidFill>
              <a:schemeClr val="bg1"/>
            </a:solidFill>
          </a:endParaRPr>
        </a:p>
      </xdr:txBody>
    </xdr:sp>
    <xdr:clientData/>
  </xdr:twoCellAnchor>
  <xdr:twoCellAnchor>
    <xdr:from>
      <xdr:col>8</xdr:col>
      <xdr:colOff>266700</xdr:colOff>
      <xdr:row>22</xdr:row>
      <xdr:rowOff>50748</xdr:rowOff>
    </xdr:from>
    <xdr:to>
      <xdr:col>10</xdr:col>
      <xdr:colOff>285750</xdr:colOff>
      <xdr:row>24</xdr:row>
      <xdr:rowOff>25400</xdr:rowOff>
    </xdr:to>
    <xdr:sp macro="" textlink="">
      <xdr:nvSpPr>
        <xdr:cNvPr id="59" name="TextBox 58">
          <a:extLst>
            <a:ext uri="{FF2B5EF4-FFF2-40B4-BE49-F238E27FC236}">
              <a16:creationId xmlns:a16="http://schemas.microsoft.com/office/drawing/2014/main" id="{F7CB0421-A0B6-3448-2AEB-C2B0D65DF54D}"/>
            </a:ext>
          </a:extLst>
        </xdr:cNvPr>
        <xdr:cNvSpPr txBox="1"/>
      </xdr:nvSpPr>
      <xdr:spPr>
        <a:xfrm>
          <a:off x="5143500" y="4102048"/>
          <a:ext cx="1238250" cy="342952"/>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rgbClr val="FFC000"/>
              </a:solidFill>
            </a:rPr>
            <a:t>Salaries</a:t>
          </a:r>
        </a:p>
      </xdr:txBody>
    </xdr:sp>
    <xdr:clientData/>
  </xdr:twoCellAnchor>
  <xdr:twoCellAnchor>
    <xdr:from>
      <xdr:col>8</xdr:col>
      <xdr:colOff>228600</xdr:colOff>
      <xdr:row>10</xdr:row>
      <xdr:rowOff>50748</xdr:rowOff>
    </xdr:from>
    <xdr:to>
      <xdr:col>11</xdr:col>
      <xdr:colOff>101600</xdr:colOff>
      <xdr:row>11</xdr:row>
      <xdr:rowOff>127000</xdr:rowOff>
    </xdr:to>
    <xdr:sp macro="" textlink="">
      <xdr:nvSpPr>
        <xdr:cNvPr id="60" name="TextBox 59">
          <a:extLst>
            <a:ext uri="{FF2B5EF4-FFF2-40B4-BE49-F238E27FC236}">
              <a16:creationId xmlns:a16="http://schemas.microsoft.com/office/drawing/2014/main" id="{1972A758-072D-9C26-6A7E-887F436A75A0}"/>
            </a:ext>
          </a:extLst>
        </xdr:cNvPr>
        <xdr:cNvSpPr txBox="1"/>
      </xdr:nvSpPr>
      <xdr:spPr>
        <a:xfrm>
          <a:off x="5105400" y="1892248"/>
          <a:ext cx="1701800" cy="260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2">
                  <a:lumMod val="75000"/>
                </a:schemeClr>
              </a:solidFill>
            </a:rPr>
            <a:t>Leave Taken by jobline</a:t>
          </a:r>
        </a:p>
      </xdr:txBody>
    </xdr:sp>
    <xdr:clientData/>
  </xdr:twoCellAnchor>
  <xdr:twoCellAnchor>
    <xdr:from>
      <xdr:col>12</xdr:col>
      <xdr:colOff>368300</xdr:colOff>
      <xdr:row>21</xdr:row>
      <xdr:rowOff>38048</xdr:rowOff>
    </xdr:from>
    <xdr:to>
      <xdr:col>17</xdr:col>
      <xdr:colOff>76200</xdr:colOff>
      <xdr:row>23</xdr:row>
      <xdr:rowOff>19050</xdr:rowOff>
    </xdr:to>
    <xdr:sp macro="" textlink="">
      <xdr:nvSpPr>
        <xdr:cNvPr id="61" name="TextBox 60">
          <a:extLst>
            <a:ext uri="{FF2B5EF4-FFF2-40B4-BE49-F238E27FC236}">
              <a16:creationId xmlns:a16="http://schemas.microsoft.com/office/drawing/2014/main" id="{86847F70-AEFF-C1CB-5A41-93FA63BB9310}"/>
            </a:ext>
          </a:extLst>
        </xdr:cNvPr>
        <xdr:cNvSpPr txBox="1"/>
      </xdr:nvSpPr>
      <xdr:spPr>
        <a:xfrm>
          <a:off x="7683500" y="3905198"/>
          <a:ext cx="2755900" cy="349302"/>
        </a:xfrm>
        <a:prstGeom prst="rect">
          <a:avLst/>
        </a:prstGeom>
        <a:solidFill>
          <a:srgbClr val="1F1F1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FC000"/>
              </a:solidFill>
            </a:rPr>
            <a:t>Employment</a:t>
          </a:r>
          <a:r>
            <a:rPr lang="en-IN" sz="1400" b="1" baseline="0">
              <a:solidFill>
                <a:srgbClr val="FFC000"/>
              </a:solidFill>
            </a:rPr>
            <a:t> Status Breakdown</a:t>
          </a:r>
          <a:endParaRPr lang="en-IN" sz="1400" b="1">
            <a:solidFill>
              <a:srgbClr val="FFC000"/>
            </a:solidFill>
          </a:endParaRPr>
        </a:p>
      </xdr:txBody>
    </xdr:sp>
    <xdr:clientData/>
  </xdr:twoCellAnchor>
  <xdr:twoCellAnchor>
    <xdr:from>
      <xdr:col>12</xdr:col>
      <xdr:colOff>431801</xdr:colOff>
      <xdr:row>22</xdr:row>
      <xdr:rowOff>127001</xdr:rowOff>
    </xdr:from>
    <xdr:to>
      <xdr:col>14</xdr:col>
      <xdr:colOff>514350</xdr:colOff>
      <xdr:row>29</xdr:row>
      <xdr:rowOff>44450</xdr:rowOff>
    </xdr:to>
    <xdr:graphicFrame macro="">
      <xdr:nvGraphicFramePr>
        <xdr:cNvPr id="62" name="Chart 61">
          <a:extLst>
            <a:ext uri="{FF2B5EF4-FFF2-40B4-BE49-F238E27FC236}">
              <a16:creationId xmlns:a16="http://schemas.microsoft.com/office/drawing/2014/main" id="{6FC8F580-5ECB-4FFA-9B2E-74A76C45A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355600</xdr:colOff>
      <xdr:row>23</xdr:row>
      <xdr:rowOff>177800</xdr:rowOff>
    </xdr:from>
    <xdr:to>
      <xdr:col>16</xdr:col>
      <xdr:colOff>514350</xdr:colOff>
      <xdr:row>24</xdr:row>
      <xdr:rowOff>165100</xdr:rowOff>
    </xdr:to>
    <xdr:sp macro="" textlink="">
      <xdr:nvSpPr>
        <xdr:cNvPr id="63" name="Oval 62">
          <a:extLst>
            <a:ext uri="{FF2B5EF4-FFF2-40B4-BE49-F238E27FC236}">
              <a16:creationId xmlns:a16="http://schemas.microsoft.com/office/drawing/2014/main" id="{7B81501A-6936-73FA-F235-ACC7F7628CA7}"/>
            </a:ext>
          </a:extLst>
        </xdr:cNvPr>
        <xdr:cNvSpPr/>
      </xdr:nvSpPr>
      <xdr:spPr>
        <a:xfrm>
          <a:off x="10109200" y="4413250"/>
          <a:ext cx="158750" cy="171450"/>
        </a:xfrm>
        <a:prstGeom prst="ellipse">
          <a:avLst/>
        </a:prstGeom>
        <a:solidFill>
          <a:srgbClr val="E5BB2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368300</xdr:colOff>
      <xdr:row>29</xdr:row>
      <xdr:rowOff>44450</xdr:rowOff>
    </xdr:from>
    <xdr:to>
      <xdr:col>16</xdr:col>
      <xdr:colOff>527050</xdr:colOff>
      <xdr:row>30</xdr:row>
      <xdr:rowOff>31750</xdr:rowOff>
    </xdr:to>
    <xdr:sp macro="" textlink="">
      <xdr:nvSpPr>
        <xdr:cNvPr id="64" name="Oval 63">
          <a:extLst>
            <a:ext uri="{FF2B5EF4-FFF2-40B4-BE49-F238E27FC236}">
              <a16:creationId xmlns:a16="http://schemas.microsoft.com/office/drawing/2014/main" id="{10EC15F0-DF8E-FE11-2FFB-76CA5D8E91A5}"/>
            </a:ext>
          </a:extLst>
        </xdr:cNvPr>
        <xdr:cNvSpPr/>
      </xdr:nvSpPr>
      <xdr:spPr>
        <a:xfrm>
          <a:off x="10121900" y="5384800"/>
          <a:ext cx="158750" cy="1714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228600</xdr:colOff>
      <xdr:row>29</xdr:row>
      <xdr:rowOff>38100</xdr:rowOff>
    </xdr:from>
    <xdr:to>
      <xdr:col>14</xdr:col>
      <xdr:colOff>387350</xdr:colOff>
      <xdr:row>30</xdr:row>
      <xdr:rowOff>25400</xdr:rowOff>
    </xdr:to>
    <xdr:sp macro="" textlink="">
      <xdr:nvSpPr>
        <xdr:cNvPr id="65" name="Oval 64">
          <a:extLst>
            <a:ext uri="{FF2B5EF4-FFF2-40B4-BE49-F238E27FC236}">
              <a16:creationId xmlns:a16="http://schemas.microsoft.com/office/drawing/2014/main" id="{7479FE1A-3388-586F-7742-7A2C8D67C399}"/>
            </a:ext>
          </a:extLst>
        </xdr:cNvPr>
        <xdr:cNvSpPr/>
      </xdr:nvSpPr>
      <xdr:spPr>
        <a:xfrm>
          <a:off x="8763000" y="5378450"/>
          <a:ext cx="158750" cy="171450"/>
        </a:xfrm>
        <a:prstGeom prst="ellipse">
          <a:avLst/>
        </a:prstGeom>
        <a:solidFill>
          <a:srgbClr val="60A5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514350</xdr:colOff>
      <xdr:row>26</xdr:row>
      <xdr:rowOff>31750</xdr:rowOff>
    </xdr:from>
    <xdr:to>
      <xdr:col>7</xdr:col>
      <xdr:colOff>406400</xdr:colOff>
      <xdr:row>33</xdr:row>
      <xdr:rowOff>133350</xdr:rowOff>
    </xdr:to>
    <xdr:graphicFrame macro="">
      <xdr:nvGraphicFramePr>
        <xdr:cNvPr id="66" name="Chart 65">
          <a:extLst>
            <a:ext uri="{FF2B5EF4-FFF2-40B4-BE49-F238E27FC236}">
              <a16:creationId xmlns:a16="http://schemas.microsoft.com/office/drawing/2014/main" id="{95E94E8D-BAD8-4BBB-8DD5-25E89E683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444500</xdr:colOff>
      <xdr:row>22</xdr:row>
      <xdr:rowOff>44398</xdr:rowOff>
    </xdr:from>
    <xdr:to>
      <xdr:col>6</xdr:col>
      <xdr:colOff>31750</xdr:colOff>
      <xdr:row>24</xdr:row>
      <xdr:rowOff>0</xdr:rowOff>
    </xdr:to>
    <xdr:sp macro="" textlink="">
      <xdr:nvSpPr>
        <xdr:cNvPr id="67" name="TextBox 66">
          <a:extLst>
            <a:ext uri="{FF2B5EF4-FFF2-40B4-BE49-F238E27FC236}">
              <a16:creationId xmlns:a16="http://schemas.microsoft.com/office/drawing/2014/main" id="{946D69FB-0DD9-04BA-E839-5E7A9E93CD4E}"/>
            </a:ext>
          </a:extLst>
        </xdr:cNvPr>
        <xdr:cNvSpPr txBox="1"/>
      </xdr:nvSpPr>
      <xdr:spPr>
        <a:xfrm>
          <a:off x="2273300" y="4095698"/>
          <a:ext cx="1416050" cy="323902"/>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FC000"/>
              </a:solidFill>
            </a:rPr>
            <a:t>Age</a:t>
          </a:r>
          <a:r>
            <a:rPr lang="en-IN" sz="1400" b="1" baseline="0">
              <a:solidFill>
                <a:srgbClr val="FFC000"/>
              </a:solidFill>
            </a:rPr>
            <a:t> Range</a:t>
          </a:r>
          <a:endParaRPr lang="en-IN" sz="1400" b="1">
            <a:solidFill>
              <a:srgbClr val="FFC000"/>
            </a:solidFill>
          </a:endParaRPr>
        </a:p>
      </xdr:txBody>
    </xdr:sp>
    <xdr:clientData/>
  </xdr:twoCellAnchor>
  <xdr:twoCellAnchor>
    <xdr:from>
      <xdr:col>3</xdr:col>
      <xdr:colOff>431800</xdr:colOff>
      <xdr:row>23</xdr:row>
      <xdr:rowOff>107898</xdr:rowOff>
    </xdr:from>
    <xdr:to>
      <xdr:col>7</xdr:col>
      <xdr:colOff>431800</xdr:colOff>
      <xdr:row>25</xdr:row>
      <xdr:rowOff>152400</xdr:rowOff>
    </xdr:to>
    <xdr:sp macro="" textlink="">
      <xdr:nvSpPr>
        <xdr:cNvPr id="68" name="TextBox 67">
          <a:extLst>
            <a:ext uri="{FF2B5EF4-FFF2-40B4-BE49-F238E27FC236}">
              <a16:creationId xmlns:a16="http://schemas.microsoft.com/office/drawing/2014/main" id="{6B008F19-5503-ECCF-F787-266F1ECB5EB0}"/>
            </a:ext>
          </a:extLst>
        </xdr:cNvPr>
        <xdr:cNvSpPr txBox="1"/>
      </xdr:nvSpPr>
      <xdr:spPr>
        <a:xfrm>
          <a:off x="2260600" y="4343348"/>
          <a:ext cx="2438400" cy="412802"/>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2">
                  <a:lumMod val="75000"/>
                </a:schemeClr>
              </a:solidFill>
            </a:rPr>
            <a:t>No.</a:t>
          </a:r>
          <a:r>
            <a:rPr lang="en-IN" sz="1000" baseline="0">
              <a:solidFill>
                <a:schemeClr val="bg2">
                  <a:lumMod val="75000"/>
                </a:schemeClr>
              </a:solidFill>
            </a:rPr>
            <a:t> of employess according to the age range and genders</a:t>
          </a:r>
          <a:endParaRPr lang="en-IN" sz="1000">
            <a:solidFill>
              <a:schemeClr val="bg2">
                <a:lumMod val="75000"/>
              </a:schemeClr>
            </a:solidFill>
          </a:endParaRPr>
        </a:p>
      </xdr:txBody>
    </xdr:sp>
    <xdr:clientData/>
  </xdr:twoCellAnchor>
  <xdr:twoCellAnchor>
    <xdr:from>
      <xdr:col>6</xdr:col>
      <xdr:colOff>603250</xdr:colOff>
      <xdr:row>24</xdr:row>
      <xdr:rowOff>120650</xdr:rowOff>
    </xdr:from>
    <xdr:to>
      <xdr:col>7</xdr:col>
      <xdr:colOff>444500</xdr:colOff>
      <xdr:row>25</xdr:row>
      <xdr:rowOff>120650</xdr:rowOff>
    </xdr:to>
    <xdr:sp macro="" textlink="">
      <xdr:nvSpPr>
        <xdr:cNvPr id="69" name="TextBox 68">
          <a:extLst>
            <a:ext uri="{FF2B5EF4-FFF2-40B4-BE49-F238E27FC236}">
              <a16:creationId xmlns:a16="http://schemas.microsoft.com/office/drawing/2014/main" id="{0F03F130-F40F-3D27-65CA-D62D522AA03F}"/>
            </a:ext>
          </a:extLst>
        </xdr:cNvPr>
        <xdr:cNvSpPr txBox="1"/>
      </xdr:nvSpPr>
      <xdr:spPr>
        <a:xfrm>
          <a:off x="4260850" y="4540250"/>
          <a:ext cx="450850" cy="18415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1"/>
              </a:solidFill>
            </a:rPr>
            <a:t>Male</a:t>
          </a:r>
        </a:p>
      </xdr:txBody>
    </xdr:sp>
    <xdr:clientData/>
  </xdr:twoCellAnchor>
  <xdr:twoCellAnchor>
    <xdr:from>
      <xdr:col>6</xdr:col>
      <xdr:colOff>577850</xdr:colOff>
      <xdr:row>25</xdr:row>
      <xdr:rowOff>107950</xdr:rowOff>
    </xdr:from>
    <xdr:to>
      <xdr:col>7</xdr:col>
      <xdr:colOff>495300</xdr:colOff>
      <xdr:row>26</xdr:row>
      <xdr:rowOff>82550</xdr:rowOff>
    </xdr:to>
    <xdr:sp macro="" textlink="">
      <xdr:nvSpPr>
        <xdr:cNvPr id="70" name="TextBox 69">
          <a:extLst>
            <a:ext uri="{FF2B5EF4-FFF2-40B4-BE49-F238E27FC236}">
              <a16:creationId xmlns:a16="http://schemas.microsoft.com/office/drawing/2014/main" id="{855463DA-EDCD-A581-840F-4776956294BC}"/>
            </a:ext>
          </a:extLst>
        </xdr:cNvPr>
        <xdr:cNvSpPr txBox="1"/>
      </xdr:nvSpPr>
      <xdr:spPr>
        <a:xfrm>
          <a:off x="4235450" y="4711700"/>
          <a:ext cx="527050" cy="15875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rgbClr val="E5BB24"/>
              </a:solidFill>
            </a:rPr>
            <a:t>Female</a:t>
          </a:r>
        </a:p>
      </xdr:txBody>
    </xdr:sp>
    <xdr:clientData/>
  </xdr:twoCellAnchor>
  <xdr:twoCellAnchor>
    <xdr:from>
      <xdr:col>6</xdr:col>
      <xdr:colOff>508000</xdr:colOff>
      <xdr:row>25</xdr:row>
      <xdr:rowOff>12700</xdr:rowOff>
    </xdr:from>
    <xdr:to>
      <xdr:col>7</xdr:col>
      <xdr:colOff>6350</xdr:colOff>
      <xdr:row>25</xdr:row>
      <xdr:rowOff>120650</xdr:rowOff>
    </xdr:to>
    <xdr:sp macro="" textlink="">
      <xdr:nvSpPr>
        <xdr:cNvPr id="71" name="Oval 70">
          <a:extLst>
            <a:ext uri="{FF2B5EF4-FFF2-40B4-BE49-F238E27FC236}">
              <a16:creationId xmlns:a16="http://schemas.microsoft.com/office/drawing/2014/main" id="{9A0B114B-01B8-CDB2-C247-0A7C6AE191CF}"/>
            </a:ext>
          </a:extLst>
        </xdr:cNvPr>
        <xdr:cNvSpPr/>
      </xdr:nvSpPr>
      <xdr:spPr>
        <a:xfrm>
          <a:off x="4165600" y="4616450"/>
          <a:ext cx="107950" cy="107950"/>
        </a:xfrm>
        <a:prstGeom prst="ellipse">
          <a:avLst/>
        </a:prstGeom>
        <a:solidFill>
          <a:srgbClr val="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488950</xdr:colOff>
      <xdr:row>26</xdr:row>
      <xdr:rowOff>0</xdr:rowOff>
    </xdr:from>
    <xdr:to>
      <xdr:col>6</xdr:col>
      <xdr:colOff>596900</xdr:colOff>
      <xdr:row>26</xdr:row>
      <xdr:rowOff>107950</xdr:rowOff>
    </xdr:to>
    <xdr:sp macro="" textlink="">
      <xdr:nvSpPr>
        <xdr:cNvPr id="72" name="Oval 71">
          <a:extLst>
            <a:ext uri="{FF2B5EF4-FFF2-40B4-BE49-F238E27FC236}">
              <a16:creationId xmlns:a16="http://schemas.microsoft.com/office/drawing/2014/main" id="{5563B302-6343-0AB0-3471-F2C20C8CCC7F}"/>
            </a:ext>
          </a:extLst>
        </xdr:cNvPr>
        <xdr:cNvSpPr/>
      </xdr:nvSpPr>
      <xdr:spPr>
        <a:xfrm>
          <a:off x="4146550" y="4787900"/>
          <a:ext cx="107950" cy="107950"/>
        </a:xfrm>
        <a:prstGeom prst="ellipse">
          <a:avLst/>
        </a:prstGeom>
        <a:solidFill>
          <a:srgbClr val="FFCC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76200</xdr:colOff>
      <xdr:row>26</xdr:row>
      <xdr:rowOff>177799</xdr:rowOff>
    </xdr:from>
    <xdr:to>
      <xdr:col>2</xdr:col>
      <xdr:colOff>292100</xdr:colOff>
      <xdr:row>30</xdr:row>
      <xdr:rowOff>0</xdr:rowOff>
    </xdr:to>
    <xdr:graphicFrame macro="">
      <xdr:nvGraphicFramePr>
        <xdr:cNvPr id="74" name="Chart 73">
          <a:extLst>
            <a:ext uri="{FF2B5EF4-FFF2-40B4-BE49-F238E27FC236}">
              <a16:creationId xmlns:a16="http://schemas.microsoft.com/office/drawing/2014/main" id="{8D23DAAE-3892-4593-B22A-C4C51CA27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29</xdr:row>
      <xdr:rowOff>61074</xdr:rowOff>
    </xdr:from>
    <xdr:to>
      <xdr:col>2</xdr:col>
      <xdr:colOff>390013</xdr:colOff>
      <xdr:row>32</xdr:row>
      <xdr:rowOff>97856</xdr:rowOff>
    </xdr:to>
    <xdr:graphicFrame macro="">
      <xdr:nvGraphicFramePr>
        <xdr:cNvPr id="75" name="Chart 74">
          <a:extLst>
            <a:ext uri="{FF2B5EF4-FFF2-40B4-BE49-F238E27FC236}">
              <a16:creationId xmlns:a16="http://schemas.microsoft.com/office/drawing/2014/main" id="{DF79ED45-5DE4-43F4-9CBD-F7D467080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31</xdr:row>
      <xdr:rowOff>141010</xdr:rowOff>
    </xdr:from>
    <xdr:to>
      <xdr:col>2</xdr:col>
      <xdr:colOff>368299</xdr:colOff>
      <xdr:row>34</xdr:row>
      <xdr:rowOff>139700</xdr:rowOff>
    </xdr:to>
    <xdr:graphicFrame macro="">
      <xdr:nvGraphicFramePr>
        <xdr:cNvPr id="76" name="Chart 75">
          <a:extLst>
            <a:ext uri="{FF2B5EF4-FFF2-40B4-BE49-F238E27FC236}">
              <a16:creationId xmlns:a16="http://schemas.microsoft.com/office/drawing/2014/main" id="{DBCDEEAE-B531-43CE-8FBB-B7B70FFFC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95250</xdr:colOff>
      <xdr:row>27</xdr:row>
      <xdr:rowOff>147340</xdr:rowOff>
    </xdr:from>
    <xdr:to>
      <xdr:col>2</xdr:col>
      <xdr:colOff>533400</xdr:colOff>
      <xdr:row>29</xdr:row>
      <xdr:rowOff>25400</xdr:rowOff>
    </xdr:to>
    <xdr:sp macro="" textlink="'pivot tables'!P12">
      <xdr:nvSpPr>
        <xdr:cNvPr id="77" name="TextBox 76">
          <a:extLst>
            <a:ext uri="{FF2B5EF4-FFF2-40B4-BE49-F238E27FC236}">
              <a16:creationId xmlns:a16="http://schemas.microsoft.com/office/drawing/2014/main" id="{25F78C80-5218-C0E6-F994-25A8BF18B853}"/>
            </a:ext>
          </a:extLst>
        </xdr:cNvPr>
        <xdr:cNvSpPr txBox="1"/>
      </xdr:nvSpPr>
      <xdr:spPr>
        <a:xfrm>
          <a:off x="1314450" y="5119390"/>
          <a:ext cx="438150" cy="246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75173C-BA13-4E22-B953-6C9F7FDEC789}" type="TxLink">
            <a:rPr lang="en-US" sz="1000" b="0" i="0" u="none" strike="noStrike">
              <a:solidFill>
                <a:schemeClr val="bg1"/>
              </a:solidFill>
              <a:latin typeface="Calibri"/>
              <a:ea typeface="Calibri"/>
              <a:cs typeface="Calibri"/>
            </a:rPr>
            <a:t>46%</a:t>
          </a:fld>
          <a:endParaRPr lang="en-IN" sz="1000">
            <a:solidFill>
              <a:schemeClr val="bg1"/>
            </a:solidFill>
          </a:endParaRPr>
        </a:p>
      </xdr:txBody>
    </xdr:sp>
    <xdr:clientData/>
  </xdr:twoCellAnchor>
  <xdr:twoCellAnchor>
    <xdr:from>
      <xdr:col>2</xdr:col>
      <xdr:colOff>184150</xdr:colOff>
      <xdr:row>30</xdr:row>
      <xdr:rowOff>41919</xdr:rowOff>
    </xdr:from>
    <xdr:to>
      <xdr:col>2</xdr:col>
      <xdr:colOff>603250</xdr:colOff>
      <xdr:row>31</xdr:row>
      <xdr:rowOff>101600</xdr:rowOff>
    </xdr:to>
    <xdr:sp macro="" textlink="'pivot tables'!P13">
      <xdr:nvSpPr>
        <xdr:cNvPr id="78" name="TextBox 77">
          <a:extLst>
            <a:ext uri="{FF2B5EF4-FFF2-40B4-BE49-F238E27FC236}">
              <a16:creationId xmlns:a16="http://schemas.microsoft.com/office/drawing/2014/main" id="{CA2407E3-3574-5954-06A3-02AF89A2A011}"/>
            </a:ext>
          </a:extLst>
        </xdr:cNvPr>
        <xdr:cNvSpPr txBox="1"/>
      </xdr:nvSpPr>
      <xdr:spPr>
        <a:xfrm>
          <a:off x="1403350" y="5566419"/>
          <a:ext cx="419100" cy="243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DFCCDF-5A47-4B7B-8528-DF9A683A8CF5}" type="TxLink">
            <a:rPr lang="en-US" sz="1000" b="0" i="0" u="none" strike="noStrike">
              <a:solidFill>
                <a:schemeClr val="bg1"/>
              </a:solidFill>
              <a:latin typeface="Calibri"/>
              <a:ea typeface="Calibri"/>
              <a:cs typeface="Calibri"/>
            </a:rPr>
            <a:t>16%</a:t>
          </a:fld>
          <a:endParaRPr lang="en-IN" sz="1000">
            <a:solidFill>
              <a:schemeClr val="bg1"/>
            </a:solidFill>
          </a:endParaRPr>
        </a:p>
      </xdr:txBody>
    </xdr:sp>
    <xdr:clientData/>
  </xdr:twoCellAnchor>
  <xdr:twoCellAnchor>
    <xdr:from>
      <xdr:col>2</xdr:col>
      <xdr:colOff>177800</xdr:colOff>
      <xdr:row>32</xdr:row>
      <xdr:rowOff>101600</xdr:rowOff>
    </xdr:from>
    <xdr:to>
      <xdr:col>3</xdr:col>
      <xdr:colOff>12700</xdr:colOff>
      <xdr:row>33</xdr:row>
      <xdr:rowOff>152400</xdr:rowOff>
    </xdr:to>
    <xdr:sp macro="" textlink="'pivot tables'!P14">
      <xdr:nvSpPr>
        <xdr:cNvPr id="79" name="TextBox 78">
          <a:extLst>
            <a:ext uri="{FF2B5EF4-FFF2-40B4-BE49-F238E27FC236}">
              <a16:creationId xmlns:a16="http://schemas.microsoft.com/office/drawing/2014/main" id="{284B2BCC-BD6B-81AC-62C1-9033DAE8D182}"/>
            </a:ext>
          </a:extLst>
        </xdr:cNvPr>
        <xdr:cNvSpPr txBox="1"/>
      </xdr:nvSpPr>
      <xdr:spPr>
        <a:xfrm>
          <a:off x="1397000" y="5994400"/>
          <a:ext cx="44450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CE810E-B3EA-4381-B910-9AD204978872}" type="TxLink">
            <a:rPr lang="en-US" sz="1000" b="0" i="0" u="none" strike="noStrike">
              <a:solidFill>
                <a:schemeClr val="bg1"/>
              </a:solidFill>
              <a:latin typeface="Calibri"/>
              <a:ea typeface="Calibri"/>
              <a:cs typeface="Calibri"/>
            </a:rPr>
            <a:t>38%</a:t>
          </a:fld>
          <a:endParaRPr lang="en-IN" sz="1000">
            <a:solidFill>
              <a:schemeClr val="bg1"/>
            </a:solidFill>
          </a:endParaRPr>
        </a:p>
      </xdr:txBody>
    </xdr:sp>
    <xdr:clientData/>
  </xdr:twoCellAnchor>
  <xdr:twoCellAnchor>
    <xdr:from>
      <xdr:col>0</xdr:col>
      <xdr:colOff>127000</xdr:colOff>
      <xdr:row>24</xdr:row>
      <xdr:rowOff>158698</xdr:rowOff>
    </xdr:from>
    <xdr:to>
      <xdr:col>2</xdr:col>
      <xdr:colOff>323850</xdr:colOff>
      <xdr:row>26</xdr:row>
      <xdr:rowOff>114300</xdr:rowOff>
    </xdr:to>
    <xdr:sp macro="" textlink="">
      <xdr:nvSpPr>
        <xdr:cNvPr id="81" name="TextBox 80">
          <a:extLst>
            <a:ext uri="{FF2B5EF4-FFF2-40B4-BE49-F238E27FC236}">
              <a16:creationId xmlns:a16="http://schemas.microsoft.com/office/drawing/2014/main" id="{ADD7F74D-11E0-F0DD-45F0-D201C4905DFB}"/>
            </a:ext>
          </a:extLst>
        </xdr:cNvPr>
        <xdr:cNvSpPr txBox="1"/>
      </xdr:nvSpPr>
      <xdr:spPr>
        <a:xfrm>
          <a:off x="127000" y="4578298"/>
          <a:ext cx="1416050" cy="323902"/>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FFC000"/>
              </a:solidFill>
            </a:rPr>
            <a:t>Work Location</a:t>
          </a:r>
        </a:p>
      </xdr:txBody>
    </xdr:sp>
    <xdr:clientData/>
  </xdr:twoCellAnchor>
  <xdr:twoCellAnchor>
    <xdr:from>
      <xdr:col>0</xdr:col>
      <xdr:colOff>114300</xdr:colOff>
      <xdr:row>25</xdr:row>
      <xdr:rowOff>95198</xdr:rowOff>
    </xdr:from>
    <xdr:to>
      <xdr:col>2</xdr:col>
      <xdr:colOff>463550</xdr:colOff>
      <xdr:row>26</xdr:row>
      <xdr:rowOff>165100</xdr:rowOff>
    </xdr:to>
    <xdr:sp macro="" textlink="">
      <xdr:nvSpPr>
        <xdr:cNvPr id="82" name="TextBox 81">
          <a:extLst>
            <a:ext uri="{FF2B5EF4-FFF2-40B4-BE49-F238E27FC236}">
              <a16:creationId xmlns:a16="http://schemas.microsoft.com/office/drawing/2014/main" id="{0395A118-B4BC-D591-C40E-2C88BAD4A6D7}"/>
            </a:ext>
          </a:extLst>
        </xdr:cNvPr>
        <xdr:cNvSpPr txBox="1"/>
      </xdr:nvSpPr>
      <xdr:spPr>
        <a:xfrm>
          <a:off x="114300" y="4698948"/>
          <a:ext cx="1568450" cy="254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2">
                  <a:lumMod val="75000"/>
                </a:schemeClr>
              </a:solidFill>
            </a:rPr>
            <a:t>Employees to</a:t>
          </a:r>
          <a:r>
            <a:rPr lang="en-IN" sz="1000" baseline="0">
              <a:solidFill>
                <a:schemeClr val="bg2">
                  <a:lumMod val="75000"/>
                </a:schemeClr>
              </a:solidFill>
            </a:rPr>
            <a:t> workplace</a:t>
          </a:r>
          <a:endParaRPr lang="en-IN" sz="1000">
            <a:solidFill>
              <a:schemeClr val="bg2">
                <a:lumMod val="75000"/>
              </a:schemeClr>
            </a:solidFill>
          </a:endParaRPr>
        </a:p>
      </xdr:txBody>
    </xdr:sp>
    <xdr:clientData/>
  </xdr:twoCellAnchor>
  <xdr:twoCellAnchor>
    <xdr:from>
      <xdr:col>0</xdr:col>
      <xdr:colOff>127000</xdr:colOff>
      <xdr:row>27</xdr:row>
      <xdr:rowOff>6298</xdr:rowOff>
    </xdr:from>
    <xdr:to>
      <xdr:col>1</xdr:col>
      <xdr:colOff>482600</xdr:colOff>
      <xdr:row>28</xdr:row>
      <xdr:rowOff>63553</xdr:rowOff>
    </xdr:to>
    <xdr:sp macro="" textlink="">
      <xdr:nvSpPr>
        <xdr:cNvPr id="83" name="TextBox 82">
          <a:extLst>
            <a:ext uri="{FF2B5EF4-FFF2-40B4-BE49-F238E27FC236}">
              <a16:creationId xmlns:a16="http://schemas.microsoft.com/office/drawing/2014/main" id="{BE57808E-9ADB-1DD0-0E3B-553E5E14F711}"/>
            </a:ext>
          </a:extLst>
        </xdr:cNvPr>
        <xdr:cNvSpPr txBox="1"/>
      </xdr:nvSpPr>
      <xdr:spPr>
        <a:xfrm>
          <a:off x="127000" y="4978348"/>
          <a:ext cx="965200" cy="24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Branch Office</a:t>
          </a:r>
        </a:p>
      </xdr:txBody>
    </xdr:sp>
    <xdr:clientData/>
  </xdr:twoCellAnchor>
  <xdr:twoCellAnchor>
    <xdr:from>
      <xdr:col>0</xdr:col>
      <xdr:colOff>120650</xdr:colOff>
      <xdr:row>29</xdr:row>
      <xdr:rowOff>85132</xdr:rowOff>
    </xdr:from>
    <xdr:to>
      <xdr:col>1</xdr:col>
      <xdr:colOff>476250</xdr:colOff>
      <xdr:row>31</xdr:row>
      <xdr:rowOff>8932</xdr:rowOff>
    </xdr:to>
    <xdr:sp macro="" textlink="">
      <xdr:nvSpPr>
        <xdr:cNvPr id="84" name="TextBox 83">
          <a:extLst>
            <a:ext uri="{FF2B5EF4-FFF2-40B4-BE49-F238E27FC236}">
              <a16:creationId xmlns:a16="http://schemas.microsoft.com/office/drawing/2014/main" id="{7BD46747-0C8F-5EA6-A619-5EF05432510A}"/>
            </a:ext>
          </a:extLst>
        </xdr:cNvPr>
        <xdr:cNvSpPr txBox="1"/>
      </xdr:nvSpPr>
      <xdr:spPr>
        <a:xfrm>
          <a:off x="120650" y="5425482"/>
          <a:ext cx="9652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Head Office</a:t>
          </a:r>
        </a:p>
      </xdr:txBody>
    </xdr:sp>
    <xdr:clientData/>
  </xdr:twoCellAnchor>
  <xdr:twoCellAnchor>
    <xdr:from>
      <xdr:col>0</xdr:col>
      <xdr:colOff>107950</xdr:colOff>
      <xdr:row>31</xdr:row>
      <xdr:rowOff>138461</xdr:rowOff>
    </xdr:from>
    <xdr:to>
      <xdr:col>1</xdr:col>
      <xdr:colOff>463550</xdr:colOff>
      <xdr:row>33</xdr:row>
      <xdr:rowOff>62261</xdr:rowOff>
    </xdr:to>
    <xdr:sp macro="" textlink="">
      <xdr:nvSpPr>
        <xdr:cNvPr id="85" name="TextBox 84">
          <a:extLst>
            <a:ext uri="{FF2B5EF4-FFF2-40B4-BE49-F238E27FC236}">
              <a16:creationId xmlns:a16="http://schemas.microsoft.com/office/drawing/2014/main" id="{BA1ACDB6-D4E3-92D9-670E-643782E891CD}"/>
            </a:ext>
          </a:extLst>
        </xdr:cNvPr>
        <xdr:cNvSpPr txBox="1"/>
      </xdr:nvSpPr>
      <xdr:spPr>
        <a:xfrm>
          <a:off x="107950" y="5847111"/>
          <a:ext cx="9652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Remote</a:t>
          </a:r>
        </a:p>
      </xdr:txBody>
    </xdr:sp>
    <xdr:clientData/>
  </xdr:twoCellAnchor>
  <xdr:twoCellAnchor>
    <xdr:from>
      <xdr:col>0</xdr:col>
      <xdr:colOff>273050</xdr:colOff>
      <xdr:row>16</xdr:row>
      <xdr:rowOff>44398</xdr:rowOff>
    </xdr:from>
    <xdr:to>
      <xdr:col>2</xdr:col>
      <xdr:colOff>209550</xdr:colOff>
      <xdr:row>17</xdr:row>
      <xdr:rowOff>127000</xdr:rowOff>
    </xdr:to>
    <xdr:sp macro="" textlink="">
      <xdr:nvSpPr>
        <xdr:cNvPr id="86" name="TextBox 85">
          <a:extLst>
            <a:ext uri="{FF2B5EF4-FFF2-40B4-BE49-F238E27FC236}">
              <a16:creationId xmlns:a16="http://schemas.microsoft.com/office/drawing/2014/main" id="{4014C48A-30EF-CD23-6A3D-417D4918C0AE}"/>
            </a:ext>
          </a:extLst>
        </xdr:cNvPr>
        <xdr:cNvSpPr txBox="1"/>
      </xdr:nvSpPr>
      <xdr:spPr>
        <a:xfrm>
          <a:off x="273050" y="2990798"/>
          <a:ext cx="1155700" cy="266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Communication</a:t>
          </a:r>
        </a:p>
      </xdr:txBody>
    </xdr:sp>
    <xdr:clientData/>
  </xdr:twoCellAnchor>
  <xdr:twoCellAnchor>
    <xdr:from>
      <xdr:col>0</xdr:col>
      <xdr:colOff>273050</xdr:colOff>
      <xdr:row>17</xdr:row>
      <xdr:rowOff>91482</xdr:rowOff>
    </xdr:from>
    <xdr:to>
      <xdr:col>2</xdr:col>
      <xdr:colOff>19050</xdr:colOff>
      <xdr:row>19</xdr:row>
      <xdr:rowOff>15282</xdr:rowOff>
    </xdr:to>
    <xdr:sp macro="" textlink="">
      <xdr:nvSpPr>
        <xdr:cNvPr id="87" name="TextBox 86">
          <a:extLst>
            <a:ext uri="{FF2B5EF4-FFF2-40B4-BE49-F238E27FC236}">
              <a16:creationId xmlns:a16="http://schemas.microsoft.com/office/drawing/2014/main" id="{0FEFB268-D856-396A-BA97-4F261E18CA5B}"/>
            </a:ext>
          </a:extLst>
        </xdr:cNvPr>
        <xdr:cNvSpPr txBox="1"/>
      </xdr:nvSpPr>
      <xdr:spPr>
        <a:xfrm>
          <a:off x="273050" y="3222032"/>
          <a:ext cx="9652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Design</a:t>
          </a:r>
        </a:p>
      </xdr:txBody>
    </xdr:sp>
    <xdr:clientData/>
  </xdr:twoCellAnchor>
  <xdr:twoCellAnchor>
    <xdr:from>
      <xdr:col>0</xdr:col>
      <xdr:colOff>273050</xdr:colOff>
      <xdr:row>19</xdr:row>
      <xdr:rowOff>5111</xdr:rowOff>
    </xdr:from>
    <xdr:to>
      <xdr:col>2</xdr:col>
      <xdr:colOff>19050</xdr:colOff>
      <xdr:row>20</xdr:row>
      <xdr:rowOff>113061</xdr:rowOff>
    </xdr:to>
    <xdr:sp macro="" textlink="">
      <xdr:nvSpPr>
        <xdr:cNvPr id="88" name="TextBox 87">
          <a:extLst>
            <a:ext uri="{FF2B5EF4-FFF2-40B4-BE49-F238E27FC236}">
              <a16:creationId xmlns:a16="http://schemas.microsoft.com/office/drawing/2014/main" id="{DA6C74FB-BB23-CF19-F68A-8FEDB8977363}"/>
            </a:ext>
          </a:extLst>
        </xdr:cNvPr>
        <xdr:cNvSpPr txBox="1"/>
      </xdr:nvSpPr>
      <xdr:spPr>
        <a:xfrm>
          <a:off x="273050" y="3503961"/>
          <a:ext cx="9652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Excel</a:t>
          </a:r>
        </a:p>
      </xdr:txBody>
    </xdr:sp>
    <xdr:clientData/>
  </xdr:twoCellAnchor>
  <xdr:twoCellAnchor>
    <xdr:from>
      <xdr:col>0</xdr:col>
      <xdr:colOff>279400</xdr:colOff>
      <xdr:row>20</xdr:row>
      <xdr:rowOff>102890</xdr:rowOff>
    </xdr:from>
    <xdr:to>
      <xdr:col>2</xdr:col>
      <xdr:colOff>25400</xdr:colOff>
      <xdr:row>22</xdr:row>
      <xdr:rowOff>26690</xdr:rowOff>
    </xdr:to>
    <xdr:sp macro="" textlink="">
      <xdr:nvSpPr>
        <xdr:cNvPr id="89" name="TextBox 88">
          <a:extLst>
            <a:ext uri="{FF2B5EF4-FFF2-40B4-BE49-F238E27FC236}">
              <a16:creationId xmlns:a16="http://schemas.microsoft.com/office/drawing/2014/main" id="{F4073D90-4A3D-0F13-20C7-EF5D46515F7B}"/>
            </a:ext>
          </a:extLst>
        </xdr:cNvPr>
        <xdr:cNvSpPr txBox="1"/>
      </xdr:nvSpPr>
      <xdr:spPr>
        <a:xfrm>
          <a:off x="279400" y="3785890"/>
          <a:ext cx="9652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Management</a:t>
          </a:r>
        </a:p>
      </xdr:txBody>
    </xdr:sp>
    <xdr:clientData/>
  </xdr:twoCellAnchor>
  <xdr:twoCellAnchor>
    <xdr:from>
      <xdr:col>0</xdr:col>
      <xdr:colOff>279400</xdr:colOff>
      <xdr:row>22</xdr:row>
      <xdr:rowOff>16519</xdr:rowOff>
    </xdr:from>
    <xdr:to>
      <xdr:col>2</xdr:col>
      <xdr:colOff>25400</xdr:colOff>
      <xdr:row>23</xdr:row>
      <xdr:rowOff>124469</xdr:rowOff>
    </xdr:to>
    <xdr:sp macro="" textlink="">
      <xdr:nvSpPr>
        <xdr:cNvPr id="90" name="TextBox 89">
          <a:extLst>
            <a:ext uri="{FF2B5EF4-FFF2-40B4-BE49-F238E27FC236}">
              <a16:creationId xmlns:a16="http://schemas.microsoft.com/office/drawing/2014/main" id="{AB924449-9A31-25D7-0F63-0262EEF2A8C2}"/>
            </a:ext>
          </a:extLst>
        </xdr:cNvPr>
        <xdr:cNvSpPr txBox="1"/>
      </xdr:nvSpPr>
      <xdr:spPr>
        <a:xfrm>
          <a:off x="279400" y="4067819"/>
          <a:ext cx="9652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Python</a:t>
          </a:r>
        </a:p>
      </xdr:txBody>
    </xdr:sp>
    <xdr:clientData/>
  </xdr:twoCellAnchor>
  <xdr:twoCellAnchor>
    <xdr:from>
      <xdr:col>2</xdr:col>
      <xdr:colOff>101600</xdr:colOff>
      <xdr:row>16</xdr:row>
      <xdr:rowOff>31698</xdr:rowOff>
    </xdr:from>
    <xdr:to>
      <xdr:col>2</xdr:col>
      <xdr:colOff>603250</xdr:colOff>
      <xdr:row>17</xdr:row>
      <xdr:rowOff>114300</xdr:rowOff>
    </xdr:to>
    <xdr:sp macro="" textlink="'pivot tables'!T14">
      <xdr:nvSpPr>
        <xdr:cNvPr id="98" name="TextBox 97">
          <a:extLst>
            <a:ext uri="{FF2B5EF4-FFF2-40B4-BE49-F238E27FC236}">
              <a16:creationId xmlns:a16="http://schemas.microsoft.com/office/drawing/2014/main" id="{F0F2276F-A5D4-10CD-8968-B32FB084D518}"/>
            </a:ext>
          </a:extLst>
        </xdr:cNvPr>
        <xdr:cNvSpPr txBox="1"/>
      </xdr:nvSpPr>
      <xdr:spPr>
        <a:xfrm>
          <a:off x="1320800" y="2978098"/>
          <a:ext cx="501650" cy="266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AA7DE0B-E35F-46AC-AE22-8203FD400B80}" type="TxLink">
            <a:rPr lang="en-US" sz="1000" b="1" i="0" u="none" strike="noStrike">
              <a:solidFill>
                <a:schemeClr val="bg1"/>
              </a:solidFill>
              <a:latin typeface="Calibri"/>
              <a:ea typeface="Calibri"/>
              <a:cs typeface="Calibri"/>
            </a:rPr>
            <a:pPr marL="0" indent="0"/>
            <a:t>12</a:t>
          </a:fld>
          <a:endParaRPr lang="en-IN" sz="1000" b="1" i="0" u="none" strike="noStrike">
            <a:solidFill>
              <a:schemeClr val="bg1"/>
            </a:solidFill>
            <a:latin typeface="Calibri"/>
            <a:ea typeface="Calibri"/>
            <a:cs typeface="Calibri"/>
          </a:endParaRPr>
        </a:p>
      </xdr:txBody>
    </xdr:sp>
    <xdr:clientData/>
  </xdr:twoCellAnchor>
  <xdr:twoCellAnchor>
    <xdr:from>
      <xdr:col>2</xdr:col>
      <xdr:colOff>101600</xdr:colOff>
      <xdr:row>17</xdr:row>
      <xdr:rowOff>110532</xdr:rowOff>
    </xdr:from>
    <xdr:to>
      <xdr:col>2</xdr:col>
      <xdr:colOff>520560</xdr:colOff>
      <xdr:row>19</xdr:row>
      <xdr:rowOff>34332</xdr:rowOff>
    </xdr:to>
    <xdr:sp macro="" textlink="'pivot tables'!T15">
      <xdr:nvSpPr>
        <xdr:cNvPr id="99" name="TextBox 98">
          <a:extLst>
            <a:ext uri="{FF2B5EF4-FFF2-40B4-BE49-F238E27FC236}">
              <a16:creationId xmlns:a16="http://schemas.microsoft.com/office/drawing/2014/main" id="{C1D8E3CC-7016-C6B4-30E5-13109A2ABB77}"/>
            </a:ext>
          </a:extLst>
        </xdr:cNvPr>
        <xdr:cNvSpPr txBox="1"/>
      </xdr:nvSpPr>
      <xdr:spPr>
        <a:xfrm>
          <a:off x="1320800" y="3241082"/>
          <a:ext cx="41896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A28E708-0911-43AE-9675-AF52438B70C0}" type="TxLink">
            <a:rPr lang="en-US" sz="1000" b="1" i="0" u="none" strike="noStrike">
              <a:solidFill>
                <a:schemeClr val="bg1"/>
              </a:solidFill>
              <a:latin typeface="Calibri"/>
              <a:ea typeface="Calibri"/>
              <a:cs typeface="Calibri"/>
            </a:rPr>
            <a:pPr marL="0" indent="0"/>
            <a:t>11</a:t>
          </a:fld>
          <a:endParaRPr lang="en-IN" sz="1000" b="1" i="0" u="none" strike="noStrike">
            <a:solidFill>
              <a:schemeClr val="bg1"/>
            </a:solidFill>
            <a:latin typeface="Calibri"/>
            <a:ea typeface="Calibri"/>
            <a:cs typeface="Calibri"/>
          </a:endParaRPr>
        </a:p>
      </xdr:txBody>
    </xdr:sp>
    <xdr:clientData/>
  </xdr:twoCellAnchor>
  <xdr:twoCellAnchor>
    <xdr:from>
      <xdr:col>2</xdr:col>
      <xdr:colOff>101600</xdr:colOff>
      <xdr:row>19</xdr:row>
      <xdr:rowOff>11461</xdr:rowOff>
    </xdr:from>
    <xdr:to>
      <xdr:col>2</xdr:col>
      <xdr:colOff>520560</xdr:colOff>
      <xdr:row>20</xdr:row>
      <xdr:rowOff>119411</xdr:rowOff>
    </xdr:to>
    <xdr:sp macro="" textlink="'pivot tables'!T16">
      <xdr:nvSpPr>
        <xdr:cNvPr id="100" name="TextBox 99">
          <a:extLst>
            <a:ext uri="{FF2B5EF4-FFF2-40B4-BE49-F238E27FC236}">
              <a16:creationId xmlns:a16="http://schemas.microsoft.com/office/drawing/2014/main" id="{52D367A6-A722-B1DD-DAC2-0BE8D01EBD29}"/>
            </a:ext>
          </a:extLst>
        </xdr:cNvPr>
        <xdr:cNvSpPr txBox="1"/>
      </xdr:nvSpPr>
      <xdr:spPr>
        <a:xfrm>
          <a:off x="1320800" y="3510311"/>
          <a:ext cx="41896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351DA55-DC03-4F7E-A203-B2B1741A75BA}" type="TxLink">
            <a:rPr lang="en-US" sz="1000" b="1" i="0" u="none" strike="noStrike">
              <a:solidFill>
                <a:schemeClr val="bg1"/>
              </a:solidFill>
              <a:latin typeface="Calibri"/>
              <a:ea typeface="Calibri"/>
              <a:cs typeface="Calibri"/>
            </a:rPr>
            <a:pPr marL="0" indent="0"/>
            <a:t>7</a:t>
          </a:fld>
          <a:endParaRPr lang="en-IN" sz="1000" b="1" i="0" u="none" strike="noStrike">
            <a:solidFill>
              <a:schemeClr val="bg1"/>
            </a:solidFill>
            <a:latin typeface="Calibri"/>
            <a:ea typeface="Calibri"/>
            <a:cs typeface="Calibri"/>
          </a:endParaRPr>
        </a:p>
      </xdr:txBody>
    </xdr:sp>
    <xdr:clientData/>
  </xdr:twoCellAnchor>
  <xdr:twoCellAnchor>
    <xdr:from>
      <xdr:col>2</xdr:col>
      <xdr:colOff>88900</xdr:colOff>
      <xdr:row>20</xdr:row>
      <xdr:rowOff>115590</xdr:rowOff>
    </xdr:from>
    <xdr:to>
      <xdr:col>2</xdr:col>
      <xdr:colOff>507860</xdr:colOff>
      <xdr:row>22</xdr:row>
      <xdr:rowOff>39390</xdr:rowOff>
    </xdr:to>
    <xdr:sp macro="" textlink="'pivot tables'!T17">
      <xdr:nvSpPr>
        <xdr:cNvPr id="101" name="TextBox 100">
          <a:extLst>
            <a:ext uri="{FF2B5EF4-FFF2-40B4-BE49-F238E27FC236}">
              <a16:creationId xmlns:a16="http://schemas.microsoft.com/office/drawing/2014/main" id="{E2A33690-0C7F-47A9-DF2B-886C6BDAA35F}"/>
            </a:ext>
          </a:extLst>
        </xdr:cNvPr>
        <xdr:cNvSpPr txBox="1"/>
      </xdr:nvSpPr>
      <xdr:spPr>
        <a:xfrm>
          <a:off x="1308100" y="3798590"/>
          <a:ext cx="41896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9407B6C-E710-48F3-95C2-1C91DCFA1BD7}" type="TxLink">
            <a:rPr lang="en-US" sz="1000" b="1" i="0" u="none" strike="noStrike">
              <a:solidFill>
                <a:schemeClr val="bg1"/>
              </a:solidFill>
              <a:latin typeface="Calibri"/>
              <a:ea typeface="Calibri"/>
              <a:cs typeface="Calibri"/>
            </a:rPr>
            <a:pPr marL="0" indent="0"/>
            <a:t>11</a:t>
          </a:fld>
          <a:endParaRPr lang="en-IN" sz="1000" b="1" i="0" u="none" strike="noStrike">
            <a:solidFill>
              <a:schemeClr val="bg1"/>
            </a:solidFill>
            <a:latin typeface="Calibri"/>
            <a:ea typeface="Calibri"/>
            <a:cs typeface="Calibri"/>
          </a:endParaRPr>
        </a:p>
      </xdr:txBody>
    </xdr:sp>
    <xdr:clientData/>
  </xdr:twoCellAnchor>
  <xdr:twoCellAnchor>
    <xdr:from>
      <xdr:col>2</xdr:col>
      <xdr:colOff>107950</xdr:colOff>
      <xdr:row>22</xdr:row>
      <xdr:rowOff>35569</xdr:rowOff>
    </xdr:from>
    <xdr:to>
      <xdr:col>2</xdr:col>
      <xdr:colOff>526910</xdr:colOff>
      <xdr:row>23</xdr:row>
      <xdr:rowOff>143519</xdr:rowOff>
    </xdr:to>
    <xdr:sp macro="" textlink="'pivot tables'!T18">
      <xdr:nvSpPr>
        <xdr:cNvPr id="102" name="TextBox 101">
          <a:extLst>
            <a:ext uri="{FF2B5EF4-FFF2-40B4-BE49-F238E27FC236}">
              <a16:creationId xmlns:a16="http://schemas.microsoft.com/office/drawing/2014/main" id="{BC4ED7AD-2F9A-05A8-4B99-F88B1EE4DF3B}"/>
            </a:ext>
          </a:extLst>
        </xdr:cNvPr>
        <xdr:cNvSpPr txBox="1"/>
      </xdr:nvSpPr>
      <xdr:spPr>
        <a:xfrm>
          <a:off x="1327150" y="4086869"/>
          <a:ext cx="41896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EA5EB1-BF19-454C-9D06-76D89ECD3662}" type="TxLink">
            <a:rPr lang="en-US" sz="1000" b="0" i="0" u="none" strike="noStrike">
              <a:solidFill>
                <a:schemeClr val="bg1"/>
              </a:solidFill>
              <a:latin typeface="Calibri"/>
              <a:ea typeface="Calibri"/>
              <a:cs typeface="Calibri"/>
            </a:rPr>
            <a:t>9</a:t>
          </a:fld>
          <a:endParaRPr lang="en-IN" sz="1000">
            <a:solidFill>
              <a:schemeClr val="bg1"/>
            </a:solidFill>
          </a:endParaRPr>
        </a:p>
      </xdr:txBody>
    </xdr:sp>
    <xdr:clientData/>
  </xdr:twoCellAnchor>
  <xdr:twoCellAnchor>
    <xdr:from>
      <xdr:col>0</xdr:col>
      <xdr:colOff>285750</xdr:colOff>
      <xdr:row>12</xdr:row>
      <xdr:rowOff>184098</xdr:rowOff>
    </xdr:from>
    <xdr:to>
      <xdr:col>3</xdr:col>
      <xdr:colOff>107950</xdr:colOff>
      <xdr:row>16</xdr:row>
      <xdr:rowOff>133350</xdr:rowOff>
    </xdr:to>
    <xdr:sp macro="" textlink="">
      <xdr:nvSpPr>
        <xdr:cNvPr id="103" name="TextBox 102">
          <a:extLst>
            <a:ext uri="{FF2B5EF4-FFF2-40B4-BE49-F238E27FC236}">
              <a16:creationId xmlns:a16="http://schemas.microsoft.com/office/drawing/2014/main" id="{57E3040F-1ED9-3E31-E3E9-FA841C9D2158}"/>
            </a:ext>
          </a:extLst>
        </xdr:cNvPr>
        <xdr:cNvSpPr txBox="1"/>
      </xdr:nvSpPr>
      <xdr:spPr>
        <a:xfrm>
          <a:off x="285750" y="2393898"/>
          <a:ext cx="1651000" cy="685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FFC000"/>
              </a:solidFill>
            </a:rPr>
            <a:t>Skills</a:t>
          </a:r>
        </a:p>
        <a:p>
          <a:r>
            <a:rPr lang="en-IN" sz="1600" b="1">
              <a:solidFill>
                <a:srgbClr val="FFC000"/>
              </a:solidFill>
            </a:rPr>
            <a:t>Breakdown</a:t>
          </a:r>
        </a:p>
      </xdr:txBody>
    </xdr:sp>
    <xdr:clientData/>
  </xdr:twoCellAnchor>
  <xdr:twoCellAnchor editAs="oneCell">
    <xdr:from>
      <xdr:col>1</xdr:col>
      <xdr:colOff>266700</xdr:colOff>
      <xdr:row>10</xdr:row>
      <xdr:rowOff>88900</xdr:rowOff>
    </xdr:from>
    <xdr:to>
      <xdr:col>2</xdr:col>
      <xdr:colOff>571500</xdr:colOff>
      <xdr:row>15</xdr:row>
      <xdr:rowOff>82550</xdr:rowOff>
    </xdr:to>
    <xdr:pic>
      <xdr:nvPicPr>
        <xdr:cNvPr id="107" name="Graphic 106" descr="Meeting">
          <a:extLst>
            <a:ext uri="{FF2B5EF4-FFF2-40B4-BE49-F238E27FC236}">
              <a16:creationId xmlns:a16="http://schemas.microsoft.com/office/drawing/2014/main" id="{70DE83DA-06A7-6D32-0AEB-D72AA8F1D3F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76300" y="1930400"/>
          <a:ext cx="914400" cy="914400"/>
        </a:xfrm>
        <a:prstGeom prst="rect">
          <a:avLst/>
        </a:prstGeom>
      </xdr:spPr>
    </xdr:pic>
    <xdr:clientData/>
  </xdr:twoCellAnchor>
  <xdr:twoCellAnchor>
    <xdr:from>
      <xdr:col>3</xdr:col>
      <xdr:colOff>495300</xdr:colOff>
      <xdr:row>9</xdr:row>
      <xdr:rowOff>177748</xdr:rowOff>
    </xdr:from>
    <xdr:to>
      <xdr:col>5</xdr:col>
      <xdr:colOff>63500</xdr:colOff>
      <xdr:row>13</xdr:row>
      <xdr:rowOff>158750</xdr:rowOff>
    </xdr:to>
    <xdr:sp macro="" textlink="'pivot tables'!J24">
      <xdr:nvSpPr>
        <xdr:cNvPr id="108" name="TextBox 107">
          <a:extLst>
            <a:ext uri="{FF2B5EF4-FFF2-40B4-BE49-F238E27FC236}">
              <a16:creationId xmlns:a16="http://schemas.microsoft.com/office/drawing/2014/main" id="{3C738DB5-23FE-97C0-614D-387D8EC6AE3E}"/>
            </a:ext>
          </a:extLst>
        </xdr:cNvPr>
        <xdr:cNvSpPr txBox="1"/>
      </xdr:nvSpPr>
      <xdr:spPr>
        <a:xfrm>
          <a:off x="2324100" y="1835098"/>
          <a:ext cx="787400" cy="717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64A6D5-E017-4578-B647-A307866B8B42}" type="TxLink">
            <a:rPr lang="en-US" sz="4000" b="1" i="0" u="none" strike="noStrike">
              <a:solidFill>
                <a:schemeClr val="bg1"/>
              </a:solidFill>
              <a:latin typeface="Calibri"/>
              <a:ea typeface="Calibri"/>
              <a:cs typeface="Calibri"/>
            </a:rPr>
            <a:t>50</a:t>
          </a:fld>
          <a:endParaRPr lang="en-IN" sz="4800" b="1">
            <a:solidFill>
              <a:schemeClr val="bg1"/>
            </a:solidFill>
          </a:endParaRPr>
        </a:p>
      </xdr:txBody>
    </xdr:sp>
    <xdr:clientData/>
  </xdr:twoCellAnchor>
  <xdr:twoCellAnchor>
    <xdr:from>
      <xdr:col>3</xdr:col>
      <xdr:colOff>495300</xdr:colOff>
      <xdr:row>13</xdr:row>
      <xdr:rowOff>12648</xdr:rowOff>
    </xdr:from>
    <xdr:to>
      <xdr:col>5</xdr:col>
      <xdr:colOff>501650</xdr:colOff>
      <xdr:row>14</xdr:row>
      <xdr:rowOff>76200</xdr:rowOff>
    </xdr:to>
    <xdr:sp macro="" textlink="">
      <xdr:nvSpPr>
        <xdr:cNvPr id="109" name="TextBox 108">
          <a:extLst>
            <a:ext uri="{FF2B5EF4-FFF2-40B4-BE49-F238E27FC236}">
              <a16:creationId xmlns:a16="http://schemas.microsoft.com/office/drawing/2014/main" id="{1232899C-ACFF-E66A-825F-1F9C60E438E0}"/>
            </a:ext>
          </a:extLst>
        </xdr:cNvPr>
        <xdr:cNvSpPr txBox="1"/>
      </xdr:nvSpPr>
      <xdr:spPr>
        <a:xfrm>
          <a:off x="2324100" y="2406598"/>
          <a:ext cx="1225550"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chemeClr val="bg1"/>
              </a:solidFill>
            </a:rPr>
            <a:t>Total</a:t>
          </a:r>
          <a:r>
            <a:rPr lang="en-IN" sz="1100" b="0" baseline="0">
              <a:solidFill>
                <a:schemeClr val="bg1"/>
              </a:solidFill>
            </a:rPr>
            <a:t> Employees</a:t>
          </a:r>
          <a:endParaRPr lang="en-IN" sz="1100" b="0">
            <a:solidFill>
              <a:schemeClr val="bg1"/>
            </a:solidFill>
          </a:endParaRPr>
        </a:p>
      </xdr:txBody>
    </xdr:sp>
    <xdr:clientData/>
  </xdr:twoCellAnchor>
  <xdr:twoCellAnchor>
    <xdr:from>
      <xdr:col>3</xdr:col>
      <xdr:colOff>520700</xdr:colOff>
      <xdr:row>9</xdr:row>
      <xdr:rowOff>31698</xdr:rowOff>
    </xdr:from>
    <xdr:to>
      <xdr:col>6</xdr:col>
      <xdr:colOff>222250</xdr:colOff>
      <xdr:row>10</xdr:row>
      <xdr:rowOff>82550</xdr:rowOff>
    </xdr:to>
    <xdr:sp macro="" textlink="">
      <xdr:nvSpPr>
        <xdr:cNvPr id="110" name="TextBox 109">
          <a:extLst>
            <a:ext uri="{FF2B5EF4-FFF2-40B4-BE49-F238E27FC236}">
              <a16:creationId xmlns:a16="http://schemas.microsoft.com/office/drawing/2014/main" id="{FFB0466D-BC82-E037-1E05-79159DA6D2FA}"/>
            </a:ext>
          </a:extLst>
        </xdr:cNvPr>
        <xdr:cNvSpPr txBox="1"/>
      </xdr:nvSpPr>
      <xdr:spPr>
        <a:xfrm>
          <a:off x="2349500" y="1689048"/>
          <a:ext cx="1530350" cy="235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rgbClr val="FFCC00"/>
              </a:solidFill>
            </a:rPr>
            <a:t>Employees</a:t>
          </a:r>
          <a:r>
            <a:rPr lang="en-IN" sz="1200" b="0" baseline="0">
              <a:solidFill>
                <a:srgbClr val="FFCC00"/>
              </a:solidFill>
            </a:rPr>
            <a:t> Number</a:t>
          </a:r>
          <a:endParaRPr lang="en-IN" sz="1200" b="0">
            <a:solidFill>
              <a:srgbClr val="FFCC00"/>
            </a:solidFill>
          </a:endParaRPr>
        </a:p>
      </xdr:txBody>
    </xdr:sp>
    <xdr:clientData/>
  </xdr:twoCellAnchor>
  <xdr:twoCellAnchor editAs="oneCell">
    <xdr:from>
      <xdr:col>5</xdr:col>
      <xdr:colOff>571500</xdr:colOff>
      <xdr:row>9</xdr:row>
      <xdr:rowOff>82550</xdr:rowOff>
    </xdr:from>
    <xdr:to>
      <xdr:col>7</xdr:col>
      <xdr:colOff>266700</xdr:colOff>
      <xdr:row>14</xdr:row>
      <xdr:rowOff>76200</xdr:rowOff>
    </xdr:to>
    <xdr:pic>
      <xdr:nvPicPr>
        <xdr:cNvPr id="112" name="Graphic 111" descr="Employee badge">
          <a:extLst>
            <a:ext uri="{FF2B5EF4-FFF2-40B4-BE49-F238E27FC236}">
              <a16:creationId xmlns:a16="http://schemas.microsoft.com/office/drawing/2014/main" id="{17F1AB62-583F-A6D5-2861-DC406E325EC9}"/>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619500" y="1739900"/>
          <a:ext cx="914400" cy="914400"/>
        </a:xfrm>
        <a:prstGeom prst="rect">
          <a:avLst/>
        </a:prstGeom>
      </xdr:spPr>
    </xdr:pic>
    <xdr:clientData/>
  </xdr:twoCellAnchor>
  <xdr:twoCellAnchor>
    <xdr:from>
      <xdr:col>3</xdr:col>
      <xdr:colOff>450850</xdr:colOff>
      <xdr:row>15</xdr:row>
      <xdr:rowOff>44398</xdr:rowOff>
    </xdr:from>
    <xdr:to>
      <xdr:col>4</xdr:col>
      <xdr:colOff>469900</xdr:colOff>
      <xdr:row>16</xdr:row>
      <xdr:rowOff>107950</xdr:rowOff>
    </xdr:to>
    <xdr:sp macro="" textlink="">
      <xdr:nvSpPr>
        <xdr:cNvPr id="113" name="TextBox 112">
          <a:extLst>
            <a:ext uri="{FF2B5EF4-FFF2-40B4-BE49-F238E27FC236}">
              <a16:creationId xmlns:a16="http://schemas.microsoft.com/office/drawing/2014/main" id="{3DF6C2B8-8368-4BA9-9EBE-E387BDC28C30}"/>
            </a:ext>
          </a:extLst>
        </xdr:cNvPr>
        <xdr:cNvSpPr txBox="1"/>
      </xdr:nvSpPr>
      <xdr:spPr>
        <a:xfrm>
          <a:off x="2279650" y="2806648"/>
          <a:ext cx="628650"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FFC000"/>
              </a:solidFill>
            </a:rPr>
            <a:t>Male</a:t>
          </a:r>
        </a:p>
      </xdr:txBody>
    </xdr:sp>
    <xdr:clientData/>
  </xdr:twoCellAnchor>
  <xdr:twoCellAnchor>
    <xdr:from>
      <xdr:col>5</xdr:col>
      <xdr:colOff>558800</xdr:colOff>
      <xdr:row>15</xdr:row>
      <xdr:rowOff>57098</xdr:rowOff>
    </xdr:from>
    <xdr:to>
      <xdr:col>7</xdr:col>
      <xdr:colOff>44450</xdr:colOff>
      <xdr:row>16</xdr:row>
      <xdr:rowOff>107950</xdr:rowOff>
    </xdr:to>
    <xdr:sp macro="" textlink="">
      <xdr:nvSpPr>
        <xdr:cNvPr id="114" name="TextBox 113">
          <a:extLst>
            <a:ext uri="{FF2B5EF4-FFF2-40B4-BE49-F238E27FC236}">
              <a16:creationId xmlns:a16="http://schemas.microsoft.com/office/drawing/2014/main" id="{D5065F7D-B0DE-B65F-B074-A8999519A6CA}"/>
            </a:ext>
          </a:extLst>
        </xdr:cNvPr>
        <xdr:cNvSpPr txBox="1"/>
      </xdr:nvSpPr>
      <xdr:spPr>
        <a:xfrm>
          <a:off x="3606800" y="2819348"/>
          <a:ext cx="704850" cy="235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FFC000"/>
              </a:solidFill>
            </a:rPr>
            <a:t>Female</a:t>
          </a:r>
        </a:p>
      </xdr:txBody>
    </xdr:sp>
    <xdr:clientData/>
  </xdr:twoCellAnchor>
  <xdr:twoCellAnchor>
    <xdr:from>
      <xdr:col>3</xdr:col>
      <xdr:colOff>431800</xdr:colOff>
      <xdr:row>16</xdr:row>
      <xdr:rowOff>12701</xdr:rowOff>
    </xdr:from>
    <xdr:to>
      <xdr:col>5</xdr:col>
      <xdr:colOff>374650</xdr:colOff>
      <xdr:row>21</xdr:row>
      <xdr:rowOff>31751</xdr:rowOff>
    </xdr:to>
    <xdr:graphicFrame macro="">
      <xdr:nvGraphicFramePr>
        <xdr:cNvPr id="117" name="Chart 116">
          <a:extLst>
            <a:ext uri="{FF2B5EF4-FFF2-40B4-BE49-F238E27FC236}">
              <a16:creationId xmlns:a16="http://schemas.microsoft.com/office/drawing/2014/main" id="{07414998-691D-4E3F-9561-DD2AFC2B3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584201</xdr:colOff>
      <xdr:row>15</xdr:row>
      <xdr:rowOff>177801</xdr:rowOff>
    </xdr:from>
    <xdr:to>
      <xdr:col>7</xdr:col>
      <xdr:colOff>527050</xdr:colOff>
      <xdr:row>21</xdr:row>
      <xdr:rowOff>38100</xdr:rowOff>
    </xdr:to>
    <xdr:graphicFrame macro="">
      <xdr:nvGraphicFramePr>
        <xdr:cNvPr id="118" name="Chart 117">
          <a:extLst>
            <a:ext uri="{FF2B5EF4-FFF2-40B4-BE49-F238E27FC236}">
              <a16:creationId xmlns:a16="http://schemas.microsoft.com/office/drawing/2014/main" id="{BFBA44B1-624D-4D20-A848-63D0BDAB4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215900</xdr:colOff>
      <xdr:row>17</xdr:row>
      <xdr:rowOff>165048</xdr:rowOff>
    </xdr:from>
    <xdr:to>
      <xdr:col>5</xdr:col>
      <xdr:colOff>44450</xdr:colOff>
      <xdr:row>19</xdr:row>
      <xdr:rowOff>31750</xdr:rowOff>
    </xdr:to>
    <xdr:sp macro="" textlink="'pivot tables'!K22">
      <xdr:nvSpPr>
        <xdr:cNvPr id="120" name="TextBox 119">
          <a:extLst>
            <a:ext uri="{FF2B5EF4-FFF2-40B4-BE49-F238E27FC236}">
              <a16:creationId xmlns:a16="http://schemas.microsoft.com/office/drawing/2014/main" id="{2612E529-612A-DCFC-3242-A9331D0327A8}"/>
            </a:ext>
          </a:extLst>
        </xdr:cNvPr>
        <xdr:cNvSpPr txBox="1"/>
      </xdr:nvSpPr>
      <xdr:spPr>
        <a:xfrm>
          <a:off x="2654300" y="3295598"/>
          <a:ext cx="438150" cy="235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87F9D2-5B79-4224-8992-FB5D47609E35}" type="TxLink">
            <a:rPr lang="en-US" sz="1100" b="1" i="0" u="none" strike="noStrike">
              <a:solidFill>
                <a:schemeClr val="bg1"/>
              </a:solidFill>
              <a:latin typeface="Calibri"/>
              <a:ea typeface="Calibri"/>
              <a:cs typeface="Calibri"/>
            </a:rPr>
            <a:t>52%</a:t>
          </a:fld>
          <a:endParaRPr lang="en-IN" sz="1200" b="1">
            <a:solidFill>
              <a:schemeClr val="bg1"/>
            </a:solidFill>
          </a:endParaRPr>
        </a:p>
      </xdr:txBody>
    </xdr:sp>
    <xdr:clientData/>
  </xdr:twoCellAnchor>
  <xdr:twoCellAnchor>
    <xdr:from>
      <xdr:col>6</xdr:col>
      <xdr:colOff>342900</xdr:colOff>
      <xdr:row>17</xdr:row>
      <xdr:rowOff>165048</xdr:rowOff>
    </xdr:from>
    <xdr:to>
      <xdr:col>7</xdr:col>
      <xdr:colOff>171450</xdr:colOff>
      <xdr:row>19</xdr:row>
      <xdr:rowOff>31750</xdr:rowOff>
    </xdr:to>
    <xdr:sp macro="" textlink="'pivot tables'!K23">
      <xdr:nvSpPr>
        <xdr:cNvPr id="121" name="TextBox 120">
          <a:extLst>
            <a:ext uri="{FF2B5EF4-FFF2-40B4-BE49-F238E27FC236}">
              <a16:creationId xmlns:a16="http://schemas.microsoft.com/office/drawing/2014/main" id="{3EF8837C-0FE0-F2E3-AE2F-93F1DDEED8B1}"/>
            </a:ext>
          </a:extLst>
        </xdr:cNvPr>
        <xdr:cNvSpPr txBox="1"/>
      </xdr:nvSpPr>
      <xdr:spPr>
        <a:xfrm>
          <a:off x="4000500" y="3295598"/>
          <a:ext cx="438150" cy="235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247D0B-9987-456D-9D8C-97EF33F3AEE3}" type="TxLink">
            <a:rPr lang="en-US" sz="1100" b="1" i="0" u="none" strike="noStrike">
              <a:solidFill>
                <a:schemeClr val="bg1"/>
              </a:solidFill>
              <a:latin typeface="Calibri"/>
              <a:ea typeface="Calibri"/>
              <a:cs typeface="Calibri"/>
            </a:rPr>
            <a:t>48%</a:t>
          </a:fld>
          <a:endParaRPr lang="en-IN" sz="1200" b="1">
            <a:solidFill>
              <a:schemeClr val="bg1"/>
            </a:solidFill>
          </a:endParaRPr>
        </a:p>
      </xdr:txBody>
    </xdr:sp>
    <xdr:clientData/>
  </xdr:twoCellAnchor>
  <xdr:twoCellAnchor>
    <xdr:from>
      <xdr:col>8</xdr:col>
      <xdr:colOff>234950</xdr:colOff>
      <xdr:row>11</xdr:row>
      <xdr:rowOff>146050</xdr:rowOff>
    </xdr:from>
    <xdr:to>
      <xdr:col>12</xdr:col>
      <xdr:colOff>69850</xdr:colOff>
      <xdr:row>19</xdr:row>
      <xdr:rowOff>152400</xdr:rowOff>
    </xdr:to>
    <xdr:graphicFrame macro="">
      <xdr:nvGraphicFramePr>
        <xdr:cNvPr id="122" name="Chart 121">
          <a:extLst>
            <a:ext uri="{FF2B5EF4-FFF2-40B4-BE49-F238E27FC236}">
              <a16:creationId xmlns:a16="http://schemas.microsoft.com/office/drawing/2014/main" id="{1D4CC99A-903F-4304-9B5F-1F21A1AE8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285750</xdr:colOff>
      <xdr:row>19</xdr:row>
      <xdr:rowOff>25400</xdr:rowOff>
    </xdr:from>
    <xdr:to>
      <xdr:col>9</xdr:col>
      <xdr:colOff>368300</xdr:colOff>
      <xdr:row>20</xdr:row>
      <xdr:rowOff>82550</xdr:rowOff>
    </xdr:to>
    <xdr:sp macro="" textlink="">
      <xdr:nvSpPr>
        <xdr:cNvPr id="151" name="TextBox 150">
          <a:extLst>
            <a:ext uri="{FF2B5EF4-FFF2-40B4-BE49-F238E27FC236}">
              <a16:creationId xmlns:a16="http://schemas.microsoft.com/office/drawing/2014/main" id="{60F0D56C-F84A-899B-AC2D-7C78D5DBC737}"/>
            </a:ext>
          </a:extLst>
        </xdr:cNvPr>
        <xdr:cNvSpPr txBox="1"/>
      </xdr:nvSpPr>
      <xdr:spPr>
        <a:xfrm>
          <a:off x="5162550" y="3524250"/>
          <a:ext cx="69215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1"/>
              </a:solidFill>
            </a:rPr>
            <a:t>Analyst</a:t>
          </a:r>
        </a:p>
      </xdr:txBody>
    </xdr:sp>
    <xdr:clientData/>
  </xdr:twoCellAnchor>
  <xdr:twoCellAnchor>
    <xdr:from>
      <xdr:col>8</xdr:col>
      <xdr:colOff>190500</xdr:colOff>
      <xdr:row>19</xdr:row>
      <xdr:rowOff>82550</xdr:rowOff>
    </xdr:from>
    <xdr:to>
      <xdr:col>8</xdr:col>
      <xdr:colOff>298450</xdr:colOff>
      <xdr:row>20</xdr:row>
      <xdr:rowOff>6350</xdr:rowOff>
    </xdr:to>
    <xdr:sp macro="" textlink="">
      <xdr:nvSpPr>
        <xdr:cNvPr id="152" name="Oval 151">
          <a:extLst>
            <a:ext uri="{FF2B5EF4-FFF2-40B4-BE49-F238E27FC236}">
              <a16:creationId xmlns:a16="http://schemas.microsoft.com/office/drawing/2014/main" id="{B70E2DC2-B7B9-A74A-C053-DD01DF0AB2EB}"/>
            </a:ext>
          </a:extLst>
        </xdr:cNvPr>
        <xdr:cNvSpPr/>
      </xdr:nvSpPr>
      <xdr:spPr>
        <a:xfrm>
          <a:off x="5067300" y="3581400"/>
          <a:ext cx="107950" cy="107950"/>
        </a:xfrm>
        <a:prstGeom prst="ellipse">
          <a:avLst/>
        </a:prstGeom>
        <a:solidFill>
          <a:srgbClr val="7793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273050</xdr:colOff>
      <xdr:row>20</xdr:row>
      <xdr:rowOff>19050</xdr:rowOff>
    </xdr:from>
    <xdr:to>
      <xdr:col>9</xdr:col>
      <xdr:colOff>355600</xdr:colOff>
      <xdr:row>21</xdr:row>
      <xdr:rowOff>38100</xdr:rowOff>
    </xdr:to>
    <xdr:sp macro="" textlink="">
      <xdr:nvSpPr>
        <xdr:cNvPr id="153" name="TextBox 152">
          <a:extLst>
            <a:ext uri="{FF2B5EF4-FFF2-40B4-BE49-F238E27FC236}">
              <a16:creationId xmlns:a16="http://schemas.microsoft.com/office/drawing/2014/main" id="{F5D27939-1F3A-C77D-D900-37632FA7F541}"/>
            </a:ext>
          </a:extLst>
        </xdr:cNvPr>
        <xdr:cNvSpPr txBox="1"/>
      </xdr:nvSpPr>
      <xdr:spPr>
        <a:xfrm>
          <a:off x="5149850" y="3702050"/>
          <a:ext cx="692150" cy="20320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1"/>
              </a:solidFill>
            </a:rPr>
            <a:t>Developer</a:t>
          </a:r>
        </a:p>
      </xdr:txBody>
    </xdr:sp>
    <xdr:clientData/>
  </xdr:twoCellAnchor>
  <xdr:twoCellAnchor>
    <xdr:from>
      <xdr:col>8</xdr:col>
      <xdr:colOff>177800</xdr:colOff>
      <xdr:row>20</xdr:row>
      <xdr:rowOff>95250</xdr:rowOff>
    </xdr:from>
    <xdr:to>
      <xdr:col>8</xdr:col>
      <xdr:colOff>285750</xdr:colOff>
      <xdr:row>21</xdr:row>
      <xdr:rowOff>19050</xdr:rowOff>
    </xdr:to>
    <xdr:sp macro="" textlink="">
      <xdr:nvSpPr>
        <xdr:cNvPr id="154" name="Oval 153">
          <a:extLst>
            <a:ext uri="{FF2B5EF4-FFF2-40B4-BE49-F238E27FC236}">
              <a16:creationId xmlns:a16="http://schemas.microsoft.com/office/drawing/2014/main" id="{2BBF67FF-3D0D-A6A6-5160-ACF8B7D03266}"/>
            </a:ext>
          </a:extLst>
        </xdr:cNvPr>
        <xdr:cNvSpPr/>
      </xdr:nvSpPr>
      <xdr:spPr>
        <a:xfrm>
          <a:off x="5054600" y="3778250"/>
          <a:ext cx="107950" cy="107950"/>
        </a:xfrm>
        <a:prstGeom prst="ellipse">
          <a:avLst/>
        </a:prstGeom>
        <a:solidFill>
          <a:srgbClr val="94DA8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539750</xdr:colOff>
      <xdr:row>20</xdr:row>
      <xdr:rowOff>44450</xdr:rowOff>
    </xdr:from>
    <xdr:to>
      <xdr:col>10</xdr:col>
      <xdr:colOff>590550</xdr:colOff>
      <xdr:row>21</xdr:row>
      <xdr:rowOff>50800</xdr:rowOff>
    </xdr:to>
    <xdr:sp macro="" textlink="">
      <xdr:nvSpPr>
        <xdr:cNvPr id="155" name="TextBox 154">
          <a:extLst>
            <a:ext uri="{FF2B5EF4-FFF2-40B4-BE49-F238E27FC236}">
              <a16:creationId xmlns:a16="http://schemas.microsoft.com/office/drawing/2014/main" id="{E701C5D5-06EE-812B-E717-6360D8B2EC65}"/>
            </a:ext>
          </a:extLst>
        </xdr:cNvPr>
        <xdr:cNvSpPr txBox="1"/>
      </xdr:nvSpPr>
      <xdr:spPr>
        <a:xfrm>
          <a:off x="6026150" y="3727450"/>
          <a:ext cx="660400" cy="19050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1"/>
              </a:solidFill>
            </a:rPr>
            <a:t>Designer</a:t>
          </a:r>
        </a:p>
      </xdr:txBody>
    </xdr:sp>
    <xdr:clientData/>
  </xdr:twoCellAnchor>
  <xdr:twoCellAnchor>
    <xdr:from>
      <xdr:col>9</xdr:col>
      <xdr:colOff>449407</xdr:colOff>
      <xdr:row>20</xdr:row>
      <xdr:rowOff>120650</xdr:rowOff>
    </xdr:from>
    <xdr:to>
      <xdr:col>9</xdr:col>
      <xdr:colOff>547543</xdr:colOff>
      <xdr:row>21</xdr:row>
      <xdr:rowOff>44450</xdr:rowOff>
    </xdr:to>
    <xdr:sp macro="" textlink="">
      <xdr:nvSpPr>
        <xdr:cNvPr id="156" name="Oval 155">
          <a:extLst>
            <a:ext uri="{FF2B5EF4-FFF2-40B4-BE49-F238E27FC236}">
              <a16:creationId xmlns:a16="http://schemas.microsoft.com/office/drawing/2014/main" id="{7AAD89CF-6EBD-3EEB-FFEB-DFD0119D2888}"/>
            </a:ext>
          </a:extLst>
        </xdr:cNvPr>
        <xdr:cNvSpPr/>
      </xdr:nvSpPr>
      <xdr:spPr>
        <a:xfrm>
          <a:off x="5935807" y="3803650"/>
          <a:ext cx="98136" cy="107950"/>
        </a:xfrm>
        <a:prstGeom prst="ellipse">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546100</xdr:colOff>
      <xdr:row>19</xdr:row>
      <xdr:rowOff>50800</xdr:rowOff>
    </xdr:from>
    <xdr:to>
      <xdr:col>11</xdr:col>
      <xdr:colOff>12700</xdr:colOff>
      <xdr:row>20</xdr:row>
      <xdr:rowOff>69850</xdr:rowOff>
    </xdr:to>
    <xdr:sp macro="" textlink="">
      <xdr:nvSpPr>
        <xdr:cNvPr id="157" name="TextBox 156">
          <a:extLst>
            <a:ext uri="{FF2B5EF4-FFF2-40B4-BE49-F238E27FC236}">
              <a16:creationId xmlns:a16="http://schemas.microsoft.com/office/drawing/2014/main" id="{1068E467-9ABC-6582-AEE0-D8A29A33F3CE}"/>
            </a:ext>
          </a:extLst>
        </xdr:cNvPr>
        <xdr:cNvSpPr txBox="1"/>
      </xdr:nvSpPr>
      <xdr:spPr>
        <a:xfrm>
          <a:off x="6032500" y="3549650"/>
          <a:ext cx="6858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1"/>
              </a:solidFill>
            </a:rPr>
            <a:t>Manager</a:t>
          </a:r>
        </a:p>
      </xdr:txBody>
    </xdr:sp>
    <xdr:clientData/>
  </xdr:twoCellAnchor>
  <xdr:twoCellAnchor>
    <xdr:from>
      <xdr:col>9</xdr:col>
      <xdr:colOff>450850</xdr:colOff>
      <xdr:row>19</xdr:row>
      <xdr:rowOff>101600</xdr:rowOff>
    </xdr:from>
    <xdr:to>
      <xdr:col>9</xdr:col>
      <xdr:colOff>558800</xdr:colOff>
      <xdr:row>20</xdr:row>
      <xdr:rowOff>25400</xdr:rowOff>
    </xdr:to>
    <xdr:sp macro="" textlink="">
      <xdr:nvSpPr>
        <xdr:cNvPr id="158" name="Oval 157">
          <a:extLst>
            <a:ext uri="{FF2B5EF4-FFF2-40B4-BE49-F238E27FC236}">
              <a16:creationId xmlns:a16="http://schemas.microsoft.com/office/drawing/2014/main" id="{5263AA41-FB8C-7B80-DD28-4E0981AC0FBB}"/>
            </a:ext>
          </a:extLst>
        </xdr:cNvPr>
        <xdr:cNvSpPr/>
      </xdr:nvSpPr>
      <xdr:spPr>
        <a:xfrm>
          <a:off x="5937250" y="3600450"/>
          <a:ext cx="107950" cy="107950"/>
        </a:xfrm>
        <a:prstGeom prst="ellipse">
          <a:avLst/>
        </a:prstGeom>
        <a:solidFill>
          <a:srgbClr val="FFCC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xdr:from>
      <xdr:col>11</xdr:col>
      <xdr:colOff>12700</xdr:colOff>
      <xdr:row>19</xdr:row>
      <xdr:rowOff>50800</xdr:rowOff>
    </xdr:from>
    <xdr:to>
      <xdr:col>12</xdr:col>
      <xdr:colOff>330200</xdr:colOff>
      <xdr:row>20</xdr:row>
      <xdr:rowOff>88900</xdr:rowOff>
    </xdr:to>
    <xdr:sp macro="" textlink="">
      <xdr:nvSpPr>
        <xdr:cNvPr id="159" name="TextBox 158">
          <a:extLst>
            <a:ext uri="{FF2B5EF4-FFF2-40B4-BE49-F238E27FC236}">
              <a16:creationId xmlns:a16="http://schemas.microsoft.com/office/drawing/2014/main" id="{7216BBB0-6EA2-83E9-9CCB-418797B0BCBA}"/>
            </a:ext>
          </a:extLst>
        </xdr:cNvPr>
        <xdr:cNvSpPr txBox="1"/>
      </xdr:nvSpPr>
      <xdr:spPr>
        <a:xfrm>
          <a:off x="6718300" y="3549650"/>
          <a:ext cx="92710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1"/>
              </a:solidFill>
            </a:rPr>
            <a:t>HR</a:t>
          </a:r>
          <a:r>
            <a:rPr lang="en-IN" sz="900" baseline="0">
              <a:solidFill>
                <a:schemeClr val="bg1"/>
              </a:solidFill>
            </a:rPr>
            <a:t> Specialist</a:t>
          </a:r>
          <a:endParaRPr lang="en-IN" sz="900">
            <a:solidFill>
              <a:schemeClr val="bg1"/>
            </a:solidFill>
          </a:endParaRPr>
        </a:p>
      </xdr:txBody>
    </xdr:sp>
    <xdr:clientData/>
  </xdr:twoCellAnchor>
  <xdr:twoCellAnchor>
    <xdr:from>
      <xdr:col>10</xdr:col>
      <xdr:colOff>565150</xdr:colOff>
      <xdr:row>19</xdr:row>
      <xdr:rowOff>114300</xdr:rowOff>
    </xdr:from>
    <xdr:to>
      <xdr:col>11</xdr:col>
      <xdr:colOff>63500</xdr:colOff>
      <xdr:row>20</xdr:row>
      <xdr:rowOff>38100</xdr:rowOff>
    </xdr:to>
    <xdr:sp macro="" textlink="">
      <xdr:nvSpPr>
        <xdr:cNvPr id="160" name="Oval 159">
          <a:extLst>
            <a:ext uri="{FF2B5EF4-FFF2-40B4-BE49-F238E27FC236}">
              <a16:creationId xmlns:a16="http://schemas.microsoft.com/office/drawing/2014/main" id="{E097B65E-8883-29AA-E0A8-692B8D960CD0}"/>
            </a:ext>
          </a:extLst>
        </xdr:cNvPr>
        <xdr:cNvSpPr/>
      </xdr:nvSpPr>
      <xdr:spPr>
        <a:xfrm>
          <a:off x="6661150" y="3613150"/>
          <a:ext cx="107950" cy="107950"/>
        </a:xfrm>
        <a:prstGeom prst="ellipse">
          <a:avLst/>
        </a:prstGeom>
        <a:solidFill>
          <a:srgbClr val="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209550</xdr:colOff>
      <xdr:row>8</xdr:row>
      <xdr:rowOff>145998</xdr:rowOff>
    </xdr:from>
    <xdr:to>
      <xdr:col>10</xdr:col>
      <xdr:colOff>368300</xdr:colOff>
      <xdr:row>10</xdr:row>
      <xdr:rowOff>82550</xdr:rowOff>
    </xdr:to>
    <xdr:sp macro="" textlink="">
      <xdr:nvSpPr>
        <xdr:cNvPr id="161" name="TextBox 160">
          <a:extLst>
            <a:ext uri="{FF2B5EF4-FFF2-40B4-BE49-F238E27FC236}">
              <a16:creationId xmlns:a16="http://schemas.microsoft.com/office/drawing/2014/main" id="{A6BBC96C-0AF5-EC4C-EF8A-954854EE3D74}"/>
            </a:ext>
          </a:extLst>
        </xdr:cNvPr>
        <xdr:cNvSpPr txBox="1"/>
      </xdr:nvSpPr>
      <xdr:spPr>
        <a:xfrm>
          <a:off x="5086350" y="1619198"/>
          <a:ext cx="1377950" cy="304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FC000"/>
              </a:solidFill>
            </a:rPr>
            <a:t>Leave Tracking</a:t>
          </a:r>
        </a:p>
      </xdr:txBody>
    </xdr:sp>
    <xdr:clientData/>
  </xdr:twoCellAnchor>
  <xdr:twoCellAnchor>
    <xdr:from>
      <xdr:col>12</xdr:col>
      <xdr:colOff>508000</xdr:colOff>
      <xdr:row>14</xdr:row>
      <xdr:rowOff>76200</xdr:rowOff>
    </xdr:from>
    <xdr:to>
      <xdr:col>16</xdr:col>
      <xdr:colOff>330200</xdr:colOff>
      <xdr:row>21</xdr:row>
      <xdr:rowOff>107950</xdr:rowOff>
    </xdr:to>
    <xdr:graphicFrame macro="">
      <xdr:nvGraphicFramePr>
        <xdr:cNvPr id="163" name="Chart 162">
          <a:extLst>
            <a:ext uri="{FF2B5EF4-FFF2-40B4-BE49-F238E27FC236}">
              <a16:creationId xmlns:a16="http://schemas.microsoft.com/office/drawing/2014/main" id="{DF032465-3503-48B5-A6DC-7C233D59C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279400</xdr:colOff>
      <xdr:row>23</xdr:row>
      <xdr:rowOff>139648</xdr:rowOff>
    </xdr:from>
    <xdr:to>
      <xdr:col>11</xdr:col>
      <xdr:colOff>603250</xdr:colOff>
      <xdr:row>25</xdr:row>
      <xdr:rowOff>25400</xdr:rowOff>
    </xdr:to>
    <xdr:sp macro="" textlink="">
      <xdr:nvSpPr>
        <xdr:cNvPr id="164" name="TextBox 163">
          <a:extLst>
            <a:ext uri="{FF2B5EF4-FFF2-40B4-BE49-F238E27FC236}">
              <a16:creationId xmlns:a16="http://schemas.microsoft.com/office/drawing/2014/main" id="{D3E29E85-C09C-A25B-F31D-8E662650F6C0}"/>
            </a:ext>
          </a:extLst>
        </xdr:cNvPr>
        <xdr:cNvSpPr txBox="1"/>
      </xdr:nvSpPr>
      <xdr:spPr>
        <a:xfrm>
          <a:off x="5156200" y="4375098"/>
          <a:ext cx="2152650" cy="254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2">
                  <a:lumMod val="75000"/>
                </a:schemeClr>
              </a:solidFill>
            </a:rPr>
            <a:t>Salary amount by job title</a:t>
          </a:r>
        </a:p>
      </xdr:txBody>
    </xdr:sp>
    <xdr:clientData/>
  </xdr:twoCellAnchor>
  <xdr:twoCellAnchor>
    <xdr:from>
      <xdr:col>12</xdr:col>
      <xdr:colOff>527050</xdr:colOff>
      <xdr:row>12</xdr:row>
      <xdr:rowOff>18998</xdr:rowOff>
    </xdr:from>
    <xdr:to>
      <xdr:col>14</xdr:col>
      <xdr:colOff>546100</xdr:colOff>
      <xdr:row>13</xdr:row>
      <xdr:rowOff>177800</xdr:rowOff>
    </xdr:to>
    <xdr:sp macro="" textlink="">
      <xdr:nvSpPr>
        <xdr:cNvPr id="165" name="TextBox 164">
          <a:extLst>
            <a:ext uri="{FF2B5EF4-FFF2-40B4-BE49-F238E27FC236}">
              <a16:creationId xmlns:a16="http://schemas.microsoft.com/office/drawing/2014/main" id="{3641D370-BC7F-86EF-22CD-DF8D8B4158EA}"/>
            </a:ext>
          </a:extLst>
        </xdr:cNvPr>
        <xdr:cNvSpPr txBox="1"/>
      </xdr:nvSpPr>
      <xdr:spPr>
        <a:xfrm>
          <a:off x="7842250" y="2228798"/>
          <a:ext cx="1238250" cy="342952"/>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FFC000"/>
              </a:solidFill>
            </a:rPr>
            <a:t>Regions</a:t>
          </a:r>
        </a:p>
      </xdr:txBody>
    </xdr:sp>
    <xdr:clientData/>
  </xdr:twoCellAnchor>
  <xdr:twoCellAnchor>
    <xdr:from>
      <xdr:col>12</xdr:col>
      <xdr:colOff>539750</xdr:colOff>
      <xdr:row>13</xdr:row>
      <xdr:rowOff>107898</xdr:rowOff>
    </xdr:from>
    <xdr:to>
      <xdr:col>16</xdr:col>
      <xdr:colOff>254000</xdr:colOff>
      <xdr:row>14</xdr:row>
      <xdr:rowOff>177800</xdr:rowOff>
    </xdr:to>
    <xdr:sp macro="" textlink="">
      <xdr:nvSpPr>
        <xdr:cNvPr id="166" name="TextBox 165">
          <a:extLst>
            <a:ext uri="{FF2B5EF4-FFF2-40B4-BE49-F238E27FC236}">
              <a16:creationId xmlns:a16="http://schemas.microsoft.com/office/drawing/2014/main" id="{5FAE19A9-9887-E064-B3BD-406F85C3088B}"/>
            </a:ext>
          </a:extLst>
        </xdr:cNvPr>
        <xdr:cNvSpPr txBox="1"/>
      </xdr:nvSpPr>
      <xdr:spPr>
        <a:xfrm>
          <a:off x="7854950" y="2501848"/>
          <a:ext cx="2152650" cy="254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2">
                  <a:lumMod val="75000"/>
                </a:schemeClr>
              </a:solidFill>
            </a:rPr>
            <a:t>Employees</a:t>
          </a:r>
          <a:r>
            <a:rPr lang="en-IN" sz="1000" baseline="0">
              <a:solidFill>
                <a:schemeClr val="bg2">
                  <a:lumMod val="75000"/>
                </a:schemeClr>
              </a:solidFill>
            </a:rPr>
            <a:t> per region</a:t>
          </a:r>
          <a:endParaRPr lang="en-IN" sz="1000">
            <a:solidFill>
              <a:schemeClr val="bg2">
                <a:lumMod val="75000"/>
              </a:schemeClr>
            </a:solidFill>
          </a:endParaRPr>
        </a:p>
      </xdr:txBody>
    </xdr:sp>
    <xdr:clientData/>
  </xdr:twoCellAnchor>
  <xdr:twoCellAnchor>
    <xdr:from>
      <xdr:col>12</xdr:col>
      <xdr:colOff>469900</xdr:colOff>
      <xdr:row>6</xdr:row>
      <xdr:rowOff>165048</xdr:rowOff>
    </xdr:from>
    <xdr:to>
      <xdr:col>14</xdr:col>
      <xdr:colOff>133350</xdr:colOff>
      <xdr:row>10</xdr:row>
      <xdr:rowOff>165100</xdr:rowOff>
    </xdr:to>
    <xdr:sp macro="" textlink="'pivot tables'!Z19">
      <xdr:nvSpPr>
        <xdr:cNvPr id="167" name="TextBox 166">
          <a:extLst>
            <a:ext uri="{FF2B5EF4-FFF2-40B4-BE49-F238E27FC236}">
              <a16:creationId xmlns:a16="http://schemas.microsoft.com/office/drawing/2014/main" id="{9A84E936-781C-B7A4-8BA2-59ED55FEF3E2}"/>
            </a:ext>
          </a:extLst>
        </xdr:cNvPr>
        <xdr:cNvSpPr txBox="1"/>
      </xdr:nvSpPr>
      <xdr:spPr>
        <a:xfrm>
          <a:off x="7785100" y="1269948"/>
          <a:ext cx="882650" cy="736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5059F2-86FD-47A2-AA72-A0364319FE01}" type="TxLink">
            <a:rPr lang="en-US" sz="4000" b="1" i="0" u="none" strike="noStrike">
              <a:solidFill>
                <a:schemeClr val="bg1"/>
              </a:solidFill>
              <a:latin typeface="Calibri"/>
              <a:ea typeface="Calibri"/>
              <a:cs typeface="Calibri"/>
            </a:rPr>
            <a:t>2.6</a:t>
          </a:fld>
          <a:endParaRPr lang="en-IN" sz="16600" b="1">
            <a:solidFill>
              <a:schemeClr val="bg1"/>
            </a:solidFill>
          </a:endParaRPr>
        </a:p>
      </xdr:txBody>
    </xdr:sp>
    <xdr:clientData/>
  </xdr:twoCellAnchor>
  <xdr:twoCellAnchor>
    <xdr:from>
      <xdr:col>12</xdr:col>
      <xdr:colOff>495300</xdr:colOff>
      <xdr:row>9</xdr:row>
      <xdr:rowOff>133298</xdr:rowOff>
    </xdr:from>
    <xdr:to>
      <xdr:col>14</xdr:col>
      <xdr:colOff>501650</xdr:colOff>
      <xdr:row>11</xdr:row>
      <xdr:rowOff>12700</xdr:rowOff>
    </xdr:to>
    <xdr:sp macro="" textlink="">
      <xdr:nvSpPr>
        <xdr:cNvPr id="168" name="TextBox 167">
          <a:extLst>
            <a:ext uri="{FF2B5EF4-FFF2-40B4-BE49-F238E27FC236}">
              <a16:creationId xmlns:a16="http://schemas.microsoft.com/office/drawing/2014/main" id="{69CA705A-5980-B98D-454B-28C504DBB1DE}"/>
            </a:ext>
          </a:extLst>
        </xdr:cNvPr>
        <xdr:cNvSpPr txBox="1"/>
      </xdr:nvSpPr>
      <xdr:spPr>
        <a:xfrm>
          <a:off x="7810500" y="1790648"/>
          <a:ext cx="1225550" cy="24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chemeClr val="bg1"/>
              </a:solidFill>
            </a:rPr>
            <a:t>Average Ratings</a:t>
          </a:r>
        </a:p>
      </xdr:txBody>
    </xdr:sp>
    <xdr:clientData/>
  </xdr:twoCellAnchor>
  <xdr:twoCellAnchor editAs="oneCell">
    <xdr:from>
      <xdr:col>15</xdr:col>
      <xdr:colOff>349250</xdr:colOff>
      <xdr:row>7</xdr:row>
      <xdr:rowOff>0</xdr:rowOff>
    </xdr:from>
    <xdr:to>
      <xdr:col>16</xdr:col>
      <xdr:colOff>584200</xdr:colOff>
      <xdr:row>11</xdr:row>
      <xdr:rowOff>107950</xdr:rowOff>
    </xdr:to>
    <xdr:pic>
      <xdr:nvPicPr>
        <xdr:cNvPr id="170" name="Graphic 169" descr="Bar graph with upward trend">
          <a:extLst>
            <a:ext uri="{FF2B5EF4-FFF2-40B4-BE49-F238E27FC236}">
              <a16:creationId xmlns:a16="http://schemas.microsoft.com/office/drawing/2014/main" id="{8065D941-9B6E-6883-421D-FF730CAEFF08}"/>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493250" y="1289050"/>
          <a:ext cx="844550" cy="844550"/>
        </a:xfrm>
        <a:prstGeom prst="rect">
          <a:avLst/>
        </a:prstGeom>
      </xdr:spPr>
    </xdr:pic>
    <xdr:clientData/>
  </xdr:twoCellAnchor>
  <xdr:twoCellAnchor>
    <xdr:from>
      <xdr:col>12</xdr:col>
      <xdr:colOff>463550</xdr:colOff>
      <xdr:row>4</xdr:row>
      <xdr:rowOff>158698</xdr:rowOff>
    </xdr:from>
    <xdr:to>
      <xdr:col>16</xdr:col>
      <xdr:colOff>76200</xdr:colOff>
      <xdr:row>6</xdr:row>
      <xdr:rowOff>101600</xdr:rowOff>
    </xdr:to>
    <xdr:sp macro="" textlink="">
      <xdr:nvSpPr>
        <xdr:cNvPr id="171" name="TextBox 170">
          <a:extLst>
            <a:ext uri="{FF2B5EF4-FFF2-40B4-BE49-F238E27FC236}">
              <a16:creationId xmlns:a16="http://schemas.microsoft.com/office/drawing/2014/main" id="{C0556C51-C616-6885-014C-9DE3BEDE4E68}"/>
            </a:ext>
          </a:extLst>
        </xdr:cNvPr>
        <xdr:cNvSpPr txBox="1"/>
      </xdr:nvSpPr>
      <xdr:spPr>
        <a:xfrm>
          <a:off x="7778750" y="895298"/>
          <a:ext cx="2051050" cy="311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FFC000"/>
              </a:solidFill>
            </a:rPr>
            <a:t>Performance</a:t>
          </a:r>
          <a:r>
            <a:rPr lang="en-IN" sz="1600" b="1" baseline="0">
              <a:solidFill>
                <a:srgbClr val="FFC000"/>
              </a:solidFill>
            </a:rPr>
            <a:t> Rating</a:t>
          </a:r>
          <a:endParaRPr lang="en-IN" sz="1600" b="1">
            <a:solidFill>
              <a:srgbClr val="FFC000"/>
            </a:solidFill>
          </a:endParaRPr>
        </a:p>
      </xdr:txBody>
    </xdr:sp>
    <xdr:clientData/>
  </xdr:twoCellAnchor>
  <xdr:twoCellAnchor>
    <xdr:from>
      <xdr:col>12</xdr:col>
      <xdr:colOff>469900</xdr:colOff>
      <xdr:row>6</xdr:row>
      <xdr:rowOff>25348</xdr:rowOff>
    </xdr:from>
    <xdr:to>
      <xdr:col>16</xdr:col>
      <xdr:colOff>184150</xdr:colOff>
      <xdr:row>7</xdr:row>
      <xdr:rowOff>95250</xdr:rowOff>
    </xdr:to>
    <xdr:sp macro="" textlink="">
      <xdr:nvSpPr>
        <xdr:cNvPr id="172" name="TextBox 171">
          <a:extLst>
            <a:ext uri="{FF2B5EF4-FFF2-40B4-BE49-F238E27FC236}">
              <a16:creationId xmlns:a16="http://schemas.microsoft.com/office/drawing/2014/main" id="{93FBB4BB-4A56-F27B-0265-BDA4240B6EBB}"/>
            </a:ext>
          </a:extLst>
        </xdr:cNvPr>
        <xdr:cNvSpPr txBox="1"/>
      </xdr:nvSpPr>
      <xdr:spPr>
        <a:xfrm>
          <a:off x="7785100" y="1130248"/>
          <a:ext cx="2152650" cy="254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2">
                  <a:lumMod val="75000"/>
                </a:schemeClr>
              </a:solidFill>
            </a:rPr>
            <a:t>Average</a:t>
          </a:r>
          <a:r>
            <a:rPr lang="en-IN" sz="1000" baseline="0">
              <a:solidFill>
                <a:schemeClr val="bg2">
                  <a:lumMod val="75000"/>
                </a:schemeClr>
              </a:solidFill>
            </a:rPr>
            <a:t> performance rating</a:t>
          </a:r>
        </a:p>
        <a:p>
          <a:endParaRPr lang="en-IN" sz="1000">
            <a:solidFill>
              <a:schemeClr val="bg2">
                <a:lumMod val="75000"/>
              </a:schemeClr>
            </a:solidFill>
          </a:endParaRPr>
        </a:p>
      </xdr:txBody>
    </xdr:sp>
    <xdr:clientData/>
  </xdr:twoCellAnchor>
  <xdr:twoCellAnchor editAs="oneCell">
    <xdr:from>
      <xdr:col>0</xdr:col>
      <xdr:colOff>184150</xdr:colOff>
      <xdr:row>3</xdr:row>
      <xdr:rowOff>114300</xdr:rowOff>
    </xdr:from>
    <xdr:to>
      <xdr:col>1</xdr:col>
      <xdr:colOff>488950</xdr:colOff>
      <xdr:row>8</xdr:row>
      <xdr:rowOff>107950</xdr:rowOff>
    </xdr:to>
    <xdr:pic>
      <xdr:nvPicPr>
        <xdr:cNvPr id="176" name="Graphic 175" descr="Customer review">
          <a:extLst>
            <a:ext uri="{FF2B5EF4-FFF2-40B4-BE49-F238E27FC236}">
              <a16:creationId xmlns:a16="http://schemas.microsoft.com/office/drawing/2014/main" id="{348AB53A-0824-20EE-8C64-D1885CCB54FA}"/>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84150" y="666750"/>
          <a:ext cx="914400" cy="914400"/>
        </a:xfrm>
        <a:prstGeom prst="rect">
          <a:avLst/>
        </a:prstGeom>
      </xdr:spPr>
    </xdr:pic>
    <xdr:clientData/>
  </xdr:twoCellAnchor>
  <xdr:twoCellAnchor>
    <xdr:from>
      <xdr:col>1</xdr:col>
      <xdr:colOff>469900</xdr:colOff>
      <xdr:row>4</xdr:row>
      <xdr:rowOff>6298</xdr:rowOff>
    </xdr:from>
    <xdr:to>
      <xdr:col>8</xdr:col>
      <xdr:colOff>19050</xdr:colOff>
      <xdr:row>8</xdr:row>
      <xdr:rowOff>133350</xdr:rowOff>
    </xdr:to>
    <xdr:sp macro="" textlink="">
      <xdr:nvSpPr>
        <xdr:cNvPr id="178" name="TextBox 177">
          <a:extLst>
            <a:ext uri="{FF2B5EF4-FFF2-40B4-BE49-F238E27FC236}">
              <a16:creationId xmlns:a16="http://schemas.microsoft.com/office/drawing/2014/main" id="{03FF8191-230F-F834-26E3-AEEC7BEB537C}"/>
            </a:ext>
          </a:extLst>
        </xdr:cNvPr>
        <xdr:cNvSpPr txBox="1"/>
      </xdr:nvSpPr>
      <xdr:spPr>
        <a:xfrm>
          <a:off x="1079500" y="742898"/>
          <a:ext cx="3816350" cy="863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rgbClr val="FFC000"/>
              </a:solidFill>
            </a:rPr>
            <a:t>HR</a:t>
          </a:r>
        </a:p>
        <a:p>
          <a:r>
            <a:rPr lang="en-IN" sz="1400" b="1">
              <a:solidFill>
                <a:srgbClr val="FFC000"/>
              </a:solidFill>
            </a:rPr>
            <a:t>Dashboard</a:t>
          </a:r>
        </a:p>
        <a:p>
          <a:r>
            <a:rPr lang="en-IN" sz="1400" b="0">
              <a:solidFill>
                <a:schemeClr val="tx1">
                  <a:lumMod val="50000"/>
                  <a:lumOff val="50000"/>
                </a:schemeClr>
              </a:solidFill>
            </a:rPr>
            <a:t>Analyze</a:t>
          </a:r>
          <a:r>
            <a:rPr lang="en-IN" sz="1400" b="0" baseline="0">
              <a:solidFill>
                <a:schemeClr val="tx1">
                  <a:lumMod val="50000"/>
                  <a:lumOff val="50000"/>
                </a:schemeClr>
              </a:solidFill>
            </a:rPr>
            <a:t> and monitor the HR department</a:t>
          </a:r>
          <a:endParaRPr lang="en-IN" sz="1400" b="0">
            <a:solidFill>
              <a:schemeClr val="tx1">
                <a:lumMod val="50000"/>
                <a:lumOff val="50000"/>
              </a:schemeClr>
            </a:solidFill>
          </a:endParaRPr>
        </a:p>
      </xdr:txBody>
    </xdr:sp>
    <xdr:clientData/>
  </xdr:twoCellAnchor>
  <xdr:twoCellAnchor editAs="oneCell">
    <xdr:from>
      <xdr:col>4</xdr:col>
      <xdr:colOff>382970</xdr:colOff>
      <xdr:row>3</xdr:row>
      <xdr:rowOff>133048</xdr:rowOff>
    </xdr:from>
    <xdr:to>
      <xdr:col>7</xdr:col>
      <xdr:colOff>537231</xdr:colOff>
      <xdr:row>7</xdr:row>
      <xdr:rowOff>76603</xdr:rowOff>
    </xdr:to>
    <mc:AlternateContent xmlns:mc="http://schemas.openxmlformats.org/markup-compatibility/2006">
      <mc:Choice xmlns:a14="http://schemas.microsoft.com/office/drawing/2010/main" Requires="a14">
        <xdr:graphicFrame macro="">
          <xdr:nvGraphicFramePr>
            <xdr:cNvPr id="179" name="Gender">
              <a:extLst>
                <a:ext uri="{FF2B5EF4-FFF2-40B4-BE49-F238E27FC236}">
                  <a16:creationId xmlns:a16="http://schemas.microsoft.com/office/drawing/2014/main" id="{A16930E9-4A53-486B-9236-BF94705F4AD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827720" y="680736"/>
              <a:ext cx="1987824" cy="6738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7</xdr:col>
      <xdr:colOff>467680</xdr:colOff>
      <xdr:row>3</xdr:row>
      <xdr:rowOff>107852</xdr:rowOff>
    </xdr:from>
    <xdr:to>
      <xdr:col>12</xdr:col>
      <xdr:colOff>453571</xdr:colOff>
      <xdr:row>8</xdr:row>
      <xdr:rowOff>157238</xdr:rowOff>
    </xdr:to>
    <mc:AlternateContent xmlns:mc="http://schemas.openxmlformats.org/markup-compatibility/2006">
      <mc:Choice xmlns:a14="http://schemas.microsoft.com/office/drawing/2010/main" Requires="a14">
        <xdr:graphicFrame macro="">
          <xdr:nvGraphicFramePr>
            <xdr:cNvPr id="180" name="Department">
              <a:extLst>
                <a:ext uri="{FF2B5EF4-FFF2-40B4-BE49-F238E27FC236}">
                  <a16:creationId xmlns:a16="http://schemas.microsoft.com/office/drawing/2014/main" id="{ED6DA24A-873C-441B-9925-F127C17ECB0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745993" y="655540"/>
              <a:ext cx="3041828" cy="9621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79" refreshedDate="45832.457795949071" createdVersion="8" refreshedVersion="8" minRefreshableVersion="3" recordCount="50" xr:uid="{E2201077-5E22-47A1-92A3-1CBE2A310B6D}">
  <cacheSource type="worksheet">
    <worksheetSource name="Table1"/>
  </cacheSource>
  <cacheFields count="21">
    <cacheField name="Employee ID" numFmtId="0">
      <sharedItems containsSemiMixedTypes="0" containsString="0" containsNumber="1" containsInteger="1" minValue="1550" maxValue="9968"/>
    </cacheField>
    <cacheField name="Full Name" numFmtId="0">
      <sharedItems count="49">
        <s v="Lori Nguyen"/>
        <s v="Gary Garcia"/>
        <s v="Jeremy Nguyen"/>
        <s v="Kimberly Jones"/>
        <s v="Anthony Gates"/>
        <s v="Courtney Foster"/>
        <s v="Catherine Hall"/>
        <s v="Deanna Ball"/>
        <s v="Candace Nelson"/>
        <s v="Mandy Davis"/>
        <s v="Matthew Powell"/>
        <s v="Bruce Nelson"/>
        <s v="Dawn Cole"/>
        <s v="Tanner Morse"/>
        <s v="Jose Griffin"/>
        <s v="Daniel Hawkins"/>
        <s v="Elaine Mcclain"/>
        <s v="Thomas Kramer"/>
        <s v="Kevin Whitaker"/>
        <s v="Dustin Carter"/>
        <s v="Nicole Williamson"/>
        <s v="Matthew Knight"/>
        <s v="Donna Jones"/>
        <s v="Carolyn Bullock"/>
        <s v="Wendy Gomez"/>
        <s v="Michael Thomas"/>
        <s v="Kevin Bell"/>
        <s v="Richard Landry"/>
        <s v="George Hurley"/>
        <s v="Mark Lopez"/>
        <s v="Robert Williams"/>
        <s v="Mary Schmidt"/>
        <s v="Mary Martinez"/>
        <s v="Paul Hall"/>
        <s v="Samantha Foster"/>
        <s v="Timothy Aguilar"/>
        <s v="Charles Andrews"/>
        <s v="Veronica Nelson"/>
        <s v="Chris Sanchez"/>
        <s v="Cassie Galvan"/>
        <s v="Jessica Jones"/>
        <s v="Emily Walker"/>
        <s v="Vickie Lewis"/>
        <s v="Alexis Clark"/>
        <s v="Robert Davis"/>
        <s v="Daniel Brown MD"/>
        <s v="Anna Payne"/>
        <s v="Rhonda Pena"/>
        <s v="Nicole Gonzalez"/>
      </sharedItems>
    </cacheField>
    <cacheField name="Gender" numFmtId="0">
      <sharedItems count="2">
        <s v="Female"/>
        <s v="Male"/>
      </sharedItems>
    </cacheField>
    <cacheField name="Age" numFmtId="0">
      <sharedItems containsSemiMixedTypes="0" containsString="0" containsNumber="1" containsInteger="1" minValue="20" maxValue="60"/>
    </cacheField>
    <cacheField name="Age range" numFmtId="0">
      <sharedItems count="5">
        <s v="18-25"/>
        <s v="26-35"/>
        <s v="36-45"/>
        <s v="56 &lt;"/>
        <s v="46-55"/>
      </sharedItems>
    </cacheField>
    <cacheField name="Region" numFmtId="0">
      <sharedItems count="5">
        <s v="East"/>
        <s v="Central"/>
        <s v="West"/>
        <s v="South"/>
        <s v="North"/>
      </sharedItems>
    </cacheField>
    <cacheField name="Job Title" numFmtId="0">
      <sharedItems count="5">
        <s v="Manager"/>
        <s v="Designer"/>
        <s v="HR Specialist"/>
        <s v="Developer"/>
        <s v="Analyst"/>
      </sharedItems>
    </cacheField>
    <cacheField name="Department" numFmtId="0">
      <sharedItems count="5">
        <s v="Finance"/>
        <s v="HR"/>
        <s v="Marketing"/>
        <s v="Operations"/>
        <s v="IT"/>
      </sharedItems>
    </cacheField>
    <cacheField name="Manager/Supervisor" numFmtId="0">
      <sharedItems/>
    </cacheField>
    <cacheField name="Date of Hire" numFmtId="14">
      <sharedItems containsSemiMixedTypes="0" containsNonDate="0" containsDate="1" containsString="0" minDate="2014-12-09T00:00:00" maxDate="2024-09-04T00:00:00"/>
    </cacheField>
    <cacheField name="Employment Status" numFmtId="0">
      <sharedItems count="3">
        <s v="Full-Time"/>
        <s v="Contract"/>
        <s v="Part-Time"/>
      </sharedItems>
    </cacheField>
    <cacheField name="Work Location" numFmtId="0">
      <sharedItems count="3">
        <s v="Head Office"/>
        <s v="Branch Office"/>
        <s v="Remote"/>
      </sharedItems>
    </cacheField>
    <cacheField name="Salary" numFmtId="0">
      <sharedItems containsSemiMixedTypes="0" containsString="0" containsNumber="1" containsInteger="1" minValue="30137" maxValue="98961"/>
    </cacheField>
    <cacheField name="Pay Grade" numFmtId="0">
      <sharedItems/>
    </cacheField>
    <cacheField name="Bonus/Allowances" numFmtId="0">
      <sharedItems containsSemiMixedTypes="0" containsString="0" containsNumber="1" containsInteger="1" minValue="1024" maxValue="9911"/>
    </cacheField>
    <cacheField name="Insurance Details" numFmtId="0">
      <sharedItems/>
    </cacheField>
    <cacheField name="Leave Taken" numFmtId="0">
      <sharedItems containsSemiMixedTypes="0" containsString="0" containsNumber="1" containsInteger="1" minValue="0" maxValue="20"/>
    </cacheField>
    <cacheField name="Performance Rating" numFmtId="0">
      <sharedItems containsSemiMixedTypes="0" containsString="0" containsNumber="1" containsInteger="1" minValue="1" maxValue="5"/>
    </cacheField>
    <cacheField name="Training Programs Attended" numFmtId="0">
      <sharedItems/>
    </cacheField>
    <cacheField name="Skills" numFmtId="0">
      <sharedItems count="5">
        <s v="Design"/>
        <s v="Management"/>
        <s v="Python"/>
        <s v="Communication"/>
        <s v="Excel"/>
      </sharedItems>
    </cacheField>
    <cacheField name="Certifications" numFmtId="0">
      <sharedItems/>
    </cacheField>
  </cacheFields>
  <extLst>
    <ext xmlns:x14="http://schemas.microsoft.com/office/spreadsheetml/2009/9/main" uri="{725AE2AE-9491-48be-B2B4-4EB974FC3084}">
      <x14:pivotCacheDefinition pivotCacheId="740870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4294"/>
    <x v="0"/>
    <x v="0"/>
    <n v="25"/>
    <x v="0"/>
    <x v="0"/>
    <x v="0"/>
    <x v="0"/>
    <s v="Luis Reynolds"/>
    <d v="2019-03-15T00:00:00"/>
    <x v="0"/>
    <x v="0"/>
    <n v="53700"/>
    <s v="C"/>
    <n v="1463"/>
    <s v="Health"/>
    <n v="1"/>
    <n v="1"/>
    <s v="Leadership Training"/>
    <x v="0"/>
    <s v="Certified Professional"/>
  </r>
  <r>
    <n v="9116"/>
    <x v="1"/>
    <x v="1"/>
    <n v="27"/>
    <x v="1"/>
    <x v="1"/>
    <x v="1"/>
    <x v="1"/>
    <s v="Ashley Simmons MD"/>
    <d v="2022-12-20T00:00:00"/>
    <x v="0"/>
    <x v="1"/>
    <n v="91091"/>
    <s v="B"/>
    <n v="1024"/>
    <s v="None"/>
    <n v="19"/>
    <n v="4"/>
    <s v="Excel Workshop"/>
    <x v="0"/>
    <s v="Certified Professional"/>
  </r>
  <r>
    <n v="5120"/>
    <x v="2"/>
    <x v="1"/>
    <n v="34"/>
    <x v="1"/>
    <x v="2"/>
    <x v="2"/>
    <x v="2"/>
    <s v="Cassandra Duncan"/>
    <d v="2022-08-10T00:00:00"/>
    <x v="0"/>
    <x v="2"/>
    <n v="57538"/>
    <s v="D"/>
    <n v="1674"/>
    <s v="None"/>
    <n v="8"/>
    <n v="1"/>
    <s v="None"/>
    <x v="1"/>
    <s v="Advanced Training"/>
  </r>
  <r>
    <n v="8071"/>
    <x v="3"/>
    <x v="0"/>
    <n v="41"/>
    <x v="2"/>
    <x v="2"/>
    <x v="0"/>
    <x v="3"/>
    <s v="Janet Harris"/>
    <d v="2024-09-03T00:00:00"/>
    <x v="1"/>
    <x v="0"/>
    <n v="62993"/>
    <s v="A"/>
    <n v="2695"/>
    <s v="Health + Dental"/>
    <n v="0"/>
    <n v="2"/>
    <s v="None"/>
    <x v="2"/>
    <s v="None"/>
  </r>
  <r>
    <n v="9351"/>
    <x v="4"/>
    <x v="1"/>
    <n v="56"/>
    <x v="3"/>
    <x v="0"/>
    <x v="0"/>
    <x v="2"/>
    <s v="Mr. Frank Clay"/>
    <d v="2019-03-14T00:00:00"/>
    <x v="1"/>
    <x v="1"/>
    <n v="45773"/>
    <s v="A"/>
    <n v="8776"/>
    <s v="Health"/>
    <n v="16"/>
    <n v="4"/>
    <s v="Leadership Training"/>
    <x v="2"/>
    <s v="None"/>
  </r>
  <r>
    <n v="2873"/>
    <x v="5"/>
    <x v="0"/>
    <n v="28"/>
    <x v="1"/>
    <x v="2"/>
    <x v="3"/>
    <x v="2"/>
    <s v="Dorothy Price"/>
    <d v="2017-01-23T00:00:00"/>
    <x v="0"/>
    <x v="1"/>
    <n v="96249"/>
    <s v="C"/>
    <n v="4826"/>
    <s v="Health + Dental"/>
    <n v="7"/>
    <n v="3"/>
    <s v="Leadership Training"/>
    <x v="3"/>
    <s v="Certified Professional"/>
  </r>
  <r>
    <n v="3540"/>
    <x v="6"/>
    <x v="0"/>
    <n v="20"/>
    <x v="0"/>
    <x v="1"/>
    <x v="2"/>
    <x v="2"/>
    <s v="Michele Sexton"/>
    <d v="2024-08-17T00:00:00"/>
    <x v="0"/>
    <x v="2"/>
    <n v="61596"/>
    <s v="C"/>
    <n v="8818"/>
    <s v="Health + Dental"/>
    <n v="4"/>
    <n v="2"/>
    <s v="Leadership Training"/>
    <x v="1"/>
    <s v="None"/>
  </r>
  <r>
    <n v="3653"/>
    <x v="7"/>
    <x v="0"/>
    <n v="58"/>
    <x v="3"/>
    <x v="3"/>
    <x v="1"/>
    <x v="4"/>
    <s v="Richard Schmidt"/>
    <d v="2014-12-09T00:00:00"/>
    <x v="0"/>
    <x v="2"/>
    <n v="97869"/>
    <s v="A"/>
    <n v="1966"/>
    <s v="Health"/>
    <n v="10"/>
    <n v="1"/>
    <s v="Leadership Training"/>
    <x v="0"/>
    <s v="Certified Professional"/>
  </r>
  <r>
    <n v="5587"/>
    <x v="8"/>
    <x v="0"/>
    <n v="44"/>
    <x v="2"/>
    <x v="3"/>
    <x v="2"/>
    <x v="2"/>
    <s v="Teresa Pearson"/>
    <d v="2021-06-28T00:00:00"/>
    <x v="0"/>
    <x v="0"/>
    <n v="81235"/>
    <s v="A"/>
    <n v="6553"/>
    <s v="None"/>
    <n v="16"/>
    <n v="2"/>
    <s v="None"/>
    <x v="1"/>
    <s v="Certified Professional"/>
  </r>
  <r>
    <n v="9554"/>
    <x v="9"/>
    <x v="0"/>
    <n v="29"/>
    <x v="1"/>
    <x v="1"/>
    <x v="2"/>
    <x v="3"/>
    <s v="Laura Hart"/>
    <d v="2018-05-20T00:00:00"/>
    <x v="0"/>
    <x v="1"/>
    <n v="87852"/>
    <s v="A"/>
    <n v="4980"/>
    <s v="Health + Dental"/>
    <n v="19"/>
    <n v="3"/>
    <s v="None"/>
    <x v="2"/>
    <s v="Certified Professional"/>
  </r>
  <r>
    <n v="6213"/>
    <x v="10"/>
    <x v="1"/>
    <n v="23"/>
    <x v="0"/>
    <x v="3"/>
    <x v="0"/>
    <x v="2"/>
    <s v="Andrea May"/>
    <d v="2017-02-13T00:00:00"/>
    <x v="1"/>
    <x v="1"/>
    <n v="59359"/>
    <s v="A"/>
    <n v="9449"/>
    <s v="Health + Dental"/>
    <n v="20"/>
    <n v="3"/>
    <s v="None"/>
    <x v="1"/>
    <s v="None"/>
  </r>
  <r>
    <n v="9105"/>
    <x v="11"/>
    <x v="1"/>
    <n v="30"/>
    <x v="1"/>
    <x v="0"/>
    <x v="1"/>
    <x v="0"/>
    <s v="Casey Martin"/>
    <d v="2024-05-05T00:00:00"/>
    <x v="1"/>
    <x v="2"/>
    <n v="81225"/>
    <s v="D"/>
    <n v="6202"/>
    <s v="Health + Dental"/>
    <n v="2"/>
    <n v="2"/>
    <s v="Excel Workshop"/>
    <x v="4"/>
    <s v="Certified Professional"/>
  </r>
  <r>
    <n v="9508"/>
    <x v="12"/>
    <x v="0"/>
    <n v="49"/>
    <x v="4"/>
    <x v="1"/>
    <x v="0"/>
    <x v="0"/>
    <s v="Amber Allen"/>
    <d v="2022-04-19T00:00:00"/>
    <x v="1"/>
    <x v="0"/>
    <n v="32788"/>
    <s v="D"/>
    <n v="4396"/>
    <s v="Health"/>
    <n v="13"/>
    <n v="5"/>
    <s v="None"/>
    <x v="3"/>
    <s v="Advanced Training"/>
  </r>
  <r>
    <n v="2436"/>
    <x v="13"/>
    <x v="1"/>
    <n v="60"/>
    <x v="3"/>
    <x v="4"/>
    <x v="0"/>
    <x v="3"/>
    <s v="Adam Johnson"/>
    <d v="2015-11-16T00:00:00"/>
    <x v="1"/>
    <x v="2"/>
    <n v="70452"/>
    <s v="D"/>
    <n v="9911"/>
    <s v="None"/>
    <n v="2"/>
    <n v="1"/>
    <s v="None"/>
    <x v="3"/>
    <s v="Certified Professional"/>
  </r>
  <r>
    <n v="4441"/>
    <x v="14"/>
    <x v="1"/>
    <n v="46"/>
    <x v="4"/>
    <x v="1"/>
    <x v="3"/>
    <x v="0"/>
    <s v="Nicole Dominguez"/>
    <d v="2023-09-09T00:00:00"/>
    <x v="0"/>
    <x v="1"/>
    <n v="33045"/>
    <s v="B"/>
    <n v="1456"/>
    <s v="None"/>
    <n v="16"/>
    <n v="3"/>
    <s v="Excel Workshop"/>
    <x v="3"/>
    <s v="None"/>
  </r>
  <r>
    <n v="5827"/>
    <x v="15"/>
    <x v="1"/>
    <n v="57"/>
    <x v="3"/>
    <x v="2"/>
    <x v="3"/>
    <x v="1"/>
    <s v="Andrew Best"/>
    <d v="2017-12-12T00:00:00"/>
    <x v="2"/>
    <x v="2"/>
    <n v="96429"/>
    <s v="C"/>
    <n v="4740"/>
    <s v="None"/>
    <n v="8"/>
    <n v="1"/>
    <s v="Excel Workshop"/>
    <x v="2"/>
    <s v="None"/>
  </r>
  <r>
    <n v="5184"/>
    <x v="16"/>
    <x v="0"/>
    <n v="24"/>
    <x v="0"/>
    <x v="1"/>
    <x v="2"/>
    <x v="2"/>
    <s v="Gabrielle Rodriguez"/>
    <d v="2017-03-10T00:00:00"/>
    <x v="2"/>
    <x v="2"/>
    <n v="33183"/>
    <s v="A"/>
    <n v="8114"/>
    <s v="None"/>
    <n v="4"/>
    <n v="2"/>
    <s v="Excel Workshop"/>
    <x v="4"/>
    <s v="Advanced Training"/>
  </r>
  <r>
    <n v="5874"/>
    <x v="3"/>
    <x v="0"/>
    <n v="35"/>
    <x v="1"/>
    <x v="4"/>
    <x v="3"/>
    <x v="0"/>
    <s v="Allison Harvey"/>
    <d v="2019-03-04T00:00:00"/>
    <x v="2"/>
    <x v="0"/>
    <n v="75065"/>
    <s v="C"/>
    <n v="7123"/>
    <s v="None"/>
    <n v="20"/>
    <n v="2"/>
    <s v="None"/>
    <x v="0"/>
    <s v="Advanced Training"/>
  </r>
  <r>
    <n v="9834"/>
    <x v="17"/>
    <x v="1"/>
    <n v="41"/>
    <x v="2"/>
    <x v="1"/>
    <x v="1"/>
    <x v="4"/>
    <s v="Tristan Mejia"/>
    <d v="2022-11-20T00:00:00"/>
    <x v="0"/>
    <x v="2"/>
    <n v="32877"/>
    <s v="C"/>
    <n v="6432"/>
    <s v="Health"/>
    <n v="11"/>
    <n v="1"/>
    <s v="None"/>
    <x v="0"/>
    <s v="None"/>
  </r>
  <r>
    <n v="5096"/>
    <x v="18"/>
    <x v="1"/>
    <n v="36"/>
    <x v="2"/>
    <x v="1"/>
    <x v="4"/>
    <x v="3"/>
    <s v="Mary Welch"/>
    <d v="2021-03-02T00:00:00"/>
    <x v="0"/>
    <x v="1"/>
    <n v="46811"/>
    <s v="D"/>
    <n v="1567"/>
    <s v="None"/>
    <n v="7"/>
    <n v="3"/>
    <s v="Excel Workshop"/>
    <x v="0"/>
    <s v="Advanced Training"/>
  </r>
  <r>
    <n v="2263"/>
    <x v="19"/>
    <x v="1"/>
    <n v="31"/>
    <x v="1"/>
    <x v="3"/>
    <x v="2"/>
    <x v="1"/>
    <s v="Douglas Miles"/>
    <d v="2021-08-01T00:00:00"/>
    <x v="1"/>
    <x v="1"/>
    <n v="87538"/>
    <s v="C"/>
    <n v="3588"/>
    <s v="Health + Dental"/>
    <n v="11"/>
    <n v="5"/>
    <s v="Excel Workshop"/>
    <x v="2"/>
    <s v="None"/>
  </r>
  <r>
    <n v="6505"/>
    <x v="20"/>
    <x v="0"/>
    <n v="28"/>
    <x v="1"/>
    <x v="0"/>
    <x v="1"/>
    <x v="4"/>
    <s v="Jessica Fleming"/>
    <d v="2015-08-14T00:00:00"/>
    <x v="0"/>
    <x v="1"/>
    <n v="73002"/>
    <s v="C"/>
    <n v="6296"/>
    <s v="Health"/>
    <n v="2"/>
    <n v="5"/>
    <s v="Excel Workshop"/>
    <x v="1"/>
    <s v="Certified Professional"/>
  </r>
  <r>
    <n v="8626"/>
    <x v="21"/>
    <x v="1"/>
    <n v="37"/>
    <x v="2"/>
    <x v="3"/>
    <x v="1"/>
    <x v="3"/>
    <s v="Christine Lee"/>
    <d v="2015-10-21T00:00:00"/>
    <x v="2"/>
    <x v="2"/>
    <n v="41653"/>
    <s v="D"/>
    <n v="9236"/>
    <s v="None"/>
    <n v="13"/>
    <n v="1"/>
    <s v="Excel Workshop"/>
    <x v="0"/>
    <s v="None"/>
  </r>
  <r>
    <n v="5979"/>
    <x v="22"/>
    <x v="0"/>
    <n v="31"/>
    <x v="1"/>
    <x v="0"/>
    <x v="0"/>
    <x v="2"/>
    <s v="Mario Smith DVM"/>
    <d v="2015-03-14T00:00:00"/>
    <x v="1"/>
    <x v="1"/>
    <n v="67582"/>
    <s v="A"/>
    <n v="1375"/>
    <s v="Health"/>
    <n v="20"/>
    <n v="3"/>
    <s v="Excel Workshop"/>
    <x v="1"/>
    <s v="None"/>
  </r>
  <r>
    <n v="3104"/>
    <x v="23"/>
    <x v="0"/>
    <n v="23"/>
    <x v="0"/>
    <x v="3"/>
    <x v="1"/>
    <x v="1"/>
    <s v="Joseph Francis"/>
    <d v="2024-05-22T00:00:00"/>
    <x v="2"/>
    <x v="1"/>
    <n v="37351"/>
    <s v="D"/>
    <n v="7858"/>
    <s v="Health + Dental"/>
    <n v="18"/>
    <n v="2"/>
    <s v="Leadership Training"/>
    <x v="1"/>
    <s v="Advanced Training"/>
  </r>
  <r>
    <n v="8967"/>
    <x v="24"/>
    <x v="0"/>
    <n v="48"/>
    <x v="4"/>
    <x v="4"/>
    <x v="2"/>
    <x v="0"/>
    <s v="Sarah Young"/>
    <d v="2017-03-19T00:00:00"/>
    <x v="0"/>
    <x v="1"/>
    <n v="36721"/>
    <s v="B"/>
    <n v="8820"/>
    <s v="Health + Dental"/>
    <n v="0"/>
    <n v="2"/>
    <s v="Excel Workshop"/>
    <x v="1"/>
    <s v="Certified Professional"/>
  </r>
  <r>
    <n v="5087"/>
    <x v="25"/>
    <x v="1"/>
    <n v="28"/>
    <x v="1"/>
    <x v="2"/>
    <x v="4"/>
    <x v="0"/>
    <s v="Aaron Hart"/>
    <d v="2021-09-15T00:00:00"/>
    <x v="1"/>
    <x v="2"/>
    <n v="46326"/>
    <s v="B"/>
    <n v="9189"/>
    <s v="Health + Dental"/>
    <n v="8"/>
    <n v="4"/>
    <s v="Leadership Training"/>
    <x v="3"/>
    <s v="Advanced Training"/>
  </r>
  <r>
    <n v="3358"/>
    <x v="26"/>
    <x v="1"/>
    <n v="30"/>
    <x v="1"/>
    <x v="1"/>
    <x v="3"/>
    <x v="1"/>
    <s v="Brian Boyd"/>
    <d v="2022-05-09T00:00:00"/>
    <x v="0"/>
    <x v="0"/>
    <n v="59007"/>
    <s v="C"/>
    <n v="3380"/>
    <s v="Health"/>
    <n v="17"/>
    <n v="3"/>
    <s v="None"/>
    <x v="4"/>
    <s v="Certified Professional"/>
  </r>
  <r>
    <n v="8256"/>
    <x v="27"/>
    <x v="1"/>
    <n v="46"/>
    <x v="4"/>
    <x v="3"/>
    <x v="0"/>
    <x v="3"/>
    <s v="Steven Krueger"/>
    <d v="2017-06-22T00:00:00"/>
    <x v="0"/>
    <x v="1"/>
    <n v="52020"/>
    <s v="B"/>
    <n v="9585"/>
    <s v="Health + Dental"/>
    <n v="0"/>
    <n v="4"/>
    <s v="Excel Workshop"/>
    <x v="4"/>
    <s v="None"/>
  </r>
  <r>
    <n v="5763"/>
    <x v="28"/>
    <x v="1"/>
    <n v="44"/>
    <x v="2"/>
    <x v="1"/>
    <x v="2"/>
    <x v="1"/>
    <s v="Debra Williams"/>
    <d v="2020-11-28T00:00:00"/>
    <x v="2"/>
    <x v="1"/>
    <n v="98961"/>
    <s v="D"/>
    <n v="2688"/>
    <s v="Health"/>
    <n v="2"/>
    <n v="5"/>
    <s v="Excel Workshop"/>
    <x v="4"/>
    <s v="Certified Professional"/>
  </r>
  <r>
    <n v="6838"/>
    <x v="29"/>
    <x v="1"/>
    <n v="45"/>
    <x v="2"/>
    <x v="2"/>
    <x v="3"/>
    <x v="2"/>
    <s v="Karen Mitchell"/>
    <d v="2015-08-30T00:00:00"/>
    <x v="2"/>
    <x v="1"/>
    <n v="81943"/>
    <s v="C"/>
    <n v="2255"/>
    <s v="Health"/>
    <n v="18"/>
    <n v="2"/>
    <s v="None"/>
    <x v="2"/>
    <s v="Certified Professional"/>
  </r>
  <r>
    <n v="9544"/>
    <x v="30"/>
    <x v="1"/>
    <n v="52"/>
    <x v="4"/>
    <x v="4"/>
    <x v="2"/>
    <x v="1"/>
    <s v="Joseph Sanders"/>
    <d v="2018-10-27T00:00:00"/>
    <x v="2"/>
    <x v="1"/>
    <n v="47627"/>
    <s v="C"/>
    <n v="1221"/>
    <s v="None"/>
    <n v="4"/>
    <n v="3"/>
    <s v="None"/>
    <x v="1"/>
    <s v="None"/>
  </r>
  <r>
    <n v="8012"/>
    <x v="31"/>
    <x v="0"/>
    <n v="52"/>
    <x v="4"/>
    <x v="0"/>
    <x v="0"/>
    <x v="4"/>
    <s v="Shelly George"/>
    <d v="2018-08-26T00:00:00"/>
    <x v="2"/>
    <x v="1"/>
    <n v="56162"/>
    <s v="D"/>
    <n v="6560"/>
    <s v="Health + Dental"/>
    <n v="9"/>
    <n v="4"/>
    <s v="Excel Workshop"/>
    <x v="3"/>
    <s v="None"/>
  </r>
  <r>
    <n v="9374"/>
    <x v="32"/>
    <x v="0"/>
    <n v="42"/>
    <x v="2"/>
    <x v="1"/>
    <x v="2"/>
    <x v="2"/>
    <s v="Nicole Houston"/>
    <d v="2023-07-24T00:00:00"/>
    <x v="1"/>
    <x v="2"/>
    <n v="95734"/>
    <s v="C"/>
    <n v="4854"/>
    <s v="Health"/>
    <n v="13"/>
    <n v="2"/>
    <s v="Leadership Training"/>
    <x v="0"/>
    <s v="Certified Professional"/>
  </r>
  <r>
    <n v="3487"/>
    <x v="33"/>
    <x v="1"/>
    <n v="58"/>
    <x v="3"/>
    <x v="1"/>
    <x v="1"/>
    <x v="3"/>
    <s v="Kristin Shaffer"/>
    <d v="2018-07-09T00:00:00"/>
    <x v="1"/>
    <x v="2"/>
    <n v="74789"/>
    <s v="C"/>
    <n v="8101"/>
    <s v="Health + Dental"/>
    <n v="14"/>
    <n v="5"/>
    <s v="Excel Workshop"/>
    <x v="2"/>
    <s v="None"/>
  </r>
  <r>
    <n v="8445"/>
    <x v="34"/>
    <x v="0"/>
    <n v="24"/>
    <x v="0"/>
    <x v="4"/>
    <x v="0"/>
    <x v="3"/>
    <s v="Joel Aguilar"/>
    <d v="2016-12-21T00:00:00"/>
    <x v="0"/>
    <x v="2"/>
    <n v="30137"/>
    <s v="B"/>
    <n v="4031"/>
    <s v="None"/>
    <n v="5"/>
    <n v="3"/>
    <s v="None"/>
    <x v="1"/>
    <s v="Certified Professional"/>
  </r>
  <r>
    <n v="1550"/>
    <x v="35"/>
    <x v="1"/>
    <n v="21"/>
    <x v="0"/>
    <x v="1"/>
    <x v="0"/>
    <x v="0"/>
    <s v="Michael Wade"/>
    <d v="2019-06-27T00:00:00"/>
    <x v="0"/>
    <x v="2"/>
    <n v="95510"/>
    <s v="C"/>
    <n v="6811"/>
    <s v="Health"/>
    <n v="18"/>
    <n v="4"/>
    <s v="Excel Workshop"/>
    <x v="4"/>
    <s v="Certified Professional"/>
  </r>
  <r>
    <n v="9968"/>
    <x v="36"/>
    <x v="1"/>
    <n v="58"/>
    <x v="3"/>
    <x v="1"/>
    <x v="3"/>
    <x v="0"/>
    <s v="Jessica Walsh"/>
    <d v="2021-08-27T00:00:00"/>
    <x v="1"/>
    <x v="0"/>
    <n v="80325"/>
    <s v="B"/>
    <n v="6230"/>
    <s v="Health"/>
    <n v="5"/>
    <n v="4"/>
    <s v="None"/>
    <x v="2"/>
    <s v="Advanced Training"/>
  </r>
  <r>
    <n v="8029"/>
    <x v="37"/>
    <x v="0"/>
    <n v="57"/>
    <x v="3"/>
    <x v="3"/>
    <x v="4"/>
    <x v="4"/>
    <s v="Kelly Mack"/>
    <d v="2017-05-28T00:00:00"/>
    <x v="2"/>
    <x v="1"/>
    <n v="34109"/>
    <s v="B"/>
    <n v="9232"/>
    <s v="Health"/>
    <n v="13"/>
    <n v="3"/>
    <s v="Leadership Training"/>
    <x v="0"/>
    <s v="Certified Professional"/>
  </r>
  <r>
    <n v="8847"/>
    <x v="38"/>
    <x v="1"/>
    <n v="41"/>
    <x v="2"/>
    <x v="3"/>
    <x v="3"/>
    <x v="0"/>
    <s v="John Conley"/>
    <d v="2022-01-30T00:00:00"/>
    <x v="2"/>
    <x v="2"/>
    <n v="73330"/>
    <s v="C"/>
    <n v="2276"/>
    <s v="Health + Dental"/>
    <n v="5"/>
    <n v="1"/>
    <s v="None"/>
    <x v="1"/>
    <s v="Advanced Training"/>
  </r>
  <r>
    <n v="1955"/>
    <x v="39"/>
    <x v="0"/>
    <n v="58"/>
    <x v="3"/>
    <x v="2"/>
    <x v="2"/>
    <x v="1"/>
    <s v="Aaron Baker"/>
    <d v="2017-04-20T00:00:00"/>
    <x v="1"/>
    <x v="2"/>
    <n v="46567"/>
    <s v="A"/>
    <n v="2825"/>
    <s v="Health"/>
    <n v="15"/>
    <n v="3"/>
    <s v="None"/>
    <x v="4"/>
    <s v="Advanced Training"/>
  </r>
  <r>
    <n v="4522"/>
    <x v="40"/>
    <x v="0"/>
    <n v="36"/>
    <x v="2"/>
    <x v="0"/>
    <x v="4"/>
    <x v="0"/>
    <s v="Christopher Bass"/>
    <d v="2019-07-22T00:00:00"/>
    <x v="1"/>
    <x v="1"/>
    <n v="39795"/>
    <s v="A"/>
    <n v="1670"/>
    <s v="None"/>
    <n v="0"/>
    <n v="2"/>
    <s v="Excel Workshop"/>
    <x v="3"/>
    <s v="None"/>
  </r>
  <r>
    <n v="3078"/>
    <x v="41"/>
    <x v="0"/>
    <n v="21"/>
    <x v="0"/>
    <x v="0"/>
    <x v="0"/>
    <x v="4"/>
    <s v="Sean Tucker PhD"/>
    <d v="2018-11-29T00:00:00"/>
    <x v="1"/>
    <x v="2"/>
    <n v="59506"/>
    <s v="A"/>
    <n v="4428"/>
    <s v="Health + Dental"/>
    <n v="0"/>
    <n v="1"/>
    <s v="None"/>
    <x v="3"/>
    <s v="Certified Professional"/>
  </r>
  <r>
    <n v="6357"/>
    <x v="42"/>
    <x v="0"/>
    <n v="46"/>
    <x v="4"/>
    <x v="2"/>
    <x v="1"/>
    <x v="4"/>
    <s v="Jacob Scott"/>
    <d v="2022-11-14T00:00:00"/>
    <x v="1"/>
    <x v="2"/>
    <n v="49058"/>
    <s v="B"/>
    <n v="4396"/>
    <s v="None"/>
    <n v="5"/>
    <n v="1"/>
    <s v="None"/>
    <x v="3"/>
    <s v="None"/>
  </r>
  <r>
    <n v="7951"/>
    <x v="43"/>
    <x v="0"/>
    <n v="36"/>
    <x v="2"/>
    <x v="3"/>
    <x v="2"/>
    <x v="4"/>
    <s v="Joel Park"/>
    <d v="2016-02-23T00:00:00"/>
    <x v="1"/>
    <x v="0"/>
    <n v="98612"/>
    <s v="A"/>
    <n v="1168"/>
    <s v="None"/>
    <n v="9"/>
    <n v="2"/>
    <s v="Excel Workshop"/>
    <x v="0"/>
    <s v="Certified Professional"/>
  </r>
  <r>
    <n v="9228"/>
    <x v="44"/>
    <x v="1"/>
    <n v="41"/>
    <x v="2"/>
    <x v="4"/>
    <x v="3"/>
    <x v="1"/>
    <s v="Russell Marshall"/>
    <d v="2018-05-18T00:00:00"/>
    <x v="2"/>
    <x v="1"/>
    <n v="38201"/>
    <s v="A"/>
    <n v="7111"/>
    <s v="Health"/>
    <n v="8"/>
    <n v="4"/>
    <s v="Leadership Training"/>
    <x v="3"/>
    <s v="None"/>
  </r>
  <r>
    <n v="8988"/>
    <x v="45"/>
    <x v="1"/>
    <n v="25"/>
    <x v="0"/>
    <x v="0"/>
    <x v="2"/>
    <x v="2"/>
    <s v="James Holden"/>
    <d v="2024-03-09T00:00:00"/>
    <x v="2"/>
    <x v="1"/>
    <n v="92919"/>
    <s v="D"/>
    <n v="9497"/>
    <s v="Health"/>
    <n v="7"/>
    <n v="2"/>
    <s v="None"/>
    <x v="3"/>
    <s v="Advanced Training"/>
  </r>
  <r>
    <n v="1952"/>
    <x v="46"/>
    <x v="0"/>
    <n v="29"/>
    <x v="1"/>
    <x v="4"/>
    <x v="0"/>
    <x v="1"/>
    <s v="Thomas Murphy"/>
    <d v="2024-03-27T00:00:00"/>
    <x v="0"/>
    <x v="2"/>
    <n v="45188"/>
    <s v="A"/>
    <n v="9591"/>
    <s v="Health + Dental"/>
    <n v="18"/>
    <n v="3"/>
    <s v="Leadership Training"/>
    <x v="3"/>
    <s v="None"/>
  </r>
  <r>
    <n v="5760"/>
    <x v="47"/>
    <x v="0"/>
    <n v="59"/>
    <x v="3"/>
    <x v="2"/>
    <x v="1"/>
    <x v="0"/>
    <s v="Mark Abbott"/>
    <d v="2019-12-23T00:00:00"/>
    <x v="0"/>
    <x v="1"/>
    <n v="34927"/>
    <s v="D"/>
    <n v="6996"/>
    <s v="Health + Dental"/>
    <n v="16"/>
    <n v="1"/>
    <s v="Excel Workshop"/>
    <x v="0"/>
    <s v="Certified Professional"/>
  </r>
  <r>
    <n v="5742"/>
    <x v="48"/>
    <x v="0"/>
    <n v="27"/>
    <x v="1"/>
    <x v="0"/>
    <x v="2"/>
    <x v="3"/>
    <s v="Robin Lynch"/>
    <d v="2016-08-25T00:00:00"/>
    <x v="0"/>
    <x v="1"/>
    <n v="33183"/>
    <s v="A"/>
    <n v="1659"/>
    <s v="None"/>
    <n v="11"/>
    <n v="1"/>
    <s v="Leadership Training"/>
    <x v="2"/>
    <s v="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E27DA9-CCB0-41BB-8005-4B41B578728B}" name="Departments"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Y5:Z11" firstHeaderRow="1" firstDataRow="1" firstDataCol="1"/>
  <pivotFields count="21">
    <pivotField showAll="0"/>
    <pivotField showAll="0"/>
    <pivotField showAll="0">
      <items count="3">
        <item x="0"/>
        <item x="1"/>
        <item t="default"/>
      </items>
    </pivotField>
    <pivotField showAll="0"/>
    <pivotField showAll="0"/>
    <pivotField showAll="0"/>
    <pivotField showAll="0"/>
    <pivotField axis="axisRow" showAll="0">
      <items count="6">
        <item x="0"/>
        <item x="1"/>
        <item x="4"/>
        <item x="2"/>
        <item x="3"/>
        <item t="default"/>
      </items>
    </pivotField>
    <pivotField showAll="0"/>
    <pivotField numFmtId="14" showAll="0"/>
    <pivotField showAll="0"/>
    <pivotField showAll="0"/>
    <pivotField showAll="0"/>
    <pivotField showAll="0"/>
    <pivotField showAll="0"/>
    <pivotField showAll="0"/>
    <pivotField showAll="0"/>
    <pivotField dataField="1" showAll="0"/>
    <pivotField showAll="0"/>
    <pivotField showAll="0"/>
    <pivotField showAll="0"/>
  </pivotFields>
  <rowFields count="1">
    <field x="7"/>
  </rowFields>
  <rowItems count="6">
    <i>
      <x/>
    </i>
    <i>
      <x v="1"/>
    </i>
    <i>
      <x v="2"/>
    </i>
    <i>
      <x v="3"/>
    </i>
    <i>
      <x v="4"/>
    </i>
    <i t="grand">
      <x/>
    </i>
  </rowItems>
  <colItems count="1">
    <i/>
  </colItems>
  <dataFields count="1">
    <dataField name="Average of Performance Rating" fld="17" subtotal="average" baseField="7" baseItem="0"/>
  </dataFields>
  <formats count="1">
    <format dxfId="4">
      <pivotArea collapsedLevelsAreSubtotals="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D1C9CA-5F38-438E-905E-9257D5E26A17}" name="Region"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V5:W11" firstHeaderRow="1" firstDataRow="1" firstDataCol="1"/>
  <pivotFields count="21">
    <pivotField showAll="0"/>
    <pivotField dataField="1" showAll="0"/>
    <pivotField showAll="0">
      <items count="3">
        <item x="0"/>
        <item x="1"/>
        <item t="default"/>
      </items>
    </pivotField>
    <pivotField showAll="0"/>
    <pivotField showAll="0"/>
    <pivotField axis="axisRow" showAll="0">
      <items count="6">
        <item x="1"/>
        <item x="0"/>
        <item x="4"/>
        <item x="3"/>
        <item x="2"/>
        <item t="default"/>
      </items>
    </pivotField>
    <pivotField showAll="0"/>
    <pivotField showAll="0">
      <items count="6">
        <item x="0"/>
        <item x="1"/>
        <item x="4"/>
        <item x="2"/>
        <item x="3"/>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Full Name" fld="1"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33A3EA-5AB4-4466-BEC2-3DEF769DD126}"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5:T11" firstHeaderRow="1" firstDataRow="1" firstDataCol="1"/>
  <pivotFields count="21">
    <pivotField showAll="0"/>
    <pivotField dataField="1" showAll="0"/>
    <pivotField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numFmtId="14" showAll="0"/>
    <pivotField showAll="0"/>
    <pivotField showAll="0"/>
    <pivotField showAll="0"/>
    <pivotField showAll="0"/>
    <pivotField showAll="0"/>
    <pivotField showAll="0"/>
    <pivotField showAll="0"/>
    <pivotField showAll="0"/>
    <pivotField showAll="0"/>
    <pivotField axis="axisRow" showAll="0">
      <items count="6">
        <item x="3"/>
        <item x="0"/>
        <item x="4"/>
        <item x="1"/>
        <item x="2"/>
        <item t="default"/>
      </items>
    </pivotField>
    <pivotField showAll="0"/>
  </pivotFields>
  <rowFields count="1">
    <field x="19"/>
  </rowFields>
  <rowItems count="6">
    <i>
      <x/>
    </i>
    <i>
      <x v="1"/>
    </i>
    <i>
      <x v="2"/>
    </i>
    <i>
      <x v="3"/>
    </i>
    <i>
      <x v="4"/>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D72FFB-649E-4CC7-96EB-64AB42669CB1}" name="Workplace"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5:O9" firstHeaderRow="1" firstDataRow="1" firstDataCol="1"/>
  <pivotFields count="21">
    <pivotField showAll="0"/>
    <pivotField dataField="1" showAll="0"/>
    <pivotField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numFmtId="14"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745128-7151-442C-8D0C-6F8691751F37}" name="Age Range"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5:L12" firstHeaderRow="1" firstDataRow="2" firstDataCol="1"/>
  <pivotFields count="21">
    <pivotField showAll="0"/>
    <pivotField dataField="1"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axis="axisCol" showAll="0">
      <items count="3">
        <item x="0"/>
        <item x="1"/>
        <item t="default"/>
      </items>
    </pivotField>
    <pivotField showAll="0"/>
    <pivotField axis="axisRow" showAll="0">
      <items count="6">
        <item x="0"/>
        <item x="1"/>
        <item x="2"/>
        <item x="4"/>
        <item x="3"/>
        <item t="default"/>
      </items>
    </pivotField>
    <pivotField showAll="0"/>
    <pivotField showAll="0"/>
    <pivotField showAll="0">
      <items count="6">
        <item x="0"/>
        <item x="1"/>
        <item x="4"/>
        <item x="2"/>
        <item x="3"/>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Fields count="1">
    <field x="2"/>
  </colFields>
  <colItems count="3">
    <i>
      <x/>
    </i>
    <i>
      <x v="1"/>
    </i>
    <i t="grand">
      <x/>
    </i>
  </colItems>
  <dataFields count="1">
    <dataField name="Count of Full Name" fld="1" subtotal="count" baseField="0" baseItem="0"/>
  </dataFields>
  <chartFormats count="2">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222758-023E-4DEB-BF86-0BF6A48CA019}" name="Salaries"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G11" firstHeaderRow="0" firstDataRow="1" firstDataCol="1"/>
  <pivotFields count="21">
    <pivotField showAll="0"/>
    <pivotField showAll="0"/>
    <pivotField showAll="0">
      <items count="3">
        <item x="0"/>
        <item x="1"/>
        <item t="default"/>
      </items>
    </pivotField>
    <pivotField showAll="0"/>
    <pivotField showAll="0"/>
    <pivotField showAll="0"/>
    <pivotField axis="axisRow" showAll="0">
      <items count="6">
        <item x="4"/>
        <item x="1"/>
        <item x="3"/>
        <item x="2"/>
        <item x="0"/>
        <item t="default"/>
      </items>
    </pivotField>
    <pivotField showAll="0">
      <items count="6">
        <item x="0"/>
        <item x="1"/>
        <item x="4"/>
        <item x="2"/>
        <item x="3"/>
        <item t="default"/>
      </items>
    </pivotField>
    <pivotField showAll="0"/>
    <pivotField numFmtId="14" showAll="0"/>
    <pivotField showAll="0"/>
    <pivotField showAll="0"/>
    <pivotField dataField="1" showAll="0"/>
    <pivotField showAll="0"/>
    <pivotField showAll="0"/>
    <pivotField showAll="0"/>
    <pivotField dataField="1"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Sum of Salary" fld="12" baseField="0" baseItem="0"/>
    <dataField name="Sum of Leave Taken"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0516BC-3997-4204-9BC0-08DEAC59D626}" name="Employment status"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9" firstHeaderRow="1" firstDataRow="1" firstDataCol="1"/>
  <pivotFields count="21">
    <pivotField showAll="0"/>
    <pivotField dataField="1" showAll="0"/>
    <pivotField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numFmtId="14"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024121B-C209-4025-BDE1-F89EFEEB0FC4}" autoFormatId="16" applyNumberFormats="0" applyBorderFormats="0" applyFontFormats="0" applyPatternFormats="0" applyAlignmentFormats="0" applyWidthHeightFormats="0">
  <queryTableRefresh nextId="22">
    <queryTableFields count="21">
      <queryTableField id="1" name="Employee ID" tableColumnId="1"/>
      <queryTableField id="2" name="Full Name" tableColumnId="2"/>
      <queryTableField id="3" name="Gender" tableColumnId="3"/>
      <queryTableField id="4" name="Age" tableColumnId="4"/>
      <queryTableField id="5" name="Age range" tableColumnId="5"/>
      <queryTableField id="6" name="Region" tableColumnId="6"/>
      <queryTableField id="7" name="Job Title" tableColumnId="7"/>
      <queryTableField id="8" name="Department" tableColumnId="8"/>
      <queryTableField id="9" name="Manager/Supervisor" tableColumnId="9"/>
      <queryTableField id="10" name="Date of Hire" tableColumnId="10"/>
      <queryTableField id="11" name="Employment Status" tableColumnId="11"/>
      <queryTableField id="12" name="Work Location" tableColumnId="12"/>
      <queryTableField id="13" name="Salary" tableColumnId="13"/>
      <queryTableField id="14" name="Pay Grade" tableColumnId="14"/>
      <queryTableField id="15" name="Bonus/Allowances" tableColumnId="15"/>
      <queryTableField id="16" name="Insurance Details" tableColumnId="16"/>
      <queryTableField id="17" name="Leave Taken" tableColumnId="17"/>
      <queryTableField id="18" name="Performance Rating" tableColumnId="18"/>
      <queryTableField id="19" name="Training Programs Attended" tableColumnId="19"/>
      <queryTableField id="20" name="Skills" tableColumnId="20"/>
      <queryTableField id="21" name="Certifications"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C6A121-26CA-428F-9270-CBD5DCDA3DA0}" sourceName="Gender">
  <pivotTables>
    <pivotTable tabId="3" name="Salaries"/>
    <pivotTable tabId="3" name="Departments"/>
    <pivotTable tabId="3" name="Employment status"/>
    <pivotTable tabId="3" name="PivotTable5"/>
    <pivotTable tabId="3" name="Region"/>
    <pivotTable tabId="3" name="Workplace"/>
  </pivotTables>
  <data>
    <tabular pivotCacheId="7408705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099E381-26C6-41C0-A5B1-80CB1AB3AE2E}" sourceName="Department">
  <pivotTables>
    <pivotTable tabId="3" name="Salaries"/>
    <pivotTable tabId="3" name="Age Range"/>
    <pivotTable tabId="3" name="Departments"/>
    <pivotTable tabId="3" name="Employment status"/>
    <pivotTable tabId="3" name="PivotTable5"/>
    <pivotTable tabId="3" name="Region"/>
    <pivotTable tabId="3" name="Workplace"/>
  </pivotTables>
  <data>
    <tabular pivotCacheId="740870537">
      <items count="5">
        <i x="0" s="1"/>
        <i x="1"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6195F6C-8AE1-4768-A695-74BFCC379EC0}" cache="Slicer_Gender" caption="Gender" columnCount="2" style="Slicer Style 1" rowHeight="241300"/>
  <slicer name="Department" xr10:uid="{9F75144F-2E7A-4D8D-B665-30DB4812D245}" cache="Slicer_Department" caption="Department" columnCount="3"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78F4D6-EC1B-4E09-8DDF-AD332EEAFDFD}" name="Table1" displayName="Table1" ref="A1:U51" tableType="queryTable" totalsRowShown="0">
  <autoFilter ref="A1:U51" xr:uid="{3578F4D6-EC1B-4E09-8DDF-AD332EEAFDFD}"/>
  <tableColumns count="21">
    <tableColumn id="1" xr3:uid="{CE65CDC7-0FD0-4200-A76D-782B4CD173DD}" uniqueName="1" name="Employee ID" queryTableFieldId="1"/>
    <tableColumn id="2" xr3:uid="{51AB7EA0-5D8C-4E80-961F-317A6C46B91E}" uniqueName="2" name="Full Name" queryTableFieldId="2" dataDxfId="19"/>
    <tableColumn id="3" xr3:uid="{18936505-9DC1-4D38-A3B8-260233BB8C8D}" uniqueName="3" name="Gender" queryTableFieldId="3" dataDxfId="18"/>
    <tableColumn id="4" xr3:uid="{A4F00823-CB73-438D-9FDB-41ACC4276921}" uniqueName="4" name="Age" queryTableFieldId="4"/>
    <tableColumn id="5" xr3:uid="{FE204D28-C6C1-4567-897E-9A89597BBE87}" uniqueName="5" name="Age range" queryTableFieldId="5" dataDxfId="17"/>
    <tableColumn id="6" xr3:uid="{656D70C7-6F35-4633-9B3D-8D08DBF2F579}" uniqueName="6" name="Region" queryTableFieldId="6" dataDxfId="16"/>
    <tableColumn id="7" xr3:uid="{7235DE06-883B-4CD4-A35C-9365F37153ED}" uniqueName="7" name="Job Title" queryTableFieldId="7" dataDxfId="15"/>
    <tableColumn id="8" xr3:uid="{833BCB72-50C1-43DD-8309-43094780FF3A}" uniqueName="8" name="Department" queryTableFieldId="8" dataDxfId="14"/>
    <tableColumn id="9" xr3:uid="{73A0B790-6B41-458F-94CC-F1A456834186}" uniqueName="9" name="Manager/Supervisor" queryTableFieldId="9" dataDxfId="13"/>
    <tableColumn id="10" xr3:uid="{05B06B62-730D-4131-9554-503E17E2DA5C}" uniqueName="10" name="Date of Hire" queryTableFieldId="10" dataDxfId="12"/>
    <tableColumn id="11" xr3:uid="{3B31300A-ABAC-4450-86B7-22098D7A16DD}" uniqueName="11" name="Employment Status" queryTableFieldId="11" dataDxfId="11"/>
    <tableColumn id="12" xr3:uid="{8682DADB-E29B-41E5-91AB-50203CB0E2C4}" uniqueName="12" name="Work Location" queryTableFieldId="12" dataDxfId="10"/>
    <tableColumn id="13" xr3:uid="{3C312CE9-01A2-4305-B186-35A9DF07C473}" uniqueName="13" name="Salary" queryTableFieldId="13"/>
    <tableColumn id="14" xr3:uid="{1FABA050-BAA8-45AD-9760-8647C2ED05AB}" uniqueName="14" name="Pay Grade" queryTableFieldId="14" dataDxfId="9"/>
    <tableColumn id="15" xr3:uid="{B3728938-8DEE-4D84-AAB9-7E5BE8B26B62}" uniqueName="15" name="Bonus/Allowances" queryTableFieldId="15"/>
    <tableColumn id="16" xr3:uid="{054B52F5-778F-46FB-961D-ECD4DDCA445F}" uniqueName="16" name="Insurance Details" queryTableFieldId="16" dataDxfId="8"/>
    <tableColumn id="17" xr3:uid="{0645CAD4-71BD-4FC8-BE33-CEC7E4A2EC6A}" uniqueName="17" name="Leave Taken" queryTableFieldId="17"/>
    <tableColumn id="18" xr3:uid="{8F5CA196-F54D-4375-A566-3D48B808A4AB}" uniqueName="18" name="Performance Rating" queryTableFieldId="18"/>
    <tableColumn id="19" xr3:uid="{A9E28175-617A-496F-B620-07BE48612220}" uniqueName="19" name="Training Programs Attended" queryTableFieldId="19" dataDxfId="7"/>
    <tableColumn id="20" xr3:uid="{C14DA013-FB87-481D-BBB6-C34C9C26C913}" uniqueName="20" name="Skills" queryTableFieldId="20" dataDxfId="6"/>
    <tableColumn id="21" xr3:uid="{9E3A8F07-7429-4F28-A7DC-242D0366D193}" uniqueName="21" name="Certifications" queryTableFieldId="21"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0189B-E7D3-42A6-8C24-1BF966FAA5CC}">
  <dimension ref="A1"/>
  <sheetViews>
    <sheetView tabSelected="1" topLeftCell="A2" zoomScale="80" zoomScaleNormal="80" zoomScaleSheetLayoutView="80" workbookViewId="0">
      <selection activeCell="V9" sqref="V9"/>
    </sheetView>
  </sheetViews>
  <sheetFormatPr defaultRowHeight="14.5" x14ac:dyDescent="0.35"/>
  <cols>
    <col min="1" max="16384" width="8.7265625" style="1"/>
  </cols>
  <sheetData/>
  <sheetProtection sheet="1" objects="1" scenario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3C8F9-FA89-47F4-9D63-54BD6F7B9C91}">
  <dimension ref="A1:U51"/>
  <sheetViews>
    <sheetView topLeftCell="A2" workbookViewId="0">
      <selection activeCell="B8" sqref="B8"/>
    </sheetView>
  </sheetViews>
  <sheetFormatPr defaultRowHeight="14.5" x14ac:dyDescent="0.35"/>
  <cols>
    <col min="1" max="1" width="13.54296875" bestFit="1" customWidth="1"/>
    <col min="2" max="2" width="15.7265625" bestFit="1" customWidth="1"/>
    <col min="3" max="3" width="9.26953125" bestFit="1" customWidth="1"/>
    <col min="4" max="4" width="6.1796875" bestFit="1" customWidth="1"/>
    <col min="5" max="5" width="11.36328125" bestFit="1" customWidth="1"/>
    <col min="7" max="7" width="11.26953125" bestFit="1" customWidth="1"/>
    <col min="8" max="8" width="13.36328125" bestFit="1" customWidth="1"/>
    <col min="9" max="9" width="20.36328125" bestFit="1" customWidth="1"/>
    <col min="10" max="10" width="13.1796875" bestFit="1" customWidth="1"/>
    <col min="11" max="11" width="19.6328125" bestFit="1" customWidth="1"/>
    <col min="12" max="12" width="15.36328125" bestFit="1" customWidth="1"/>
    <col min="13" max="13" width="8.08984375" bestFit="1" customWidth="1"/>
    <col min="14" max="14" width="11.6328125" bestFit="1" customWidth="1"/>
    <col min="15" max="15" width="18.54296875" bestFit="1" customWidth="1"/>
    <col min="16" max="16" width="17.54296875" bestFit="1" customWidth="1"/>
    <col min="17" max="17" width="13.36328125" bestFit="1" customWidth="1"/>
    <col min="18" max="18" width="19.81640625" bestFit="1" customWidth="1"/>
    <col min="19" max="19" width="26.90625" bestFit="1" customWidth="1"/>
    <col min="20" max="20" width="14.08984375" bestFit="1" customWidth="1"/>
    <col min="21" max="21" width="18.7265625" bestFit="1" customWidth="1"/>
  </cols>
  <sheetData>
    <row r="1" spans="1:2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5">
      <c r="A2">
        <v>4294</v>
      </c>
      <c r="B2" s="2" t="s">
        <v>21</v>
      </c>
      <c r="C2" s="2" t="s">
        <v>22</v>
      </c>
      <c r="D2">
        <v>25</v>
      </c>
      <c r="E2" s="2" t="s">
        <v>23</v>
      </c>
      <c r="F2" s="2" t="s">
        <v>24</v>
      </c>
      <c r="G2" s="2" t="s">
        <v>25</v>
      </c>
      <c r="H2" s="2" t="s">
        <v>26</v>
      </c>
      <c r="I2" s="2" t="s">
        <v>27</v>
      </c>
      <c r="J2" s="3">
        <v>43539</v>
      </c>
      <c r="K2" s="2" t="s">
        <v>28</v>
      </c>
      <c r="L2" s="2" t="s">
        <v>29</v>
      </c>
      <c r="M2">
        <v>53700</v>
      </c>
      <c r="N2" s="2" t="s">
        <v>30</v>
      </c>
      <c r="O2">
        <v>1463</v>
      </c>
      <c r="P2" s="2" t="s">
        <v>31</v>
      </c>
      <c r="Q2">
        <v>1</v>
      </c>
      <c r="R2">
        <v>1</v>
      </c>
      <c r="S2" s="2" t="s">
        <v>32</v>
      </c>
      <c r="T2" s="2" t="s">
        <v>33</v>
      </c>
      <c r="U2" s="2" t="s">
        <v>34</v>
      </c>
    </row>
    <row r="3" spans="1:21" x14ac:dyDescent="0.35">
      <c r="A3">
        <v>9116</v>
      </c>
      <c r="B3" s="2" t="s">
        <v>35</v>
      </c>
      <c r="C3" s="2" t="s">
        <v>36</v>
      </c>
      <c r="D3">
        <v>27</v>
      </c>
      <c r="E3" s="2" t="s">
        <v>37</v>
      </c>
      <c r="F3" s="2" t="s">
        <v>38</v>
      </c>
      <c r="G3" s="2" t="s">
        <v>39</v>
      </c>
      <c r="H3" s="2" t="s">
        <v>40</v>
      </c>
      <c r="I3" s="2" t="s">
        <v>41</v>
      </c>
      <c r="J3" s="3">
        <v>44915</v>
      </c>
      <c r="K3" s="2" t="s">
        <v>28</v>
      </c>
      <c r="L3" s="2" t="s">
        <v>42</v>
      </c>
      <c r="M3">
        <v>91091</v>
      </c>
      <c r="N3" s="2" t="s">
        <v>43</v>
      </c>
      <c r="O3">
        <v>1024</v>
      </c>
      <c r="P3" s="2" t="s">
        <v>44</v>
      </c>
      <c r="Q3">
        <v>19</v>
      </c>
      <c r="R3">
        <v>4</v>
      </c>
      <c r="S3" s="2" t="s">
        <v>45</v>
      </c>
      <c r="T3" s="2" t="s">
        <v>33</v>
      </c>
      <c r="U3" s="2" t="s">
        <v>34</v>
      </c>
    </row>
    <row r="4" spans="1:21" x14ac:dyDescent="0.35">
      <c r="A4">
        <v>5120</v>
      </c>
      <c r="B4" s="2" t="s">
        <v>46</v>
      </c>
      <c r="C4" s="2" t="s">
        <v>36</v>
      </c>
      <c r="D4">
        <v>34</v>
      </c>
      <c r="E4" s="2" t="s">
        <v>37</v>
      </c>
      <c r="F4" s="2" t="s">
        <v>47</v>
      </c>
      <c r="G4" s="2" t="s">
        <v>48</v>
      </c>
      <c r="H4" s="2" t="s">
        <v>49</v>
      </c>
      <c r="I4" s="2" t="s">
        <v>50</v>
      </c>
      <c r="J4" s="3">
        <v>44783</v>
      </c>
      <c r="K4" s="2" t="s">
        <v>28</v>
      </c>
      <c r="L4" s="2" t="s">
        <v>51</v>
      </c>
      <c r="M4">
        <v>57538</v>
      </c>
      <c r="N4" s="2" t="s">
        <v>52</v>
      </c>
      <c r="O4">
        <v>1674</v>
      </c>
      <c r="P4" s="2" t="s">
        <v>44</v>
      </c>
      <c r="Q4">
        <v>8</v>
      </c>
      <c r="R4">
        <v>1</v>
      </c>
      <c r="S4" s="2" t="s">
        <v>44</v>
      </c>
      <c r="T4" s="2" t="s">
        <v>53</v>
      </c>
      <c r="U4" s="2" t="s">
        <v>54</v>
      </c>
    </row>
    <row r="5" spans="1:21" x14ac:dyDescent="0.35">
      <c r="A5">
        <v>8071</v>
      </c>
      <c r="B5" s="2" t="s">
        <v>55</v>
      </c>
      <c r="C5" s="2" t="s">
        <v>22</v>
      </c>
      <c r="D5">
        <v>41</v>
      </c>
      <c r="E5" s="2" t="s">
        <v>56</v>
      </c>
      <c r="F5" s="2" t="s">
        <v>47</v>
      </c>
      <c r="G5" s="2" t="s">
        <v>25</v>
      </c>
      <c r="H5" s="2" t="s">
        <v>57</v>
      </c>
      <c r="I5" s="2" t="s">
        <v>58</v>
      </c>
      <c r="J5" s="3">
        <v>45538</v>
      </c>
      <c r="K5" s="2" t="s">
        <v>59</v>
      </c>
      <c r="L5" s="2" t="s">
        <v>29</v>
      </c>
      <c r="M5">
        <v>62993</v>
      </c>
      <c r="N5" s="2" t="s">
        <v>60</v>
      </c>
      <c r="O5">
        <v>2695</v>
      </c>
      <c r="P5" s="2" t="s">
        <v>61</v>
      </c>
      <c r="Q5">
        <v>0</v>
      </c>
      <c r="R5">
        <v>2</v>
      </c>
      <c r="S5" s="2" t="s">
        <v>44</v>
      </c>
      <c r="T5" s="2" t="s">
        <v>62</v>
      </c>
      <c r="U5" s="2" t="s">
        <v>44</v>
      </c>
    </row>
    <row r="6" spans="1:21" x14ac:dyDescent="0.35">
      <c r="A6">
        <v>9351</v>
      </c>
      <c r="B6" s="2" t="s">
        <v>63</v>
      </c>
      <c r="C6" s="2" t="s">
        <v>36</v>
      </c>
      <c r="D6">
        <v>56</v>
      </c>
      <c r="E6" s="2" t="s">
        <v>64</v>
      </c>
      <c r="F6" s="2" t="s">
        <v>24</v>
      </c>
      <c r="G6" s="2" t="s">
        <v>25</v>
      </c>
      <c r="H6" s="2" t="s">
        <v>49</v>
      </c>
      <c r="I6" s="2" t="s">
        <v>65</v>
      </c>
      <c r="J6" s="3">
        <v>43538</v>
      </c>
      <c r="K6" s="2" t="s">
        <v>59</v>
      </c>
      <c r="L6" s="2" t="s">
        <v>42</v>
      </c>
      <c r="M6">
        <v>45773</v>
      </c>
      <c r="N6" s="2" t="s">
        <v>60</v>
      </c>
      <c r="O6">
        <v>8776</v>
      </c>
      <c r="P6" s="2" t="s">
        <v>31</v>
      </c>
      <c r="Q6">
        <v>16</v>
      </c>
      <c r="R6">
        <v>4</v>
      </c>
      <c r="S6" s="2" t="s">
        <v>32</v>
      </c>
      <c r="T6" s="2" t="s">
        <v>62</v>
      </c>
      <c r="U6" s="2" t="s">
        <v>44</v>
      </c>
    </row>
    <row r="7" spans="1:21" x14ac:dyDescent="0.35">
      <c r="A7">
        <v>2873</v>
      </c>
      <c r="B7" s="2" t="s">
        <v>66</v>
      </c>
      <c r="C7" s="2" t="s">
        <v>22</v>
      </c>
      <c r="D7">
        <v>28</v>
      </c>
      <c r="E7" s="2" t="s">
        <v>37</v>
      </c>
      <c r="F7" s="2" t="s">
        <v>47</v>
      </c>
      <c r="G7" s="2" t="s">
        <v>67</v>
      </c>
      <c r="H7" s="2" t="s">
        <v>49</v>
      </c>
      <c r="I7" s="2" t="s">
        <v>68</v>
      </c>
      <c r="J7" s="3">
        <v>42758</v>
      </c>
      <c r="K7" s="2" t="s">
        <v>28</v>
      </c>
      <c r="L7" s="2" t="s">
        <v>42</v>
      </c>
      <c r="M7">
        <v>96249</v>
      </c>
      <c r="N7" s="2" t="s">
        <v>30</v>
      </c>
      <c r="O7">
        <v>4826</v>
      </c>
      <c r="P7" s="2" t="s">
        <v>61</v>
      </c>
      <c r="Q7">
        <v>7</v>
      </c>
      <c r="R7">
        <v>3</v>
      </c>
      <c r="S7" s="2" t="s">
        <v>32</v>
      </c>
      <c r="T7" s="2" t="s">
        <v>69</v>
      </c>
      <c r="U7" s="2" t="s">
        <v>34</v>
      </c>
    </row>
    <row r="8" spans="1:21" x14ac:dyDescent="0.35">
      <c r="A8">
        <v>3540</v>
      </c>
      <c r="B8" s="2" t="s">
        <v>70</v>
      </c>
      <c r="C8" s="2" t="s">
        <v>22</v>
      </c>
      <c r="D8">
        <v>20</v>
      </c>
      <c r="E8" s="2" t="s">
        <v>23</v>
      </c>
      <c r="F8" s="2" t="s">
        <v>38</v>
      </c>
      <c r="G8" s="2" t="s">
        <v>48</v>
      </c>
      <c r="H8" s="2" t="s">
        <v>49</v>
      </c>
      <c r="I8" s="2" t="s">
        <v>71</v>
      </c>
      <c r="J8" s="3">
        <v>45521</v>
      </c>
      <c r="K8" s="2" t="s">
        <v>28</v>
      </c>
      <c r="L8" s="2" t="s">
        <v>51</v>
      </c>
      <c r="M8">
        <v>61596</v>
      </c>
      <c r="N8" s="2" t="s">
        <v>30</v>
      </c>
      <c r="O8">
        <v>8818</v>
      </c>
      <c r="P8" s="2" t="s">
        <v>61</v>
      </c>
      <c r="Q8">
        <v>4</v>
      </c>
      <c r="R8">
        <v>2</v>
      </c>
      <c r="S8" s="2" t="s">
        <v>32</v>
      </c>
      <c r="T8" s="2" t="s">
        <v>53</v>
      </c>
      <c r="U8" s="2" t="s">
        <v>44</v>
      </c>
    </row>
    <row r="9" spans="1:21" x14ac:dyDescent="0.35">
      <c r="A9">
        <v>3653</v>
      </c>
      <c r="B9" s="2" t="s">
        <v>72</v>
      </c>
      <c r="C9" s="2" t="s">
        <v>22</v>
      </c>
      <c r="D9">
        <v>58</v>
      </c>
      <c r="E9" s="2" t="s">
        <v>64</v>
      </c>
      <c r="F9" s="2" t="s">
        <v>73</v>
      </c>
      <c r="G9" s="2" t="s">
        <v>39</v>
      </c>
      <c r="H9" s="2" t="s">
        <v>74</v>
      </c>
      <c r="I9" s="2" t="s">
        <v>75</v>
      </c>
      <c r="J9" s="3">
        <v>41982</v>
      </c>
      <c r="K9" s="2" t="s">
        <v>28</v>
      </c>
      <c r="L9" s="2" t="s">
        <v>51</v>
      </c>
      <c r="M9">
        <v>97869</v>
      </c>
      <c r="N9" s="2" t="s">
        <v>60</v>
      </c>
      <c r="O9">
        <v>1966</v>
      </c>
      <c r="P9" s="2" t="s">
        <v>31</v>
      </c>
      <c r="Q9">
        <v>10</v>
      </c>
      <c r="R9">
        <v>1</v>
      </c>
      <c r="S9" s="2" t="s">
        <v>32</v>
      </c>
      <c r="T9" s="2" t="s">
        <v>33</v>
      </c>
      <c r="U9" s="2" t="s">
        <v>34</v>
      </c>
    </row>
    <row r="10" spans="1:21" x14ac:dyDescent="0.35">
      <c r="A10">
        <v>5587</v>
      </c>
      <c r="B10" s="2" t="s">
        <v>76</v>
      </c>
      <c r="C10" s="2" t="s">
        <v>22</v>
      </c>
      <c r="D10">
        <v>44</v>
      </c>
      <c r="E10" s="2" t="s">
        <v>56</v>
      </c>
      <c r="F10" s="2" t="s">
        <v>73</v>
      </c>
      <c r="G10" s="2" t="s">
        <v>48</v>
      </c>
      <c r="H10" s="2" t="s">
        <v>49</v>
      </c>
      <c r="I10" s="2" t="s">
        <v>77</v>
      </c>
      <c r="J10" s="3">
        <v>44375</v>
      </c>
      <c r="K10" s="2" t="s">
        <v>28</v>
      </c>
      <c r="L10" s="2" t="s">
        <v>29</v>
      </c>
      <c r="M10">
        <v>81235</v>
      </c>
      <c r="N10" s="2" t="s">
        <v>60</v>
      </c>
      <c r="O10">
        <v>6553</v>
      </c>
      <c r="P10" s="2" t="s">
        <v>44</v>
      </c>
      <c r="Q10">
        <v>16</v>
      </c>
      <c r="R10">
        <v>2</v>
      </c>
      <c r="S10" s="2" t="s">
        <v>44</v>
      </c>
      <c r="T10" s="2" t="s">
        <v>53</v>
      </c>
      <c r="U10" s="2" t="s">
        <v>34</v>
      </c>
    </row>
    <row r="11" spans="1:21" x14ac:dyDescent="0.35">
      <c r="A11">
        <v>9554</v>
      </c>
      <c r="B11" s="2" t="s">
        <v>78</v>
      </c>
      <c r="C11" s="2" t="s">
        <v>22</v>
      </c>
      <c r="D11">
        <v>29</v>
      </c>
      <c r="E11" s="2" t="s">
        <v>37</v>
      </c>
      <c r="F11" s="2" t="s">
        <v>38</v>
      </c>
      <c r="G11" s="2" t="s">
        <v>48</v>
      </c>
      <c r="H11" s="2" t="s">
        <v>57</v>
      </c>
      <c r="I11" s="2" t="s">
        <v>79</v>
      </c>
      <c r="J11" s="3">
        <v>43240</v>
      </c>
      <c r="K11" s="2" t="s">
        <v>28</v>
      </c>
      <c r="L11" s="2" t="s">
        <v>42</v>
      </c>
      <c r="M11">
        <v>87852</v>
      </c>
      <c r="N11" s="2" t="s">
        <v>60</v>
      </c>
      <c r="O11">
        <v>4980</v>
      </c>
      <c r="P11" s="2" t="s">
        <v>61</v>
      </c>
      <c r="Q11">
        <v>19</v>
      </c>
      <c r="R11">
        <v>3</v>
      </c>
      <c r="S11" s="2" t="s">
        <v>44</v>
      </c>
      <c r="T11" s="2" t="s">
        <v>62</v>
      </c>
      <c r="U11" s="2" t="s">
        <v>34</v>
      </c>
    </row>
    <row r="12" spans="1:21" x14ac:dyDescent="0.35">
      <c r="A12">
        <v>6213</v>
      </c>
      <c r="B12" s="2" t="s">
        <v>80</v>
      </c>
      <c r="C12" s="2" t="s">
        <v>36</v>
      </c>
      <c r="D12">
        <v>23</v>
      </c>
      <c r="E12" s="2" t="s">
        <v>23</v>
      </c>
      <c r="F12" s="2" t="s">
        <v>73</v>
      </c>
      <c r="G12" s="2" t="s">
        <v>25</v>
      </c>
      <c r="H12" s="2" t="s">
        <v>49</v>
      </c>
      <c r="I12" s="2" t="s">
        <v>81</v>
      </c>
      <c r="J12" s="3">
        <v>42779</v>
      </c>
      <c r="K12" s="2" t="s">
        <v>59</v>
      </c>
      <c r="L12" s="2" t="s">
        <v>42</v>
      </c>
      <c r="M12">
        <v>59359</v>
      </c>
      <c r="N12" s="2" t="s">
        <v>60</v>
      </c>
      <c r="O12">
        <v>9449</v>
      </c>
      <c r="P12" s="2" t="s">
        <v>61</v>
      </c>
      <c r="Q12">
        <v>20</v>
      </c>
      <c r="R12">
        <v>3</v>
      </c>
      <c r="S12" s="2" t="s">
        <v>44</v>
      </c>
      <c r="T12" s="2" t="s">
        <v>53</v>
      </c>
      <c r="U12" s="2" t="s">
        <v>44</v>
      </c>
    </row>
    <row r="13" spans="1:21" x14ac:dyDescent="0.35">
      <c r="A13">
        <v>9105</v>
      </c>
      <c r="B13" s="2" t="s">
        <v>82</v>
      </c>
      <c r="C13" s="2" t="s">
        <v>36</v>
      </c>
      <c r="D13">
        <v>30</v>
      </c>
      <c r="E13" s="2" t="s">
        <v>37</v>
      </c>
      <c r="F13" s="2" t="s">
        <v>24</v>
      </c>
      <c r="G13" s="2" t="s">
        <v>39</v>
      </c>
      <c r="H13" s="2" t="s">
        <v>26</v>
      </c>
      <c r="I13" s="2" t="s">
        <v>83</v>
      </c>
      <c r="J13" s="3">
        <v>45417</v>
      </c>
      <c r="K13" s="2" t="s">
        <v>59</v>
      </c>
      <c r="L13" s="2" t="s">
        <v>51</v>
      </c>
      <c r="M13">
        <v>81225</v>
      </c>
      <c r="N13" s="2" t="s">
        <v>52</v>
      </c>
      <c r="O13">
        <v>6202</v>
      </c>
      <c r="P13" s="2" t="s">
        <v>61</v>
      </c>
      <c r="Q13">
        <v>2</v>
      </c>
      <c r="R13">
        <v>2</v>
      </c>
      <c r="S13" s="2" t="s">
        <v>45</v>
      </c>
      <c r="T13" s="2" t="s">
        <v>84</v>
      </c>
      <c r="U13" s="2" t="s">
        <v>34</v>
      </c>
    </row>
    <row r="14" spans="1:21" x14ac:dyDescent="0.35">
      <c r="A14">
        <v>9508</v>
      </c>
      <c r="B14" s="2" t="s">
        <v>85</v>
      </c>
      <c r="C14" s="2" t="s">
        <v>22</v>
      </c>
      <c r="D14">
        <v>49</v>
      </c>
      <c r="E14" s="2" t="s">
        <v>86</v>
      </c>
      <c r="F14" s="2" t="s">
        <v>38</v>
      </c>
      <c r="G14" s="2" t="s">
        <v>25</v>
      </c>
      <c r="H14" s="2" t="s">
        <v>26</v>
      </c>
      <c r="I14" s="2" t="s">
        <v>87</v>
      </c>
      <c r="J14" s="3">
        <v>44670</v>
      </c>
      <c r="K14" s="2" t="s">
        <v>59</v>
      </c>
      <c r="L14" s="2" t="s">
        <v>29</v>
      </c>
      <c r="M14">
        <v>32788</v>
      </c>
      <c r="N14" s="2" t="s">
        <v>52</v>
      </c>
      <c r="O14">
        <v>4396</v>
      </c>
      <c r="P14" s="2" t="s">
        <v>31</v>
      </c>
      <c r="Q14">
        <v>13</v>
      </c>
      <c r="R14">
        <v>5</v>
      </c>
      <c r="S14" s="2" t="s">
        <v>44</v>
      </c>
      <c r="T14" s="2" t="s">
        <v>69</v>
      </c>
      <c r="U14" s="2" t="s">
        <v>54</v>
      </c>
    </row>
    <row r="15" spans="1:21" x14ac:dyDescent="0.35">
      <c r="A15">
        <v>2436</v>
      </c>
      <c r="B15" s="2" t="s">
        <v>88</v>
      </c>
      <c r="C15" s="2" t="s">
        <v>36</v>
      </c>
      <c r="D15">
        <v>60</v>
      </c>
      <c r="E15" s="2" t="s">
        <v>64</v>
      </c>
      <c r="F15" s="2" t="s">
        <v>89</v>
      </c>
      <c r="G15" s="2" t="s">
        <v>25</v>
      </c>
      <c r="H15" s="2" t="s">
        <v>57</v>
      </c>
      <c r="I15" s="2" t="s">
        <v>90</v>
      </c>
      <c r="J15" s="3">
        <v>42324</v>
      </c>
      <c r="K15" s="2" t="s">
        <v>59</v>
      </c>
      <c r="L15" s="2" t="s">
        <v>51</v>
      </c>
      <c r="M15">
        <v>70452</v>
      </c>
      <c r="N15" s="2" t="s">
        <v>52</v>
      </c>
      <c r="O15">
        <v>9911</v>
      </c>
      <c r="P15" s="2" t="s">
        <v>44</v>
      </c>
      <c r="Q15">
        <v>2</v>
      </c>
      <c r="R15">
        <v>1</v>
      </c>
      <c r="S15" s="2" t="s">
        <v>44</v>
      </c>
      <c r="T15" s="2" t="s">
        <v>69</v>
      </c>
      <c r="U15" s="2" t="s">
        <v>34</v>
      </c>
    </row>
    <row r="16" spans="1:21" x14ac:dyDescent="0.35">
      <c r="A16">
        <v>4441</v>
      </c>
      <c r="B16" s="2" t="s">
        <v>91</v>
      </c>
      <c r="C16" s="2" t="s">
        <v>36</v>
      </c>
      <c r="D16">
        <v>46</v>
      </c>
      <c r="E16" s="2" t="s">
        <v>86</v>
      </c>
      <c r="F16" s="2" t="s">
        <v>38</v>
      </c>
      <c r="G16" s="2" t="s">
        <v>67</v>
      </c>
      <c r="H16" s="2" t="s">
        <v>26</v>
      </c>
      <c r="I16" s="2" t="s">
        <v>92</v>
      </c>
      <c r="J16" s="3">
        <v>45178</v>
      </c>
      <c r="K16" s="2" t="s">
        <v>28</v>
      </c>
      <c r="L16" s="2" t="s">
        <v>42</v>
      </c>
      <c r="M16">
        <v>33045</v>
      </c>
      <c r="N16" s="2" t="s">
        <v>43</v>
      </c>
      <c r="O16">
        <v>1456</v>
      </c>
      <c r="P16" s="2" t="s">
        <v>44</v>
      </c>
      <c r="Q16">
        <v>16</v>
      </c>
      <c r="R16">
        <v>3</v>
      </c>
      <c r="S16" s="2" t="s">
        <v>45</v>
      </c>
      <c r="T16" s="2" t="s">
        <v>69</v>
      </c>
      <c r="U16" s="2" t="s">
        <v>44</v>
      </c>
    </row>
    <row r="17" spans="1:21" x14ac:dyDescent="0.35">
      <c r="A17">
        <v>5827</v>
      </c>
      <c r="B17" s="2" t="s">
        <v>93</v>
      </c>
      <c r="C17" s="2" t="s">
        <v>36</v>
      </c>
      <c r="D17">
        <v>57</v>
      </c>
      <c r="E17" s="2" t="s">
        <v>64</v>
      </c>
      <c r="F17" s="2" t="s">
        <v>47</v>
      </c>
      <c r="G17" s="2" t="s">
        <v>67</v>
      </c>
      <c r="H17" s="2" t="s">
        <v>40</v>
      </c>
      <c r="I17" s="2" t="s">
        <v>94</v>
      </c>
      <c r="J17" s="3">
        <v>43081</v>
      </c>
      <c r="K17" s="2" t="s">
        <v>95</v>
      </c>
      <c r="L17" s="2" t="s">
        <v>51</v>
      </c>
      <c r="M17">
        <v>96429</v>
      </c>
      <c r="N17" s="2" t="s">
        <v>30</v>
      </c>
      <c r="O17">
        <v>4740</v>
      </c>
      <c r="P17" s="2" t="s">
        <v>44</v>
      </c>
      <c r="Q17">
        <v>8</v>
      </c>
      <c r="R17">
        <v>1</v>
      </c>
      <c r="S17" s="2" t="s">
        <v>45</v>
      </c>
      <c r="T17" s="2" t="s">
        <v>62</v>
      </c>
      <c r="U17" s="2" t="s">
        <v>44</v>
      </c>
    </row>
    <row r="18" spans="1:21" x14ac:dyDescent="0.35">
      <c r="A18">
        <v>5184</v>
      </c>
      <c r="B18" s="2" t="s">
        <v>96</v>
      </c>
      <c r="C18" s="2" t="s">
        <v>22</v>
      </c>
      <c r="D18">
        <v>24</v>
      </c>
      <c r="E18" s="2" t="s">
        <v>23</v>
      </c>
      <c r="F18" s="2" t="s">
        <v>38</v>
      </c>
      <c r="G18" s="2" t="s">
        <v>48</v>
      </c>
      <c r="H18" s="2" t="s">
        <v>49</v>
      </c>
      <c r="I18" s="2" t="s">
        <v>97</v>
      </c>
      <c r="J18" s="3">
        <v>42804</v>
      </c>
      <c r="K18" s="2" t="s">
        <v>95</v>
      </c>
      <c r="L18" s="2" t="s">
        <v>51</v>
      </c>
      <c r="M18">
        <v>33183</v>
      </c>
      <c r="N18" s="2" t="s">
        <v>60</v>
      </c>
      <c r="O18">
        <v>8114</v>
      </c>
      <c r="P18" s="2" t="s">
        <v>44</v>
      </c>
      <c r="Q18">
        <v>4</v>
      </c>
      <c r="R18">
        <v>2</v>
      </c>
      <c r="S18" s="2" t="s">
        <v>45</v>
      </c>
      <c r="T18" s="2" t="s">
        <v>84</v>
      </c>
      <c r="U18" s="2" t="s">
        <v>54</v>
      </c>
    </row>
    <row r="19" spans="1:21" x14ac:dyDescent="0.35">
      <c r="A19">
        <v>5874</v>
      </c>
      <c r="B19" s="2" t="s">
        <v>55</v>
      </c>
      <c r="C19" s="2" t="s">
        <v>22</v>
      </c>
      <c r="D19">
        <v>35</v>
      </c>
      <c r="E19" s="2" t="s">
        <v>37</v>
      </c>
      <c r="F19" s="2" t="s">
        <v>89</v>
      </c>
      <c r="G19" s="2" t="s">
        <v>67</v>
      </c>
      <c r="H19" s="2" t="s">
        <v>26</v>
      </c>
      <c r="I19" s="2" t="s">
        <v>98</v>
      </c>
      <c r="J19" s="3">
        <v>43528</v>
      </c>
      <c r="K19" s="2" t="s">
        <v>95</v>
      </c>
      <c r="L19" s="2" t="s">
        <v>29</v>
      </c>
      <c r="M19">
        <v>75065</v>
      </c>
      <c r="N19" s="2" t="s">
        <v>30</v>
      </c>
      <c r="O19">
        <v>7123</v>
      </c>
      <c r="P19" s="2" t="s">
        <v>44</v>
      </c>
      <c r="Q19">
        <v>20</v>
      </c>
      <c r="R19">
        <v>2</v>
      </c>
      <c r="S19" s="2" t="s">
        <v>44</v>
      </c>
      <c r="T19" s="2" t="s">
        <v>33</v>
      </c>
      <c r="U19" s="2" t="s">
        <v>54</v>
      </c>
    </row>
    <row r="20" spans="1:21" x14ac:dyDescent="0.35">
      <c r="A20">
        <v>9834</v>
      </c>
      <c r="B20" s="2" t="s">
        <v>99</v>
      </c>
      <c r="C20" s="2" t="s">
        <v>36</v>
      </c>
      <c r="D20">
        <v>41</v>
      </c>
      <c r="E20" s="2" t="s">
        <v>56</v>
      </c>
      <c r="F20" s="2" t="s">
        <v>38</v>
      </c>
      <c r="G20" s="2" t="s">
        <v>39</v>
      </c>
      <c r="H20" s="2" t="s">
        <v>74</v>
      </c>
      <c r="I20" s="2" t="s">
        <v>100</v>
      </c>
      <c r="J20" s="3">
        <v>44885</v>
      </c>
      <c r="K20" s="2" t="s">
        <v>28</v>
      </c>
      <c r="L20" s="2" t="s">
        <v>51</v>
      </c>
      <c r="M20">
        <v>32877</v>
      </c>
      <c r="N20" s="2" t="s">
        <v>30</v>
      </c>
      <c r="O20">
        <v>6432</v>
      </c>
      <c r="P20" s="2" t="s">
        <v>31</v>
      </c>
      <c r="Q20">
        <v>11</v>
      </c>
      <c r="R20">
        <v>1</v>
      </c>
      <c r="S20" s="2" t="s">
        <v>44</v>
      </c>
      <c r="T20" s="2" t="s">
        <v>33</v>
      </c>
      <c r="U20" s="2" t="s">
        <v>44</v>
      </c>
    </row>
    <row r="21" spans="1:21" x14ac:dyDescent="0.35">
      <c r="A21">
        <v>5096</v>
      </c>
      <c r="B21" s="2" t="s">
        <v>101</v>
      </c>
      <c r="C21" s="2" t="s">
        <v>36</v>
      </c>
      <c r="D21">
        <v>36</v>
      </c>
      <c r="E21" s="2" t="s">
        <v>56</v>
      </c>
      <c r="F21" s="2" t="s">
        <v>38</v>
      </c>
      <c r="G21" s="2" t="s">
        <v>102</v>
      </c>
      <c r="H21" s="2" t="s">
        <v>57</v>
      </c>
      <c r="I21" s="2" t="s">
        <v>103</v>
      </c>
      <c r="J21" s="3">
        <v>44257</v>
      </c>
      <c r="K21" s="2" t="s">
        <v>28</v>
      </c>
      <c r="L21" s="2" t="s">
        <v>42</v>
      </c>
      <c r="M21">
        <v>46811</v>
      </c>
      <c r="N21" s="2" t="s">
        <v>52</v>
      </c>
      <c r="O21">
        <v>1567</v>
      </c>
      <c r="P21" s="2" t="s">
        <v>44</v>
      </c>
      <c r="Q21">
        <v>7</v>
      </c>
      <c r="R21">
        <v>3</v>
      </c>
      <c r="S21" s="2" t="s">
        <v>45</v>
      </c>
      <c r="T21" s="2" t="s">
        <v>33</v>
      </c>
      <c r="U21" s="2" t="s">
        <v>54</v>
      </c>
    </row>
    <row r="22" spans="1:21" x14ac:dyDescent="0.35">
      <c r="A22">
        <v>2263</v>
      </c>
      <c r="B22" s="2" t="s">
        <v>104</v>
      </c>
      <c r="C22" s="2" t="s">
        <v>36</v>
      </c>
      <c r="D22">
        <v>31</v>
      </c>
      <c r="E22" s="2" t="s">
        <v>37</v>
      </c>
      <c r="F22" s="2" t="s">
        <v>73</v>
      </c>
      <c r="G22" s="2" t="s">
        <v>48</v>
      </c>
      <c r="H22" s="2" t="s">
        <v>40</v>
      </c>
      <c r="I22" s="2" t="s">
        <v>105</v>
      </c>
      <c r="J22" s="3">
        <v>44409</v>
      </c>
      <c r="K22" s="2" t="s">
        <v>59</v>
      </c>
      <c r="L22" s="2" t="s">
        <v>42</v>
      </c>
      <c r="M22">
        <v>87538</v>
      </c>
      <c r="N22" s="2" t="s">
        <v>30</v>
      </c>
      <c r="O22">
        <v>3588</v>
      </c>
      <c r="P22" s="2" t="s">
        <v>61</v>
      </c>
      <c r="Q22">
        <v>11</v>
      </c>
      <c r="R22">
        <v>5</v>
      </c>
      <c r="S22" s="2" t="s">
        <v>45</v>
      </c>
      <c r="T22" s="2" t="s">
        <v>62</v>
      </c>
      <c r="U22" s="2" t="s">
        <v>44</v>
      </c>
    </row>
    <row r="23" spans="1:21" x14ac:dyDescent="0.35">
      <c r="A23">
        <v>6505</v>
      </c>
      <c r="B23" s="2" t="s">
        <v>106</v>
      </c>
      <c r="C23" s="2" t="s">
        <v>22</v>
      </c>
      <c r="D23">
        <v>28</v>
      </c>
      <c r="E23" s="2" t="s">
        <v>37</v>
      </c>
      <c r="F23" s="2" t="s">
        <v>24</v>
      </c>
      <c r="G23" s="2" t="s">
        <v>39</v>
      </c>
      <c r="H23" s="2" t="s">
        <v>74</v>
      </c>
      <c r="I23" s="2" t="s">
        <v>107</v>
      </c>
      <c r="J23" s="3">
        <v>42230</v>
      </c>
      <c r="K23" s="2" t="s">
        <v>28</v>
      </c>
      <c r="L23" s="2" t="s">
        <v>42</v>
      </c>
      <c r="M23">
        <v>73002</v>
      </c>
      <c r="N23" s="2" t="s">
        <v>30</v>
      </c>
      <c r="O23">
        <v>6296</v>
      </c>
      <c r="P23" s="2" t="s">
        <v>31</v>
      </c>
      <c r="Q23">
        <v>2</v>
      </c>
      <c r="R23">
        <v>5</v>
      </c>
      <c r="S23" s="2" t="s">
        <v>45</v>
      </c>
      <c r="T23" s="2" t="s">
        <v>53</v>
      </c>
      <c r="U23" s="2" t="s">
        <v>34</v>
      </c>
    </row>
    <row r="24" spans="1:21" x14ac:dyDescent="0.35">
      <c r="A24">
        <v>8626</v>
      </c>
      <c r="B24" s="2" t="s">
        <v>108</v>
      </c>
      <c r="C24" s="2" t="s">
        <v>36</v>
      </c>
      <c r="D24">
        <v>37</v>
      </c>
      <c r="E24" s="2" t="s">
        <v>56</v>
      </c>
      <c r="F24" s="2" t="s">
        <v>73</v>
      </c>
      <c r="G24" s="2" t="s">
        <v>39</v>
      </c>
      <c r="H24" s="2" t="s">
        <v>57</v>
      </c>
      <c r="I24" s="2" t="s">
        <v>109</v>
      </c>
      <c r="J24" s="3">
        <v>42298</v>
      </c>
      <c r="K24" s="2" t="s">
        <v>95</v>
      </c>
      <c r="L24" s="2" t="s">
        <v>51</v>
      </c>
      <c r="M24">
        <v>41653</v>
      </c>
      <c r="N24" s="2" t="s">
        <v>52</v>
      </c>
      <c r="O24">
        <v>9236</v>
      </c>
      <c r="P24" s="2" t="s">
        <v>44</v>
      </c>
      <c r="Q24">
        <v>13</v>
      </c>
      <c r="R24">
        <v>1</v>
      </c>
      <c r="S24" s="2" t="s">
        <v>45</v>
      </c>
      <c r="T24" s="2" t="s">
        <v>33</v>
      </c>
      <c r="U24" s="2" t="s">
        <v>44</v>
      </c>
    </row>
    <row r="25" spans="1:21" x14ac:dyDescent="0.35">
      <c r="A25">
        <v>5979</v>
      </c>
      <c r="B25" s="2" t="s">
        <v>110</v>
      </c>
      <c r="C25" s="2" t="s">
        <v>22</v>
      </c>
      <c r="D25">
        <v>31</v>
      </c>
      <c r="E25" s="2" t="s">
        <v>37</v>
      </c>
      <c r="F25" s="2" t="s">
        <v>24</v>
      </c>
      <c r="G25" s="2" t="s">
        <v>25</v>
      </c>
      <c r="H25" s="2" t="s">
        <v>49</v>
      </c>
      <c r="I25" s="2" t="s">
        <v>111</v>
      </c>
      <c r="J25" s="3">
        <v>42077</v>
      </c>
      <c r="K25" s="2" t="s">
        <v>59</v>
      </c>
      <c r="L25" s="2" t="s">
        <v>42</v>
      </c>
      <c r="M25">
        <v>67582</v>
      </c>
      <c r="N25" s="2" t="s">
        <v>60</v>
      </c>
      <c r="O25">
        <v>1375</v>
      </c>
      <c r="P25" s="2" t="s">
        <v>31</v>
      </c>
      <c r="Q25">
        <v>20</v>
      </c>
      <c r="R25">
        <v>3</v>
      </c>
      <c r="S25" s="2" t="s">
        <v>45</v>
      </c>
      <c r="T25" s="2" t="s">
        <v>53</v>
      </c>
      <c r="U25" s="2" t="s">
        <v>44</v>
      </c>
    </row>
    <row r="26" spans="1:21" x14ac:dyDescent="0.35">
      <c r="A26">
        <v>3104</v>
      </c>
      <c r="B26" s="2" t="s">
        <v>112</v>
      </c>
      <c r="C26" s="2" t="s">
        <v>22</v>
      </c>
      <c r="D26">
        <v>23</v>
      </c>
      <c r="E26" s="2" t="s">
        <v>23</v>
      </c>
      <c r="F26" s="2" t="s">
        <v>73</v>
      </c>
      <c r="G26" s="2" t="s">
        <v>39</v>
      </c>
      <c r="H26" s="2" t="s">
        <v>40</v>
      </c>
      <c r="I26" s="2" t="s">
        <v>113</v>
      </c>
      <c r="J26" s="3">
        <v>45434</v>
      </c>
      <c r="K26" s="2" t="s">
        <v>95</v>
      </c>
      <c r="L26" s="2" t="s">
        <v>42</v>
      </c>
      <c r="M26">
        <v>37351</v>
      </c>
      <c r="N26" s="2" t="s">
        <v>52</v>
      </c>
      <c r="O26">
        <v>7858</v>
      </c>
      <c r="P26" s="2" t="s">
        <v>61</v>
      </c>
      <c r="Q26">
        <v>18</v>
      </c>
      <c r="R26">
        <v>2</v>
      </c>
      <c r="S26" s="2" t="s">
        <v>32</v>
      </c>
      <c r="T26" s="2" t="s">
        <v>53</v>
      </c>
      <c r="U26" s="2" t="s">
        <v>54</v>
      </c>
    </row>
    <row r="27" spans="1:21" x14ac:dyDescent="0.35">
      <c r="A27">
        <v>8967</v>
      </c>
      <c r="B27" s="2" t="s">
        <v>114</v>
      </c>
      <c r="C27" s="2" t="s">
        <v>22</v>
      </c>
      <c r="D27">
        <v>48</v>
      </c>
      <c r="E27" s="2" t="s">
        <v>86</v>
      </c>
      <c r="F27" s="2" t="s">
        <v>89</v>
      </c>
      <c r="G27" s="2" t="s">
        <v>48</v>
      </c>
      <c r="H27" s="2" t="s">
        <v>26</v>
      </c>
      <c r="I27" s="2" t="s">
        <v>115</v>
      </c>
      <c r="J27" s="3">
        <v>42813</v>
      </c>
      <c r="K27" s="2" t="s">
        <v>28</v>
      </c>
      <c r="L27" s="2" t="s">
        <v>42</v>
      </c>
      <c r="M27">
        <v>36721</v>
      </c>
      <c r="N27" s="2" t="s">
        <v>43</v>
      </c>
      <c r="O27">
        <v>8820</v>
      </c>
      <c r="P27" s="2" t="s">
        <v>61</v>
      </c>
      <c r="Q27">
        <v>0</v>
      </c>
      <c r="R27">
        <v>2</v>
      </c>
      <c r="S27" s="2" t="s">
        <v>45</v>
      </c>
      <c r="T27" s="2" t="s">
        <v>53</v>
      </c>
      <c r="U27" s="2" t="s">
        <v>34</v>
      </c>
    </row>
    <row r="28" spans="1:21" x14ac:dyDescent="0.35">
      <c r="A28">
        <v>5087</v>
      </c>
      <c r="B28" s="2" t="s">
        <v>116</v>
      </c>
      <c r="C28" s="2" t="s">
        <v>36</v>
      </c>
      <c r="D28">
        <v>28</v>
      </c>
      <c r="E28" s="2" t="s">
        <v>37</v>
      </c>
      <c r="F28" s="2" t="s">
        <v>47</v>
      </c>
      <c r="G28" s="2" t="s">
        <v>102</v>
      </c>
      <c r="H28" s="2" t="s">
        <v>26</v>
      </c>
      <c r="I28" s="2" t="s">
        <v>117</v>
      </c>
      <c r="J28" s="3">
        <v>44454</v>
      </c>
      <c r="K28" s="2" t="s">
        <v>59</v>
      </c>
      <c r="L28" s="2" t="s">
        <v>51</v>
      </c>
      <c r="M28">
        <v>46326</v>
      </c>
      <c r="N28" s="2" t="s">
        <v>43</v>
      </c>
      <c r="O28">
        <v>9189</v>
      </c>
      <c r="P28" s="2" t="s">
        <v>61</v>
      </c>
      <c r="Q28">
        <v>8</v>
      </c>
      <c r="R28">
        <v>4</v>
      </c>
      <c r="S28" s="2" t="s">
        <v>32</v>
      </c>
      <c r="T28" s="2" t="s">
        <v>69</v>
      </c>
      <c r="U28" s="2" t="s">
        <v>54</v>
      </c>
    </row>
    <row r="29" spans="1:21" x14ac:dyDescent="0.35">
      <c r="A29">
        <v>3358</v>
      </c>
      <c r="B29" s="2" t="s">
        <v>118</v>
      </c>
      <c r="C29" s="2" t="s">
        <v>36</v>
      </c>
      <c r="D29">
        <v>30</v>
      </c>
      <c r="E29" s="2" t="s">
        <v>37</v>
      </c>
      <c r="F29" s="2" t="s">
        <v>38</v>
      </c>
      <c r="G29" s="2" t="s">
        <v>67</v>
      </c>
      <c r="H29" s="2" t="s">
        <v>40</v>
      </c>
      <c r="I29" s="2" t="s">
        <v>119</v>
      </c>
      <c r="J29" s="3">
        <v>44690</v>
      </c>
      <c r="K29" s="2" t="s">
        <v>28</v>
      </c>
      <c r="L29" s="2" t="s">
        <v>29</v>
      </c>
      <c r="M29">
        <v>59007</v>
      </c>
      <c r="N29" s="2" t="s">
        <v>30</v>
      </c>
      <c r="O29">
        <v>3380</v>
      </c>
      <c r="P29" s="2" t="s">
        <v>31</v>
      </c>
      <c r="Q29">
        <v>17</v>
      </c>
      <c r="R29">
        <v>3</v>
      </c>
      <c r="S29" s="2" t="s">
        <v>44</v>
      </c>
      <c r="T29" s="2" t="s">
        <v>84</v>
      </c>
      <c r="U29" s="2" t="s">
        <v>34</v>
      </c>
    </row>
    <row r="30" spans="1:21" x14ac:dyDescent="0.35">
      <c r="A30">
        <v>8256</v>
      </c>
      <c r="B30" s="2" t="s">
        <v>120</v>
      </c>
      <c r="C30" s="2" t="s">
        <v>36</v>
      </c>
      <c r="D30">
        <v>46</v>
      </c>
      <c r="E30" s="2" t="s">
        <v>86</v>
      </c>
      <c r="F30" s="2" t="s">
        <v>73</v>
      </c>
      <c r="G30" s="2" t="s">
        <v>25</v>
      </c>
      <c r="H30" s="2" t="s">
        <v>57</v>
      </c>
      <c r="I30" s="2" t="s">
        <v>121</v>
      </c>
      <c r="J30" s="3">
        <v>42908</v>
      </c>
      <c r="K30" s="2" t="s">
        <v>28</v>
      </c>
      <c r="L30" s="2" t="s">
        <v>42</v>
      </c>
      <c r="M30">
        <v>52020</v>
      </c>
      <c r="N30" s="2" t="s">
        <v>43</v>
      </c>
      <c r="O30">
        <v>9585</v>
      </c>
      <c r="P30" s="2" t="s">
        <v>61</v>
      </c>
      <c r="Q30">
        <v>0</v>
      </c>
      <c r="R30">
        <v>4</v>
      </c>
      <c r="S30" s="2" t="s">
        <v>45</v>
      </c>
      <c r="T30" s="2" t="s">
        <v>84</v>
      </c>
      <c r="U30" s="2" t="s">
        <v>44</v>
      </c>
    </row>
    <row r="31" spans="1:21" x14ac:dyDescent="0.35">
      <c r="A31">
        <v>5763</v>
      </c>
      <c r="B31" s="2" t="s">
        <v>122</v>
      </c>
      <c r="C31" s="2" t="s">
        <v>36</v>
      </c>
      <c r="D31">
        <v>44</v>
      </c>
      <c r="E31" s="2" t="s">
        <v>56</v>
      </c>
      <c r="F31" s="2" t="s">
        <v>38</v>
      </c>
      <c r="G31" s="2" t="s">
        <v>48</v>
      </c>
      <c r="H31" s="2" t="s">
        <v>40</v>
      </c>
      <c r="I31" s="2" t="s">
        <v>123</v>
      </c>
      <c r="J31" s="3">
        <v>44163</v>
      </c>
      <c r="K31" s="2" t="s">
        <v>95</v>
      </c>
      <c r="L31" s="2" t="s">
        <v>42</v>
      </c>
      <c r="M31">
        <v>98961</v>
      </c>
      <c r="N31" s="2" t="s">
        <v>52</v>
      </c>
      <c r="O31">
        <v>2688</v>
      </c>
      <c r="P31" s="2" t="s">
        <v>31</v>
      </c>
      <c r="Q31">
        <v>2</v>
      </c>
      <c r="R31">
        <v>5</v>
      </c>
      <c r="S31" s="2" t="s">
        <v>45</v>
      </c>
      <c r="T31" s="2" t="s">
        <v>84</v>
      </c>
      <c r="U31" s="2" t="s">
        <v>34</v>
      </c>
    </row>
    <row r="32" spans="1:21" x14ac:dyDescent="0.35">
      <c r="A32">
        <v>6838</v>
      </c>
      <c r="B32" s="2" t="s">
        <v>124</v>
      </c>
      <c r="C32" s="2" t="s">
        <v>36</v>
      </c>
      <c r="D32">
        <v>45</v>
      </c>
      <c r="E32" s="2" t="s">
        <v>56</v>
      </c>
      <c r="F32" s="2" t="s">
        <v>47</v>
      </c>
      <c r="G32" s="2" t="s">
        <v>67</v>
      </c>
      <c r="H32" s="2" t="s">
        <v>49</v>
      </c>
      <c r="I32" s="2" t="s">
        <v>125</v>
      </c>
      <c r="J32" s="3">
        <v>42246</v>
      </c>
      <c r="K32" s="2" t="s">
        <v>95</v>
      </c>
      <c r="L32" s="2" t="s">
        <v>42</v>
      </c>
      <c r="M32">
        <v>81943</v>
      </c>
      <c r="N32" s="2" t="s">
        <v>30</v>
      </c>
      <c r="O32">
        <v>2255</v>
      </c>
      <c r="P32" s="2" t="s">
        <v>31</v>
      </c>
      <c r="Q32">
        <v>18</v>
      </c>
      <c r="R32">
        <v>2</v>
      </c>
      <c r="S32" s="2" t="s">
        <v>44</v>
      </c>
      <c r="T32" s="2" t="s">
        <v>62</v>
      </c>
      <c r="U32" s="2" t="s">
        <v>34</v>
      </c>
    </row>
    <row r="33" spans="1:21" x14ac:dyDescent="0.35">
      <c r="A33">
        <v>9544</v>
      </c>
      <c r="B33" s="2" t="s">
        <v>126</v>
      </c>
      <c r="C33" s="2" t="s">
        <v>36</v>
      </c>
      <c r="D33">
        <v>52</v>
      </c>
      <c r="E33" s="2" t="s">
        <v>86</v>
      </c>
      <c r="F33" s="2" t="s">
        <v>89</v>
      </c>
      <c r="G33" s="2" t="s">
        <v>48</v>
      </c>
      <c r="H33" s="2" t="s">
        <v>40</v>
      </c>
      <c r="I33" s="2" t="s">
        <v>127</v>
      </c>
      <c r="J33" s="3">
        <v>43400</v>
      </c>
      <c r="K33" s="2" t="s">
        <v>95</v>
      </c>
      <c r="L33" s="2" t="s">
        <v>42</v>
      </c>
      <c r="M33">
        <v>47627</v>
      </c>
      <c r="N33" s="2" t="s">
        <v>30</v>
      </c>
      <c r="O33">
        <v>1221</v>
      </c>
      <c r="P33" s="2" t="s">
        <v>44</v>
      </c>
      <c r="Q33">
        <v>4</v>
      </c>
      <c r="R33">
        <v>3</v>
      </c>
      <c r="S33" s="2" t="s">
        <v>44</v>
      </c>
      <c r="T33" s="2" t="s">
        <v>53</v>
      </c>
      <c r="U33" s="2" t="s">
        <v>44</v>
      </c>
    </row>
    <row r="34" spans="1:21" x14ac:dyDescent="0.35">
      <c r="A34">
        <v>8012</v>
      </c>
      <c r="B34" s="2" t="s">
        <v>128</v>
      </c>
      <c r="C34" s="2" t="s">
        <v>22</v>
      </c>
      <c r="D34">
        <v>52</v>
      </c>
      <c r="E34" s="2" t="s">
        <v>86</v>
      </c>
      <c r="F34" s="2" t="s">
        <v>24</v>
      </c>
      <c r="G34" s="2" t="s">
        <v>25</v>
      </c>
      <c r="H34" s="2" t="s">
        <v>74</v>
      </c>
      <c r="I34" s="2" t="s">
        <v>129</v>
      </c>
      <c r="J34" s="3">
        <v>43338</v>
      </c>
      <c r="K34" s="2" t="s">
        <v>95</v>
      </c>
      <c r="L34" s="2" t="s">
        <v>42</v>
      </c>
      <c r="M34">
        <v>56162</v>
      </c>
      <c r="N34" s="2" t="s">
        <v>52</v>
      </c>
      <c r="O34">
        <v>6560</v>
      </c>
      <c r="P34" s="2" t="s">
        <v>61</v>
      </c>
      <c r="Q34">
        <v>9</v>
      </c>
      <c r="R34">
        <v>4</v>
      </c>
      <c r="S34" s="2" t="s">
        <v>45</v>
      </c>
      <c r="T34" s="2" t="s">
        <v>69</v>
      </c>
      <c r="U34" s="2" t="s">
        <v>44</v>
      </c>
    </row>
    <row r="35" spans="1:21" x14ac:dyDescent="0.35">
      <c r="A35">
        <v>9374</v>
      </c>
      <c r="B35" s="2" t="s">
        <v>130</v>
      </c>
      <c r="C35" s="2" t="s">
        <v>22</v>
      </c>
      <c r="D35">
        <v>42</v>
      </c>
      <c r="E35" s="2" t="s">
        <v>56</v>
      </c>
      <c r="F35" s="2" t="s">
        <v>38</v>
      </c>
      <c r="G35" s="2" t="s">
        <v>48</v>
      </c>
      <c r="H35" s="2" t="s">
        <v>49</v>
      </c>
      <c r="I35" s="2" t="s">
        <v>131</v>
      </c>
      <c r="J35" s="3">
        <v>45131</v>
      </c>
      <c r="K35" s="2" t="s">
        <v>59</v>
      </c>
      <c r="L35" s="2" t="s">
        <v>51</v>
      </c>
      <c r="M35">
        <v>95734</v>
      </c>
      <c r="N35" s="2" t="s">
        <v>30</v>
      </c>
      <c r="O35">
        <v>4854</v>
      </c>
      <c r="P35" s="2" t="s">
        <v>31</v>
      </c>
      <c r="Q35">
        <v>13</v>
      </c>
      <c r="R35">
        <v>2</v>
      </c>
      <c r="S35" s="2" t="s">
        <v>32</v>
      </c>
      <c r="T35" s="2" t="s">
        <v>33</v>
      </c>
      <c r="U35" s="2" t="s">
        <v>34</v>
      </c>
    </row>
    <row r="36" spans="1:21" x14ac:dyDescent="0.35">
      <c r="A36">
        <v>3487</v>
      </c>
      <c r="B36" s="2" t="s">
        <v>132</v>
      </c>
      <c r="C36" s="2" t="s">
        <v>36</v>
      </c>
      <c r="D36">
        <v>58</v>
      </c>
      <c r="E36" s="2" t="s">
        <v>64</v>
      </c>
      <c r="F36" s="2" t="s">
        <v>38</v>
      </c>
      <c r="G36" s="2" t="s">
        <v>39</v>
      </c>
      <c r="H36" s="2" t="s">
        <v>57</v>
      </c>
      <c r="I36" s="2" t="s">
        <v>133</v>
      </c>
      <c r="J36" s="3">
        <v>43290</v>
      </c>
      <c r="K36" s="2" t="s">
        <v>59</v>
      </c>
      <c r="L36" s="2" t="s">
        <v>51</v>
      </c>
      <c r="M36">
        <v>74789</v>
      </c>
      <c r="N36" s="2" t="s">
        <v>30</v>
      </c>
      <c r="O36">
        <v>8101</v>
      </c>
      <c r="P36" s="2" t="s">
        <v>61</v>
      </c>
      <c r="Q36">
        <v>14</v>
      </c>
      <c r="R36">
        <v>5</v>
      </c>
      <c r="S36" s="2" t="s">
        <v>45</v>
      </c>
      <c r="T36" s="2" t="s">
        <v>62</v>
      </c>
      <c r="U36" s="2" t="s">
        <v>44</v>
      </c>
    </row>
    <row r="37" spans="1:21" x14ac:dyDescent="0.35">
      <c r="A37">
        <v>8445</v>
      </c>
      <c r="B37" s="2" t="s">
        <v>134</v>
      </c>
      <c r="C37" s="2" t="s">
        <v>22</v>
      </c>
      <c r="D37">
        <v>24</v>
      </c>
      <c r="E37" s="2" t="s">
        <v>23</v>
      </c>
      <c r="F37" s="2" t="s">
        <v>89</v>
      </c>
      <c r="G37" s="2" t="s">
        <v>25</v>
      </c>
      <c r="H37" s="2" t="s">
        <v>57</v>
      </c>
      <c r="I37" s="2" t="s">
        <v>135</v>
      </c>
      <c r="J37" s="3">
        <v>42725</v>
      </c>
      <c r="K37" s="2" t="s">
        <v>28</v>
      </c>
      <c r="L37" s="2" t="s">
        <v>51</v>
      </c>
      <c r="M37">
        <v>30137</v>
      </c>
      <c r="N37" s="2" t="s">
        <v>43</v>
      </c>
      <c r="O37">
        <v>4031</v>
      </c>
      <c r="P37" s="2" t="s">
        <v>44</v>
      </c>
      <c r="Q37">
        <v>5</v>
      </c>
      <c r="R37">
        <v>3</v>
      </c>
      <c r="S37" s="2" t="s">
        <v>44</v>
      </c>
      <c r="T37" s="2" t="s">
        <v>53</v>
      </c>
      <c r="U37" s="2" t="s">
        <v>34</v>
      </c>
    </row>
    <row r="38" spans="1:21" x14ac:dyDescent="0.35">
      <c r="A38">
        <v>1550</v>
      </c>
      <c r="B38" s="2" t="s">
        <v>136</v>
      </c>
      <c r="C38" s="2" t="s">
        <v>36</v>
      </c>
      <c r="D38">
        <v>21</v>
      </c>
      <c r="E38" s="2" t="s">
        <v>23</v>
      </c>
      <c r="F38" s="2" t="s">
        <v>38</v>
      </c>
      <c r="G38" s="2" t="s">
        <v>25</v>
      </c>
      <c r="H38" s="2" t="s">
        <v>26</v>
      </c>
      <c r="I38" s="2" t="s">
        <v>137</v>
      </c>
      <c r="J38" s="3">
        <v>43643</v>
      </c>
      <c r="K38" s="2" t="s">
        <v>28</v>
      </c>
      <c r="L38" s="2" t="s">
        <v>51</v>
      </c>
      <c r="M38">
        <v>95510</v>
      </c>
      <c r="N38" s="2" t="s">
        <v>30</v>
      </c>
      <c r="O38">
        <v>6811</v>
      </c>
      <c r="P38" s="2" t="s">
        <v>31</v>
      </c>
      <c r="Q38">
        <v>18</v>
      </c>
      <c r="R38">
        <v>4</v>
      </c>
      <c r="S38" s="2" t="s">
        <v>45</v>
      </c>
      <c r="T38" s="2" t="s">
        <v>84</v>
      </c>
      <c r="U38" s="2" t="s">
        <v>34</v>
      </c>
    </row>
    <row r="39" spans="1:21" x14ac:dyDescent="0.35">
      <c r="A39">
        <v>9968</v>
      </c>
      <c r="B39" s="2" t="s">
        <v>138</v>
      </c>
      <c r="C39" s="2" t="s">
        <v>36</v>
      </c>
      <c r="D39">
        <v>58</v>
      </c>
      <c r="E39" s="2" t="s">
        <v>64</v>
      </c>
      <c r="F39" s="2" t="s">
        <v>38</v>
      </c>
      <c r="G39" s="2" t="s">
        <v>67</v>
      </c>
      <c r="H39" s="2" t="s">
        <v>26</v>
      </c>
      <c r="I39" s="2" t="s">
        <v>139</v>
      </c>
      <c r="J39" s="3">
        <v>44435</v>
      </c>
      <c r="K39" s="2" t="s">
        <v>59</v>
      </c>
      <c r="L39" s="2" t="s">
        <v>29</v>
      </c>
      <c r="M39">
        <v>80325</v>
      </c>
      <c r="N39" s="2" t="s">
        <v>43</v>
      </c>
      <c r="O39">
        <v>6230</v>
      </c>
      <c r="P39" s="2" t="s">
        <v>31</v>
      </c>
      <c r="Q39">
        <v>5</v>
      </c>
      <c r="R39">
        <v>4</v>
      </c>
      <c r="S39" s="2" t="s">
        <v>44</v>
      </c>
      <c r="T39" s="2" t="s">
        <v>62</v>
      </c>
      <c r="U39" s="2" t="s">
        <v>54</v>
      </c>
    </row>
    <row r="40" spans="1:21" x14ac:dyDescent="0.35">
      <c r="A40">
        <v>8029</v>
      </c>
      <c r="B40" s="2" t="s">
        <v>140</v>
      </c>
      <c r="C40" s="2" t="s">
        <v>22</v>
      </c>
      <c r="D40">
        <v>57</v>
      </c>
      <c r="E40" s="2" t="s">
        <v>64</v>
      </c>
      <c r="F40" s="2" t="s">
        <v>73</v>
      </c>
      <c r="G40" s="2" t="s">
        <v>102</v>
      </c>
      <c r="H40" s="2" t="s">
        <v>74</v>
      </c>
      <c r="I40" s="2" t="s">
        <v>141</v>
      </c>
      <c r="J40" s="3">
        <v>42883</v>
      </c>
      <c r="K40" s="2" t="s">
        <v>95</v>
      </c>
      <c r="L40" s="2" t="s">
        <v>42</v>
      </c>
      <c r="M40">
        <v>34109</v>
      </c>
      <c r="N40" s="2" t="s">
        <v>43</v>
      </c>
      <c r="O40">
        <v>9232</v>
      </c>
      <c r="P40" s="2" t="s">
        <v>31</v>
      </c>
      <c r="Q40">
        <v>13</v>
      </c>
      <c r="R40">
        <v>3</v>
      </c>
      <c r="S40" s="2" t="s">
        <v>32</v>
      </c>
      <c r="T40" s="2" t="s">
        <v>33</v>
      </c>
      <c r="U40" s="2" t="s">
        <v>34</v>
      </c>
    </row>
    <row r="41" spans="1:21" x14ac:dyDescent="0.35">
      <c r="A41">
        <v>8847</v>
      </c>
      <c r="B41" s="2" t="s">
        <v>142</v>
      </c>
      <c r="C41" s="2" t="s">
        <v>36</v>
      </c>
      <c r="D41">
        <v>41</v>
      </c>
      <c r="E41" s="2" t="s">
        <v>56</v>
      </c>
      <c r="F41" s="2" t="s">
        <v>73</v>
      </c>
      <c r="G41" s="2" t="s">
        <v>67</v>
      </c>
      <c r="H41" s="2" t="s">
        <v>26</v>
      </c>
      <c r="I41" s="2" t="s">
        <v>143</v>
      </c>
      <c r="J41" s="3">
        <v>44591</v>
      </c>
      <c r="K41" s="2" t="s">
        <v>95</v>
      </c>
      <c r="L41" s="2" t="s">
        <v>51</v>
      </c>
      <c r="M41">
        <v>73330</v>
      </c>
      <c r="N41" s="2" t="s">
        <v>30</v>
      </c>
      <c r="O41">
        <v>2276</v>
      </c>
      <c r="P41" s="2" t="s">
        <v>61</v>
      </c>
      <c r="Q41">
        <v>5</v>
      </c>
      <c r="R41">
        <v>1</v>
      </c>
      <c r="S41" s="2" t="s">
        <v>44</v>
      </c>
      <c r="T41" s="2" t="s">
        <v>53</v>
      </c>
      <c r="U41" s="2" t="s">
        <v>54</v>
      </c>
    </row>
    <row r="42" spans="1:21" x14ac:dyDescent="0.35">
      <c r="A42">
        <v>1955</v>
      </c>
      <c r="B42" s="2" t="s">
        <v>144</v>
      </c>
      <c r="C42" s="2" t="s">
        <v>22</v>
      </c>
      <c r="D42">
        <v>58</v>
      </c>
      <c r="E42" s="2" t="s">
        <v>64</v>
      </c>
      <c r="F42" s="2" t="s">
        <v>47</v>
      </c>
      <c r="G42" s="2" t="s">
        <v>48</v>
      </c>
      <c r="H42" s="2" t="s">
        <v>40</v>
      </c>
      <c r="I42" s="2" t="s">
        <v>145</v>
      </c>
      <c r="J42" s="3">
        <v>42845</v>
      </c>
      <c r="K42" s="2" t="s">
        <v>59</v>
      </c>
      <c r="L42" s="2" t="s">
        <v>51</v>
      </c>
      <c r="M42">
        <v>46567</v>
      </c>
      <c r="N42" s="2" t="s">
        <v>60</v>
      </c>
      <c r="O42">
        <v>2825</v>
      </c>
      <c r="P42" s="2" t="s">
        <v>31</v>
      </c>
      <c r="Q42">
        <v>15</v>
      </c>
      <c r="R42">
        <v>3</v>
      </c>
      <c r="S42" s="2" t="s">
        <v>44</v>
      </c>
      <c r="T42" s="2" t="s">
        <v>84</v>
      </c>
      <c r="U42" s="2" t="s">
        <v>54</v>
      </c>
    </row>
    <row r="43" spans="1:21" x14ac:dyDescent="0.35">
      <c r="A43">
        <v>4522</v>
      </c>
      <c r="B43" s="2" t="s">
        <v>146</v>
      </c>
      <c r="C43" s="2" t="s">
        <v>22</v>
      </c>
      <c r="D43">
        <v>36</v>
      </c>
      <c r="E43" s="2" t="s">
        <v>56</v>
      </c>
      <c r="F43" s="2" t="s">
        <v>24</v>
      </c>
      <c r="G43" s="2" t="s">
        <v>102</v>
      </c>
      <c r="H43" s="2" t="s">
        <v>26</v>
      </c>
      <c r="I43" s="2" t="s">
        <v>147</v>
      </c>
      <c r="J43" s="3">
        <v>43668</v>
      </c>
      <c r="K43" s="2" t="s">
        <v>59</v>
      </c>
      <c r="L43" s="2" t="s">
        <v>42</v>
      </c>
      <c r="M43">
        <v>39795</v>
      </c>
      <c r="N43" s="2" t="s">
        <v>60</v>
      </c>
      <c r="O43">
        <v>1670</v>
      </c>
      <c r="P43" s="2" t="s">
        <v>44</v>
      </c>
      <c r="Q43">
        <v>0</v>
      </c>
      <c r="R43">
        <v>2</v>
      </c>
      <c r="S43" s="2" t="s">
        <v>45</v>
      </c>
      <c r="T43" s="2" t="s">
        <v>69</v>
      </c>
      <c r="U43" s="2" t="s">
        <v>44</v>
      </c>
    </row>
    <row r="44" spans="1:21" x14ac:dyDescent="0.35">
      <c r="A44">
        <v>3078</v>
      </c>
      <c r="B44" s="2" t="s">
        <v>148</v>
      </c>
      <c r="C44" s="2" t="s">
        <v>22</v>
      </c>
      <c r="D44">
        <v>21</v>
      </c>
      <c r="E44" s="2" t="s">
        <v>23</v>
      </c>
      <c r="F44" s="2" t="s">
        <v>24</v>
      </c>
      <c r="G44" s="2" t="s">
        <v>25</v>
      </c>
      <c r="H44" s="2" t="s">
        <v>74</v>
      </c>
      <c r="I44" s="2" t="s">
        <v>149</v>
      </c>
      <c r="J44" s="3">
        <v>43433</v>
      </c>
      <c r="K44" s="2" t="s">
        <v>59</v>
      </c>
      <c r="L44" s="2" t="s">
        <v>51</v>
      </c>
      <c r="M44">
        <v>59506</v>
      </c>
      <c r="N44" s="2" t="s">
        <v>60</v>
      </c>
      <c r="O44">
        <v>4428</v>
      </c>
      <c r="P44" s="2" t="s">
        <v>61</v>
      </c>
      <c r="Q44">
        <v>0</v>
      </c>
      <c r="R44">
        <v>1</v>
      </c>
      <c r="S44" s="2" t="s">
        <v>44</v>
      </c>
      <c r="T44" s="2" t="s">
        <v>69</v>
      </c>
      <c r="U44" s="2" t="s">
        <v>34</v>
      </c>
    </row>
    <row r="45" spans="1:21" x14ac:dyDescent="0.35">
      <c r="A45">
        <v>6357</v>
      </c>
      <c r="B45" s="2" t="s">
        <v>150</v>
      </c>
      <c r="C45" s="2" t="s">
        <v>22</v>
      </c>
      <c r="D45">
        <v>46</v>
      </c>
      <c r="E45" s="2" t="s">
        <v>86</v>
      </c>
      <c r="F45" s="2" t="s">
        <v>47</v>
      </c>
      <c r="G45" s="2" t="s">
        <v>39</v>
      </c>
      <c r="H45" s="2" t="s">
        <v>74</v>
      </c>
      <c r="I45" s="2" t="s">
        <v>151</v>
      </c>
      <c r="J45" s="3">
        <v>44879</v>
      </c>
      <c r="K45" s="2" t="s">
        <v>59</v>
      </c>
      <c r="L45" s="2" t="s">
        <v>51</v>
      </c>
      <c r="M45">
        <v>49058</v>
      </c>
      <c r="N45" s="2" t="s">
        <v>43</v>
      </c>
      <c r="O45">
        <v>4396</v>
      </c>
      <c r="P45" s="2" t="s">
        <v>44</v>
      </c>
      <c r="Q45">
        <v>5</v>
      </c>
      <c r="R45">
        <v>1</v>
      </c>
      <c r="S45" s="2" t="s">
        <v>44</v>
      </c>
      <c r="T45" s="2" t="s">
        <v>69</v>
      </c>
      <c r="U45" s="2" t="s">
        <v>44</v>
      </c>
    </row>
    <row r="46" spans="1:21" x14ac:dyDescent="0.35">
      <c r="A46">
        <v>7951</v>
      </c>
      <c r="B46" s="2" t="s">
        <v>152</v>
      </c>
      <c r="C46" s="2" t="s">
        <v>22</v>
      </c>
      <c r="D46">
        <v>36</v>
      </c>
      <c r="E46" s="2" t="s">
        <v>56</v>
      </c>
      <c r="F46" s="2" t="s">
        <v>73</v>
      </c>
      <c r="G46" s="2" t="s">
        <v>48</v>
      </c>
      <c r="H46" s="2" t="s">
        <v>74</v>
      </c>
      <c r="I46" s="2" t="s">
        <v>153</v>
      </c>
      <c r="J46" s="3">
        <v>42423</v>
      </c>
      <c r="K46" s="2" t="s">
        <v>59</v>
      </c>
      <c r="L46" s="2" t="s">
        <v>29</v>
      </c>
      <c r="M46">
        <v>98612</v>
      </c>
      <c r="N46" s="2" t="s">
        <v>60</v>
      </c>
      <c r="O46">
        <v>1168</v>
      </c>
      <c r="P46" s="2" t="s">
        <v>44</v>
      </c>
      <c r="Q46">
        <v>9</v>
      </c>
      <c r="R46">
        <v>2</v>
      </c>
      <c r="S46" s="2" t="s">
        <v>45</v>
      </c>
      <c r="T46" s="2" t="s">
        <v>33</v>
      </c>
      <c r="U46" s="2" t="s">
        <v>34</v>
      </c>
    </row>
    <row r="47" spans="1:21" x14ac:dyDescent="0.35">
      <c r="A47">
        <v>9228</v>
      </c>
      <c r="B47" s="2" t="s">
        <v>154</v>
      </c>
      <c r="C47" s="2" t="s">
        <v>36</v>
      </c>
      <c r="D47">
        <v>41</v>
      </c>
      <c r="E47" s="2" t="s">
        <v>56</v>
      </c>
      <c r="F47" s="2" t="s">
        <v>89</v>
      </c>
      <c r="G47" s="2" t="s">
        <v>67</v>
      </c>
      <c r="H47" s="2" t="s">
        <v>40</v>
      </c>
      <c r="I47" s="2" t="s">
        <v>155</v>
      </c>
      <c r="J47" s="3">
        <v>43238</v>
      </c>
      <c r="K47" s="2" t="s">
        <v>95</v>
      </c>
      <c r="L47" s="2" t="s">
        <v>42</v>
      </c>
      <c r="M47">
        <v>38201</v>
      </c>
      <c r="N47" s="2" t="s">
        <v>60</v>
      </c>
      <c r="O47">
        <v>7111</v>
      </c>
      <c r="P47" s="2" t="s">
        <v>31</v>
      </c>
      <c r="Q47">
        <v>8</v>
      </c>
      <c r="R47">
        <v>4</v>
      </c>
      <c r="S47" s="2" t="s">
        <v>32</v>
      </c>
      <c r="T47" s="2" t="s">
        <v>69</v>
      </c>
      <c r="U47" s="2" t="s">
        <v>44</v>
      </c>
    </row>
    <row r="48" spans="1:21" x14ac:dyDescent="0.35">
      <c r="A48">
        <v>8988</v>
      </c>
      <c r="B48" s="2" t="s">
        <v>156</v>
      </c>
      <c r="C48" s="2" t="s">
        <v>36</v>
      </c>
      <c r="D48">
        <v>25</v>
      </c>
      <c r="E48" s="2" t="s">
        <v>23</v>
      </c>
      <c r="F48" s="2" t="s">
        <v>24</v>
      </c>
      <c r="G48" s="2" t="s">
        <v>48</v>
      </c>
      <c r="H48" s="2" t="s">
        <v>49</v>
      </c>
      <c r="I48" s="2" t="s">
        <v>157</v>
      </c>
      <c r="J48" s="3">
        <v>45360</v>
      </c>
      <c r="K48" s="2" t="s">
        <v>95</v>
      </c>
      <c r="L48" s="2" t="s">
        <v>42</v>
      </c>
      <c r="M48">
        <v>92919</v>
      </c>
      <c r="N48" s="2" t="s">
        <v>52</v>
      </c>
      <c r="O48">
        <v>9497</v>
      </c>
      <c r="P48" s="2" t="s">
        <v>31</v>
      </c>
      <c r="Q48">
        <v>7</v>
      </c>
      <c r="R48">
        <v>2</v>
      </c>
      <c r="S48" s="2" t="s">
        <v>44</v>
      </c>
      <c r="T48" s="2" t="s">
        <v>69</v>
      </c>
      <c r="U48" s="2" t="s">
        <v>54</v>
      </c>
    </row>
    <row r="49" spans="1:21" x14ac:dyDescent="0.35">
      <c r="A49">
        <v>1952</v>
      </c>
      <c r="B49" s="2" t="s">
        <v>158</v>
      </c>
      <c r="C49" s="2" t="s">
        <v>22</v>
      </c>
      <c r="D49">
        <v>29</v>
      </c>
      <c r="E49" s="2" t="s">
        <v>37</v>
      </c>
      <c r="F49" s="2" t="s">
        <v>89</v>
      </c>
      <c r="G49" s="2" t="s">
        <v>25</v>
      </c>
      <c r="H49" s="2" t="s">
        <v>40</v>
      </c>
      <c r="I49" s="2" t="s">
        <v>159</v>
      </c>
      <c r="J49" s="3">
        <v>45378</v>
      </c>
      <c r="K49" s="2" t="s">
        <v>28</v>
      </c>
      <c r="L49" s="2" t="s">
        <v>51</v>
      </c>
      <c r="M49">
        <v>45188</v>
      </c>
      <c r="N49" s="2" t="s">
        <v>60</v>
      </c>
      <c r="O49">
        <v>9591</v>
      </c>
      <c r="P49" s="2" t="s">
        <v>61</v>
      </c>
      <c r="Q49">
        <v>18</v>
      </c>
      <c r="R49">
        <v>3</v>
      </c>
      <c r="S49" s="2" t="s">
        <v>32</v>
      </c>
      <c r="T49" s="2" t="s">
        <v>69</v>
      </c>
      <c r="U49" s="2" t="s">
        <v>44</v>
      </c>
    </row>
    <row r="50" spans="1:21" x14ac:dyDescent="0.35">
      <c r="A50">
        <v>5760</v>
      </c>
      <c r="B50" s="2" t="s">
        <v>160</v>
      </c>
      <c r="C50" s="2" t="s">
        <v>22</v>
      </c>
      <c r="D50">
        <v>59</v>
      </c>
      <c r="E50" s="2" t="s">
        <v>64</v>
      </c>
      <c r="F50" s="2" t="s">
        <v>47</v>
      </c>
      <c r="G50" s="2" t="s">
        <v>39</v>
      </c>
      <c r="H50" s="2" t="s">
        <v>26</v>
      </c>
      <c r="I50" s="2" t="s">
        <v>161</v>
      </c>
      <c r="J50" s="3">
        <v>43822</v>
      </c>
      <c r="K50" s="2" t="s">
        <v>28</v>
      </c>
      <c r="L50" s="2" t="s">
        <v>42</v>
      </c>
      <c r="M50">
        <v>34927</v>
      </c>
      <c r="N50" s="2" t="s">
        <v>52</v>
      </c>
      <c r="O50">
        <v>6996</v>
      </c>
      <c r="P50" s="2" t="s">
        <v>61</v>
      </c>
      <c r="Q50">
        <v>16</v>
      </c>
      <c r="R50">
        <v>1</v>
      </c>
      <c r="S50" s="2" t="s">
        <v>45</v>
      </c>
      <c r="T50" s="2" t="s">
        <v>33</v>
      </c>
      <c r="U50" s="2" t="s">
        <v>34</v>
      </c>
    </row>
    <row r="51" spans="1:21" x14ac:dyDescent="0.35">
      <c r="A51">
        <v>5742</v>
      </c>
      <c r="B51" s="2" t="s">
        <v>162</v>
      </c>
      <c r="C51" s="2" t="s">
        <v>22</v>
      </c>
      <c r="D51">
        <v>27</v>
      </c>
      <c r="E51" s="2" t="s">
        <v>37</v>
      </c>
      <c r="F51" s="2" t="s">
        <v>24</v>
      </c>
      <c r="G51" s="2" t="s">
        <v>48</v>
      </c>
      <c r="H51" s="2" t="s">
        <v>57</v>
      </c>
      <c r="I51" s="2" t="s">
        <v>163</v>
      </c>
      <c r="J51" s="3">
        <v>42607</v>
      </c>
      <c r="K51" s="2" t="s">
        <v>28</v>
      </c>
      <c r="L51" s="2" t="s">
        <v>42</v>
      </c>
      <c r="M51">
        <v>33183</v>
      </c>
      <c r="N51" s="2" t="s">
        <v>60</v>
      </c>
      <c r="O51">
        <v>1659</v>
      </c>
      <c r="P51" s="2" t="s">
        <v>44</v>
      </c>
      <c r="Q51">
        <v>11</v>
      </c>
      <c r="R51">
        <v>1</v>
      </c>
      <c r="S51" s="2" t="s">
        <v>32</v>
      </c>
      <c r="T51" s="2" t="s">
        <v>62</v>
      </c>
      <c r="U51" s="2" t="s">
        <v>44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B499A-6E82-48C4-8636-76BC8A7E81C0}">
  <dimension ref="B3:Z24"/>
  <sheetViews>
    <sheetView zoomScale="44" workbookViewId="0">
      <selection activeCell="U11" sqref="U11"/>
    </sheetView>
  </sheetViews>
  <sheetFormatPr defaultRowHeight="14.5" x14ac:dyDescent="0.35"/>
  <cols>
    <col min="1" max="1" width="12.36328125" bestFit="1" customWidth="1"/>
    <col min="2" max="2" width="19.90625" bestFit="1" customWidth="1"/>
    <col min="3" max="3" width="23.6328125" bestFit="1" customWidth="1"/>
    <col min="5" max="5" width="19.90625" bestFit="1" customWidth="1"/>
    <col min="6" max="6" width="17.6328125" bestFit="1" customWidth="1"/>
    <col min="7" max="7" width="25.26953125" bestFit="1" customWidth="1"/>
    <col min="8" max="8" width="17.54296875" customWidth="1"/>
    <col min="9" max="9" width="23.6328125" bestFit="1" customWidth="1"/>
    <col min="10" max="10" width="23.81640625" bestFit="1" customWidth="1"/>
    <col min="11" max="11" width="7.08984375" bestFit="1" customWidth="1"/>
    <col min="12" max="12" width="15.1796875" bestFit="1" customWidth="1"/>
    <col min="14" max="14" width="19.90625" bestFit="1" customWidth="1"/>
    <col min="15" max="15" width="23.6328125" bestFit="1" customWidth="1"/>
    <col min="19" max="19" width="19.90625" bestFit="1" customWidth="1"/>
    <col min="20" max="20" width="23.6328125" bestFit="1" customWidth="1"/>
    <col min="22" max="22" width="19.90625" bestFit="1" customWidth="1"/>
    <col min="23" max="23" width="23.6328125" bestFit="1" customWidth="1"/>
    <col min="25" max="25" width="19.90625" bestFit="1" customWidth="1"/>
    <col min="26" max="26" width="38.54296875" bestFit="1" customWidth="1"/>
    <col min="27" max="27" width="23.90625" bestFit="1" customWidth="1"/>
  </cols>
  <sheetData>
    <row r="3" spans="2:26" x14ac:dyDescent="0.35">
      <c r="B3" s="7" t="s">
        <v>167</v>
      </c>
      <c r="C3" s="7"/>
      <c r="D3" s="6"/>
      <c r="E3" s="7" t="s">
        <v>170</v>
      </c>
      <c r="F3" s="7"/>
      <c r="G3" s="7"/>
      <c r="I3" s="7" t="s">
        <v>172</v>
      </c>
      <c r="J3" s="7"/>
      <c r="K3" s="7"/>
      <c r="L3" s="7"/>
      <c r="N3" s="7" t="s">
        <v>173</v>
      </c>
      <c r="O3" s="7"/>
      <c r="S3" s="7" t="s">
        <v>19</v>
      </c>
      <c r="T3" s="7"/>
      <c r="V3" s="7" t="s">
        <v>175</v>
      </c>
      <c r="W3" s="7"/>
      <c r="Y3" s="7" t="s">
        <v>176</v>
      </c>
      <c r="Z3" s="7"/>
    </row>
    <row r="5" spans="2:26" x14ac:dyDescent="0.35">
      <c r="B5" s="4" t="s">
        <v>164</v>
      </c>
      <c r="C5" t="s">
        <v>166</v>
      </c>
      <c r="E5" s="4" t="s">
        <v>164</v>
      </c>
      <c r="F5" t="s">
        <v>169</v>
      </c>
      <c r="G5" t="s">
        <v>174</v>
      </c>
      <c r="I5" s="4" t="s">
        <v>166</v>
      </c>
      <c r="J5" s="4" t="s">
        <v>171</v>
      </c>
      <c r="N5" s="4" t="s">
        <v>164</v>
      </c>
      <c r="O5" t="s">
        <v>166</v>
      </c>
      <c r="S5" s="4" t="s">
        <v>164</v>
      </c>
      <c r="T5" t="s">
        <v>166</v>
      </c>
      <c r="V5" s="4" t="s">
        <v>164</v>
      </c>
      <c r="W5" t="s">
        <v>166</v>
      </c>
      <c r="Y5" s="4" t="s">
        <v>164</v>
      </c>
      <c r="Z5" t="s">
        <v>177</v>
      </c>
    </row>
    <row r="6" spans="2:26" x14ac:dyDescent="0.35">
      <c r="B6" s="5" t="s">
        <v>59</v>
      </c>
      <c r="C6" s="2">
        <v>17</v>
      </c>
      <c r="E6" s="5" t="s">
        <v>102</v>
      </c>
      <c r="F6" s="2">
        <v>167041</v>
      </c>
      <c r="G6" s="2">
        <v>28</v>
      </c>
      <c r="H6" s="2"/>
      <c r="I6" s="4" t="s">
        <v>164</v>
      </c>
      <c r="J6" t="s">
        <v>22</v>
      </c>
      <c r="K6" t="s">
        <v>36</v>
      </c>
      <c r="L6" t="s">
        <v>165</v>
      </c>
      <c r="N6" s="5" t="s">
        <v>42</v>
      </c>
      <c r="O6" s="2">
        <v>23</v>
      </c>
      <c r="S6" s="5" t="s">
        <v>69</v>
      </c>
      <c r="T6" s="2">
        <v>12</v>
      </c>
      <c r="V6" s="5" t="s">
        <v>38</v>
      </c>
      <c r="W6" s="2">
        <v>14</v>
      </c>
      <c r="Y6" s="5" t="s">
        <v>26</v>
      </c>
      <c r="Z6" s="12">
        <v>2.5833333333333335</v>
      </c>
    </row>
    <row r="7" spans="2:26" x14ac:dyDescent="0.35">
      <c r="B7" s="5" t="s">
        <v>28</v>
      </c>
      <c r="C7" s="2">
        <v>20</v>
      </c>
      <c r="E7" s="5" t="s">
        <v>39</v>
      </c>
      <c r="F7" s="2">
        <v>613842</v>
      </c>
      <c r="G7" s="2">
        <v>110</v>
      </c>
      <c r="H7" s="2"/>
      <c r="I7" s="5" t="s">
        <v>23</v>
      </c>
      <c r="J7" s="2">
        <v>6</v>
      </c>
      <c r="K7" s="2">
        <v>3</v>
      </c>
      <c r="L7" s="2">
        <v>9</v>
      </c>
      <c r="N7" s="5" t="s">
        <v>29</v>
      </c>
      <c r="O7" s="2">
        <v>8</v>
      </c>
      <c r="S7" s="5" t="s">
        <v>33</v>
      </c>
      <c r="T7" s="2">
        <v>11</v>
      </c>
      <c r="V7" s="5" t="s">
        <v>24</v>
      </c>
      <c r="W7" s="2">
        <v>10</v>
      </c>
      <c r="Y7" s="5" t="s">
        <v>40</v>
      </c>
      <c r="Z7" s="12">
        <v>3.3</v>
      </c>
    </row>
    <row r="8" spans="2:26" x14ac:dyDescent="0.35">
      <c r="B8" s="5" t="s">
        <v>95</v>
      </c>
      <c r="C8" s="2">
        <v>13</v>
      </c>
      <c r="E8" s="5" t="s">
        <v>67</v>
      </c>
      <c r="F8" s="2">
        <v>633594</v>
      </c>
      <c r="G8" s="2">
        <v>104</v>
      </c>
      <c r="H8" s="2"/>
      <c r="I8" s="5" t="s">
        <v>37</v>
      </c>
      <c r="J8" s="2">
        <v>7</v>
      </c>
      <c r="K8" s="2">
        <v>6</v>
      </c>
      <c r="L8" s="2">
        <v>13</v>
      </c>
      <c r="N8" s="5" t="s">
        <v>51</v>
      </c>
      <c r="O8" s="2">
        <v>19</v>
      </c>
      <c r="S8" s="5" t="s">
        <v>84</v>
      </c>
      <c r="T8" s="2">
        <v>7</v>
      </c>
      <c r="V8" s="5" t="s">
        <v>89</v>
      </c>
      <c r="W8" s="2">
        <v>7</v>
      </c>
      <c r="Y8" s="5" t="s">
        <v>74</v>
      </c>
      <c r="Z8" s="12">
        <v>2.25</v>
      </c>
    </row>
    <row r="9" spans="2:26" x14ac:dyDescent="0.35">
      <c r="B9" s="5" t="s">
        <v>165</v>
      </c>
      <c r="C9" s="2">
        <v>50</v>
      </c>
      <c r="E9" s="5" t="s">
        <v>48</v>
      </c>
      <c r="F9" s="2">
        <v>959266</v>
      </c>
      <c r="G9" s="2">
        <v>123</v>
      </c>
      <c r="H9" s="2"/>
      <c r="I9" s="5" t="s">
        <v>56</v>
      </c>
      <c r="J9" s="2">
        <v>5</v>
      </c>
      <c r="K9" s="2">
        <v>7</v>
      </c>
      <c r="L9" s="2">
        <v>12</v>
      </c>
      <c r="N9" s="5" t="s">
        <v>165</v>
      </c>
      <c r="O9" s="2">
        <v>50</v>
      </c>
      <c r="S9" s="5" t="s">
        <v>53</v>
      </c>
      <c r="T9" s="2">
        <v>11</v>
      </c>
      <c r="V9" s="5" t="s">
        <v>73</v>
      </c>
      <c r="W9" s="2">
        <v>10</v>
      </c>
      <c r="Y9" s="5" t="s">
        <v>49</v>
      </c>
      <c r="Z9" s="12">
        <v>2.3636363636363638</v>
      </c>
    </row>
    <row r="10" spans="2:26" x14ac:dyDescent="0.35">
      <c r="E10" s="5" t="s">
        <v>25</v>
      </c>
      <c r="F10" s="2">
        <v>731170</v>
      </c>
      <c r="G10" s="2">
        <v>122</v>
      </c>
      <c r="H10" s="2"/>
      <c r="I10" s="5" t="s">
        <v>86</v>
      </c>
      <c r="J10" s="2">
        <v>4</v>
      </c>
      <c r="K10" s="2">
        <v>3</v>
      </c>
      <c r="L10" s="2">
        <v>7</v>
      </c>
      <c r="S10" s="5" t="s">
        <v>62</v>
      </c>
      <c r="T10" s="2">
        <v>9</v>
      </c>
      <c r="V10" s="5" t="s">
        <v>47</v>
      </c>
      <c r="W10" s="2">
        <v>9</v>
      </c>
      <c r="Y10" s="5" t="s">
        <v>57</v>
      </c>
      <c r="Z10" s="12">
        <v>2.5555555555555554</v>
      </c>
    </row>
    <row r="11" spans="2:26" x14ac:dyDescent="0.35">
      <c r="E11" s="5" t="s">
        <v>165</v>
      </c>
      <c r="F11" s="2">
        <v>3104913</v>
      </c>
      <c r="G11" s="2">
        <v>487</v>
      </c>
      <c r="H11" s="2"/>
      <c r="I11" s="5" t="s">
        <v>64</v>
      </c>
      <c r="J11" s="2">
        <v>4</v>
      </c>
      <c r="K11" s="2">
        <v>5</v>
      </c>
      <c r="L11" s="2">
        <v>9</v>
      </c>
      <c r="S11" s="5" t="s">
        <v>165</v>
      </c>
      <c r="T11" s="2">
        <v>50</v>
      </c>
      <c r="V11" s="5" t="s">
        <v>165</v>
      </c>
      <c r="W11" s="2">
        <v>50</v>
      </c>
      <c r="Y11" s="5" t="s">
        <v>165</v>
      </c>
      <c r="Z11" s="2">
        <v>2.62</v>
      </c>
    </row>
    <row r="12" spans="2:26" x14ac:dyDescent="0.35">
      <c r="B12" s="5" t="s">
        <v>59</v>
      </c>
      <c r="C12">
        <f>IFERROR(GETPIVOTDATA("Full Name",B6,"Employment Status","Contract"),"0")</f>
        <v>17</v>
      </c>
      <c r="I12" s="5" t="s">
        <v>165</v>
      </c>
      <c r="J12" s="2">
        <v>26</v>
      </c>
      <c r="K12" s="2">
        <v>24</v>
      </c>
      <c r="L12" s="2">
        <v>50</v>
      </c>
      <c r="N12" s="5" t="s">
        <v>42</v>
      </c>
      <c r="O12">
        <f>IFERROR(GETPIVOTDATA("Full Name",$N$5,"Work Location","Branch Office"),"0")</f>
        <v>23</v>
      </c>
      <c r="P12" s="9">
        <f>SUM(O12)/SUM($O$12:$O$14)</f>
        <v>0.46</v>
      </c>
      <c r="Q12" s="10">
        <f>1-P12</f>
        <v>0.54</v>
      </c>
    </row>
    <row r="13" spans="2:26" x14ac:dyDescent="0.35">
      <c r="B13" s="5" t="s">
        <v>28</v>
      </c>
      <c r="C13">
        <f>IFERROR(GETPIVOTDATA("Full Name",$B$5,"Employment Status","Full-Time"),"0")</f>
        <v>20</v>
      </c>
      <c r="N13" s="5" t="s">
        <v>29</v>
      </c>
      <c r="O13">
        <f>IFERROR(GETPIVOTDATA("Full Name",$N$5,"Work Location","Head Office"),"0")</f>
        <v>8</v>
      </c>
      <c r="P13" s="9">
        <f t="shared" ref="P12:P14" si="0">SUM(O13)/SUM($O$12:$O$14)</f>
        <v>0.16</v>
      </c>
      <c r="Q13" s="10">
        <f>1-P13</f>
        <v>0.84</v>
      </c>
    </row>
    <row r="14" spans="2:26" x14ac:dyDescent="0.35">
      <c r="B14" s="5" t="s">
        <v>95</v>
      </c>
      <c r="C14">
        <f>IFERROR(GETPIVOTDATA("Full Name",$B$5,"Employment Status","Part-Time"),"0")</f>
        <v>13</v>
      </c>
      <c r="E14" s="5" t="s">
        <v>102</v>
      </c>
      <c r="F14">
        <f>IFERROR(GETPIVOTDATA("Salary",$E$5,"Job Title","Analyst"),"0")</f>
        <v>167041</v>
      </c>
      <c r="G14">
        <f>IFERROR(GETPIVOTDATA("Sum of Leave Taken",$E$5:$E$5,"Job Title","Analyst"),"0")</f>
        <v>28</v>
      </c>
      <c r="N14" s="5" t="s">
        <v>51</v>
      </c>
      <c r="O14">
        <f>IFERROR(GETPIVOTDATA("Full Name",$N$5,"Work Location","Remote"),"0")</f>
        <v>19</v>
      </c>
      <c r="P14" s="9">
        <f t="shared" si="0"/>
        <v>0.38</v>
      </c>
      <c r="Q14" s="10">
        <f>1-P14</f>
        <v>0.62</v>
      </c>
      <c r="S14" s="5" t="s">
        <v>69</v>
      </c>
      <c r="T14">
        <f>IFERROR(GETPIVOTDATA("Full Name",$S$5,"Skills","Communication"),"0")</f>
        <v>12</v>
      </c>
      <c r="V14" s="5" t="s">
        <v>38</v>
      </c>
      <c r="W14">
        <f>IFERROR(GETPIVOTDATA("Full Name",$V$5,"Region","Central"),"0")</f>
        <v>14</v>
      </c>
      <c r="Y14" s="5" t="s">
        <v>26</v>
      </c>
      <c r="Z14" s="12">
        <f>IFERROR(GETPIVOTDATA("Performance Rating",$Y$5,"Department","Finance"),"0")</f>
        <v>2.5833333333333335</v>
      </c>
    </row>
    <row r="15" spans="2:26" x14ac:dyDescent="0.35">
      <c r="B15" s="5" t="s">
        <v>168</v>
      </c>
      <c r="C15">
        <f>SUM(C12:C14)</f>
        <v>50</v>
      </c>
      <c r="E15" s="5" t="s">
        <v>39</v>
      </c>
      <c r="F15">
        <f>IFERROR(GETPIVOTDATA("Salary",$E$5,"Job Title","Designer"),"0")</f>
        <v>613842</v>
      </c>
      <c r="G15">
        <f>IFERROR(GETPIVOTDATA("Sum of Leave Taken",$E$5,"Job Title","Designer"),"0")</f>
        <v>110</v>
      </c>
      <c r="I15" s="5" t="s">
        <v>23</v>
      </c>
      <c r="J15">
        <f>IFERROR(GETPIVOTDATA("Full Name",$I$5,"Age range","18-25"),"0")</f>
        <v>9</v>
      </c>
      <c r="N15" s="5" t="s">
        <v>168</v>
      </c>
      <c r="O15">
        <f>SUM(O12:O14)</f>
        <v>50</v>
      </c>
      <c r="S15" s="5" t="s">
        <v>33</v>
      </c>
      <c r="T15">
        <f>IFERROR(GETPIVOTDATA("Full Name",$S$5,"Skills","Design"),"0")</f>
        <v>11</v>
      </c>
      <c r="V15" s="5" t="s">
        <v>24</v>
      </c>
      <c r="W15">
        <f>IFERROR(GETPIVOTDATA("Full Name",$V$5,"Region","East"),"0")</f>
        <v>10</v>
      </c>
      <c r="Y15" s="5" t="s">
        <v>40</v>
      </c>
      <c r="Z15" s="12">
        <f>IFERROR(GETPIVOTDATA("Performance Rating",$Y$5,"Department","HR"),"0")</f>
        <v>3.3</v>
      </c>
    </row>
    <row r="16" spans="2:26" x14ac:dyDescent="0.35">
      <c r="E16" s="5" t="s">
        <v>67</v>
      </c>
      <c r="F16">
        <f>IFERROR(GETPIVOTDATA("Salary",$E$5,"Job Title","Developer"),"0")</f>
        <v>633594</v>
      </c>
      <c r="G16">
        <f>IFERROR(GETPIVOTDATA("Sum of Leave Taken",$E$5,"Job Title","Developer"),"0")</f>
        <v>104</v>
      </c>
      <c r="I16" s="5" t="s">
        <v>37</v>
      </c>
      <c r="J16">
        <f>IFERROR(GETPIVOTDATA("Full Name",$I$5,"Age range","26-35"),"0")</f>
        <v>13</v>
      </c>
      <c r="S16" s="5" t="s">
        <v>84</v>
      </c>
      <c r="T16">
        <f>IFERROR(GETPIVOTDATA("Full Name",$S$5,"Skills","Excel"),"0")</f>
        <v>7</v>
      </c>
      <c r="V16" s="5" t="s">
        <v>89</v>
      </c>
      <c r="W16">
        <f>IFERROR(GETPIVOTDATA("Full Name",$V$5,"Region","North"),"0")</f>
        <v>7</v>
      </c>
      <c r="Y16" s="5" t="s">
        <v>74</v>
      </c>
      <c r="Z16" s="12">
        <f>IFERROR(GETPIVOTDATA("Performance Rating",$Y$5,"Department","IT"),"0")</f>
        <v>2.25</v>
      </c>
    </row>
    <row r="17" spans="5:26" x14ac:dyDescent="0.35">
      <c r="E17" s="5" t="s">
        <v>48</v>
      </c>
      <c r="F17">
        <f>IFERROR(GETPIVOTDATA("Salary",$E$5,"Job Title","HR Specialist"),"0")</f>
        <v>959266</v>
      </c>
      <c r="G17">
        <f>IFERROR(GETPIVOTDATA("Sum of Leave Taken",$E$5,"Job Title","HR Specialist"),"0")</f>
        <v>123</v>
      </c>
      <c r="I17" s="5" t="s">
        <v>56</v>
      </c>
      <c r="J17">
        <f>IFERROR(GETPIVOTDATA("Full Name",$I$5,"Age range","36-45"),"0")</f>
        <v>12</v>
      </c>
      <c r="S17" s="5" t="s">
        <v>53</v>
      </c>
      <c r="T17">
        <f>IFERROR(GETPIVOTDATA("Full Name",$S$5,"Skills","Management"),"0")</f>
        <v>11</v>
      </c>
      <c r="V17" s="5" t="s">
        <v>73</v>
      </c>
      <c r="W17">
        <f>IFERROR(GETPIVOTDATA("Full Name",$V$5,"Region","South"),"0")</f>
        <v>10</v>
      </c>
      <c r="Y17" s="5" t="s">
        <v>49</v>
      </c>
      <c r="Z17" s="12">
        <f>IFERROR(GETPIVOTDATA("Performance Rating",$Y$5,"Department","Marketing"),"0")</f>
        <v>2.3636363636363638</v>
      </c>
    </row>
    <row r="18" spans="5:26" x14ac:dyDescent="0.35">
      <c r="E18" s="5" t="s">
        <v>25</v>
      </c>
      <c r="F18">
        <f>IFERROR(GETPIVOTDATA("Salary",$E$5,"Job Title","Manager"),"0")</f>
        <v>731170</v>
      </c>
      <c r="G18">
        <f>IFERROR(GETPIVOTDATA("Sum of Leave Taken",$E$5,"Job Title","Manager"),"0")</f>
        <v>122</v>
      </c>
      <c r="I18" s="5" t="s">
        <v>86</v>
      </c>
      <c r="J18">
        <f>IFERROR(GETPIVOTDATA("Full Name",$I$5,"Age range","46-55"),"0")</f>
        <v>7</v>
      </c>
      <c r="S18" s="5" t="s">
        <v>62</v>
      </c>
      <c r="T18">
        <f>IFERROR(GETPIVOTDATA("Full Name",$S$5,"Skills","Python"),"0")</f>
        <v>9</v>
      </c>
      <c r="V18" s="5" t="s">
        <v>47</v>
      </c>
      <c r="W18">
        <f>IFERROR(GETPIVOTDATA("Full Name",$V$5,"Region","West"),"0")</f>
        <v>9</v>
      </c>
      <c r="Y18" s="5" t="s">
        <v>57</v>
      </c>
      <c r="Z18" s="12">
        <f>IFERROR(GETPIVOTDATA("Performance Rating",$Y$5),"0")</f>
        <v>2.62</v>
      </c>
    </row>
    <row r="19" spans="5:26" x14ac:dyDescent="0.35">
      <c r="E19" s="5" t="s">
        <v>168</v>
      </c>
      <c r="F19">
        <f>SUM(F14:F18)</f>
        <v>3104913</v>
      </c>
      <c r="G19">
        <f>SUM(G14:G18)</f>
        <v>487</v>
      </c>
      <c r="I19" s="5" t="s">
        <v>64</v>
      </c>
      <c r="J19">
        <f>IFERROR(GETPIVOTDATA("Full Name",$I$5,"Age range","56 &lt;"),"0")</f>
        <v>9</v>
      </c>
      <c r="S19" s="5" t="s">
        <v>168</v>
      </c>
      <c r="T19">
        <f>SUM(T14:T18)</f>
        <v>50</v>
      </c>
      <c r="V19" s="5" t="s">
        <v>168</v>
      </c>
      <c r="W19">
        <f>SUM(W14:W18)</f>
        <v>50</v>
      </c>
      <c r="Y19" s="5" t="s">
        <v>168</v>
      </c>
      <c r="Z19" s="13">
        <f>AVERAGE(Z14:Z18)</f>
        <v>2.6233939393939396</v>
      </c>
    </row>
    <row r="20" spans="5:26" x14ac:dyDescent="0.35">
      <c r="I20" s="5" t="s">
        <v>168</v>
      </c>
      <c r="J20">
        <f>SUM(J15:J19)</f>
        <v>50</v>
      </c>
      <c r="Z20" s="13"/>
    </row>
    <row r="22" spans="5:26" x14ac:dyDescent="0.35">
      <c r="I22" s="5" t="s">
        <v>36</v>
      </c>
      <c r="J22">
        <f>IFERROR(GETPIVOTDATA("Full Name",$I$5,"Gender","Female"),"0")</f>
        <v>26</v>
      </c>
      <c r="K22" s="8">
        <f>SUM(J22)/SUM($J$22:$J$23)</f>
        <v>0.52</v>
      </c>
      <c r="L22" s="10">
        <f>1-K22</f>
        <v>0.48</v>
      </c>
    </row>
    <row r="23" spans="5:26" x14ac:dyDescent="0.35">
      <c r="I23" s="5" t="s">
        <v>22</v>
      </c>
      <c r="J23">
        <f>IFERROR(GETPIVOTDATA("Full Name",$I$5,"Gender","Male"),"0")</f>
        <v>24</v>
      </c>
      <c r="K23" s="8">
        <f>SUM(J23)/SUM($J$22:$J$23)</f>
        <v>0.48</v>
      </c>
      <c r="L23" s="10">
        <f>1-K23</f>
        <v>0.52</v>
      </c>
    </row>
    <row r="24" spans="5:26" x14ac:dyDescent="0.35">
      <c r="I24" s="5" t="s">
        <v>168</v>
      </c>
      <c r="J24" s="11">
        <f>SUM(J22:J23)</f>
        <v>50</v>
      </c>
    </row>
  </sheetData>
  <mergeCells count="7">
    <mergeCell ref="S3:T3"/>
    <mergeCell ref="E3:G3"/>
    <mergeCell ref="V3:W3"/>
    <mergeCell ref="Y3:Z3"/>
    <mergeCell ref="B3:C3"/>
    <mergeCell ref="I3:L3"/>
    <mergeCell ref="N3:O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k E A A B Q S w M E F A A C A A g A G F f Y 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Y V 9 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F f Y W j J g M r m x A Q A A i Q M A A B M A H A B G b 3 J t d W x h c y 9 T Z W N 0 a W 9 u M S 5 t I K I Y A C i g F A A A A A A A A A A A A A A A A A A A A A A A A A A A A G 1 S U W v b M B B + D + Q / H N p L A s Y l M F a 6 0 o f M b r t s X S l 1 x h 6 a M i 7 2 x R W R p X A 6 t w k h / 3 1 y X M a G o h e h + + 6 + 7 7 s 7 e S p F O w t F f 0 8 u h 4 P h w L 8 g U w V z X B q a w B U Y k u E A w i l c y y W F y P W 2 J J P + c r x e O r c e 3 W h D a e a s k B U / U t n n x U 9 P 7 B c X k / P z i 0 X u 3 q x x W P l F h Y I g H W 2 6 N X 6 r x g n Y 1 p g E h F s a J 7 1 I L / v 7 e A W p X n P / N B N q r l Q P q u S 7 t t X 7 S z 0 f n v J A / P x e / 0 F l L 2 j r r o H d h l S g O K a l c 0 b r V 4 6 b z J m 2 s R 3 o R / + K J f u 9 u m 4 2 x u 2 I Y J a r B G Z W P n 1 M u 8 x D A n t 1 E 7 z C P T Y U I A l B E N r K E b k l W x F H 4 W l N M U s I A n c G o / R H q s M O o v A 3 t 4 S 5 F h M X 5 L R B l i Z M P Y J + o M W a + K x o N 8 S v 2 r v Y X R g a g V v B V 8 1 / q c O G e p f 9 I D p q K A S l 9 V F 5 t 3 2 4 c y X K K d M F G u R d 3 P 0 D 7 u C W s Y q b + e J s 6 8 + m x r g 3 t C X 5 u H Z m f c s d B j k J a h N 7 u i N 8 p b D v N d k T 0 s T d + o 8 E j 8 G 1 r e O c 8 E m 0 D Q g 8 s K s Z G w 9 T k W 6 5 V d z h W p s T F j J i 0 S v d j + V / + D A e D r Q 9 + U s v / w B Q S w E C L Q A U A A I A C A A Y V 9 h a E E y 8 B q Y A A A D 2 A A A A E g A A A A A A A A A A A A A A A A A A A A A A Q 2 9 u Z m l n L 1 B h Y 2 t h Z 2 U u e G 1 s U E s B A i 0 A F A A C A A g A G F f Y W g / K 6 a u k A A A A 6 Q A A A B M A A A A A A A A A A A A A A A A A 8 g A A A F t D b 2 5 0 Z W 5 0 X 1 R 5 c G V z X S 5 4 b W x Q S w E C L Q A U A A I A C A A Y V 9 h a M m A y u b E B A A C J A w A A E w A A A A A A A A A A A A A A A A D j A Q A A R m 9 y b X V s Y X M v U 2 V j d G l v b j E u b V B L B Q Y A A A A A A w A D A M I A A A D 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e E w A A A A A A A L w 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M z M W Q y M D F h Y S 0 3 Z T A 5 L T Q 2 Y m Q t O T Q 3 M i 0 3 N j M 3 M z A 2 N m U 5 Z W 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U x 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1 L T A 2 L T I 0 V D A 1 O j I 2 O j Q 5 L j E x M j U 4 N z Z a I i A v P j x F b n R y e S B U e X B l P S J G a W x s Q 2 9 s d W 1 u V H l w Z X M i I F Z h b H V l P S J z Q X d Z R 0 F 3 W U d C Z 1 l H Q 1 F Z R 0 F 3 W U R C Z 0 1 E Q m d Z R y I g L z 4 8 R W 5 0 c n k g V H l w Z T 0 i R m l s b E N v b H V t b k 5 h b W V z I i B W Y W x 1 Z T 0 i c 1 s m c X V v d D t F b X B s b 3 l l Z S B J R C Z x d W 9 0 O y w m c X V v d D t G d W x s I E 5 h b W U m c X V v d D s s J n F 1 b 3 Q 7 R 2 V u Z G V y J n F 1 b 3 Q 7 L C Z x d W 9 0 O 0 F n Z S Z x d W 9 0 O y w m c X V v d D t B Z 2 U g c m F u Z 2 U m c X V v d D s s J n F 1 b 3 Q 7 U m V n a W 9 u J n F 1 b 3 Q 7 L C Z x d W 9 0 O 0 p v Y i B U a X R s Z S Z x d W 9 0 O y w m c X V v d D t E Z X B h c n R t Z W 5 0 J n F 1 b 3 Q 7 L C Z x d W 9 0 O 0 1 h b m F n Z X I v U 3 V w Z X J 2 a X N v c i Z x d W 9 0 O y w m c X V v d D t E Y X R l I G 9 m I E h p c m U m c X V v d D s s J n F 1 b 3 Q 7 R W 1 w b G 9 5 b W V u d C B T d G F 0 d X M m c X V v d D s s J n F 1 b 3 Q 7 V 2 9 y a y B M b 2 N h d G l v b i Z x d W 9 0 O y w m c X V v d D t T Y W x h c n k m c X V v d D s s J n F 1 b 3 Q 7 U G F 5 I E d y Y W R l J n F 1 b 3 Q 7 L C Z x d W 9 0 O 0 J v b n V z L 0 F s b G 9 3 Y W 5 j Z X M m c X V v d D s s J n F 1 b 3 Q 7 S W 5 z d X J h b m N l I E R l d G F p b H M m c X V v d D s s J n F 1 b 3 Q 7 T G V h d m U g V G F r Z W 4 m c X V v d D s s J n F 1 b 3 Q 7 U G V y Z m 9 y b W F u Y 2 U g U m F 0 a W 5 n J n F 1 b 3 Q 7 L C Z x d W 9 0 O 1 R y Y W l u a W 5 n I F B y b 2 d y Y W 1 z I E F 0 d G V u Z G V k J n F 1 b 3 Q 7 L C Z x d W 9 0 O 1 N r a W x s c y Z x d W 9 0 O y w m c X V v d D t D Z X J 0 a W Z p Y 2 F 0 a W 9 u c y 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U Y W J s Z T E v Q 2 h h b m d l Z C B U e X B l L n t F b X B s b 3 l l Z S B J R C w w f S Z x d W 9 0 O y w m c X V v d D t T Z W N 0 a W 9 u M S 9 U Y W J s Z T E v Q 2 h h b m d l Z C B U e X B l L n t G d W x s I E 5 h b W U s M X 0 m c X V v d D s s J n F 1 b 3 Q 7 U 2 V j d G l v b j E v V G F i b G U x L 0 N o Y W 5 n Z W Q g V H l w Z S 5 7 R 2 V u Z G V y L D J 9 J n F 1 b 3 Q 7 L C Z x d W 9 0 O 1 N l Y 3 R p b 2 4 x L 1 R h Y m x l M S 9 D a G F u Z 2 V k I F R 5 c G U u e 0 F n Z S w z f S Z x d W 9 0 O y w m c X V v d D t T Z W N 0 a W 9 u M S 9 U Y W J s Z T E v Q 2 h h b m d l Z C B U e X B l L n t B Z 2 U g c m F u Z 2 U s N H 0 m c X V v d D s s J n F 1 b 3 Q 7 U 2 V j d G l v b j E v V G F i b G U x L 0 N o Y W 5 n Z W Q g V H l w Z S 5 7 U m V n a W 9 u L D V 9 J n F 1 b 3 Q 7 L C Z x d W 9 0 O 1 N l Y 3 R p b 2 4 x L 1 R h Y m x l M S 9 D a G F u Z 2 V k I F R 5 c G U u e 0 p v Y i B U a X R s Z S w 2 f S Z x d W 9 0 O y w m c X V v d D t T Z W N 0 a W 9 u M S 9 U Y W J s Z T E v Q 2 h h b m d l Z C B U e X B l L n t E Z X B h c n R t Z W 5 0 L D d 9 J n F 1 b 3 Q 7 L C Z x d W 9 0 O 1 N l Y 3 R p b 2 4 x L 1 R h Y m x l M S 9 D a G F u Z 2 V k I F R 5 c G U u e 0 1 h b m F n Z X I v U 3 V w Z X J 2 a X N v c i w 4 f S Z x d W 9 0 O y w m c X V v d D t T Z W N 0 a W 9 u M S 9 U Y W J s Z T E v Q 2 h h b m d l Z C B U e X B l L n t E Y X R l I G 9 m I E h p c m U s O X 0 m c X V v d D s s J n F 1 b 3 Q 7 U 2 V j d G l v b j E v V G F i b G U x L 0 N o Y W 5 n Z W Q g V H l w Z S 5 7 R W 1 w b G 9 5 b W V u d C B T d G F 0 d X M s M T B 9 J n F 1 b 3 Q 7 L C Z x d W 9 0 O 1 N l Y 3 R p b 2 4 x L 1 R h Y m x l M S 9 D a G F u Z 2 V k I F R 5 c G U u e 1 d v c m s g T G 9 j Y X R p b 2 4 s M T F 9 J n F 1 b 3 Q 7 L C Z x d W 9 0 O 1 N l Y 3 R p b 2 4 x L 1 R h Y m x l M S 9 D a G F u Z 2 V k I F R 5 c G U u e 1 N h b G F y e S w x M n 0 m c X V v d D s s J n F 1 b 3 Q 7 U 2 V j d G l v b j E v V G F i b G U x L 0 N o Y W 5 n Z W Q g V H l w Z S 5 7 U G F 5 I E d y Y W R l L D E z f S Z x d W 9 0 O y w m c X V v d D t T Z W N 0 a W 9 u M S 9 U Y W J s Z T E v Q 2 h h b m d l Z C B U e X B l L n t C b 2 5 1 c y 9 B b G x v d 2 F u Y 2 V z L D E 0 f S Z x d W 9 0 O y w m c X V v d D t T Z W N 0 a W 9 u M S 9 U Y W J s Z T E v Q 2 h h b m d l Z C B U e X B l L n t J b n N 1 c m F u Y 2 U g R G V 0 Y W l s c y w x N X 0 m c X V v d D s s J n F 1 b 3 Q 7 U 2 V j d G l v b j E v V G F i b G U x L 0 N o Y W 5 n Z W Q g V H l w Z S 5 7 T G V h d m U g V G F r Z W 4 s M T Z 9 J n F 1 b 3 Q 7 L C Z x d W 9 0 O 1 N l Y 3 R p b 2 4 x L 1 R h Y m x l M S 9 D a G F u Z 2 V k I F R 5 c G U u e 1 B l c m Z v c m 1 h b m N l I F J h d G l u Z y w x N 3 0 m c X V v d D s s J n F 1 b 3 Q 7 U 2 V j d G l v b j E v V G F i b G U x L 0 N o Y W 5 n Z W Q g V H l w Z S 5 7 V H J h a W 5 p b m c g U H J v Z 3 J h b X M g Q X R 0 Z W 5 k Z W Q s M T h 9 J n F 1 b 3 Q 7 L C Z x d W 9 0 O 1 N l Y 3 R p b 2 4 x L 1 R h Y m x l M S 9 D a G F u Z 2 V k I F R 5 c G U u e 1 N r a W x s c y w x O X 0 m c X V v d D s s J n F 1 b 3 Q 7 U 2 V j d G l v b j E v V G F i b G U x L 0 N o Y W 5 n Z W Q g V H l w Z S 5 7 Q 2 V y d G l m a W N h d G l v b n M s M j B 9 J n F 1 b 3 Q 7 X S w m c X V v d D t D b 2 x 1 b W 5 D b 3 V u d C Z x d W 9 0 O z o y M S w m c X V v d D t L Z X l D b 2 x 1 b W 5 O Y W 1 l c y Z x d W 9 0 O z p b X S w m c X V v d D t D b 2 x 1 b W 5 J Z G V u d G l 0 a W V z J n F 1 b 3 Q 7 O l s m c X V v d D t T Z W N 0 a W 9 u M S 9 U Y W J s Z T E v Q 2 h h b m d l Z C B U e X B l L n t F b X B s b 3 l l Z S B J R C w w f S Z x d W 9 0 O y w m c X V v d D t T Z W N 0 a W 9 u M S 9 U Y W J s Z T E v Q 2 h h b m d l Z C B U e X B l L n t G d W x s I E 5 h b W U s M X 0 m c X V v d D s s J n F 1 b 3 Q 7 U 2 V j d G l v b j E v V G F i b G U x L 0 N o Y W 5 n Z W Q g V H l w Z S 5 7 R 2 V u Z G V y L D J 9 J n F 1 b 3 Q 7 L C Z x d W 9 0 O 1 N l Y 3 R p b 2 4 x L 1 R h Y m x l M S 9 D a G F u Z 2 V k I F R 5 c G U u e 0 F n Z S w z f S Z x d W 9 0 O y w m c X V v d D t T Z W N 0 a W 9 u M S 9 U Y W J s Z T E v Q 2 h h b m d l Z C B U e X B l L n t B Z 2 U g c m F u Z 2 U s N H 0 m c X V v d D s s J n F 1 b 3 Q 7 U 2 V j d G l v b j E v V G F i b G U x L 0 N o Y W 5 n Z W Q g V H l w Z S 5 7 U m V n a W 9 u L D V 9 J n F 1 b 3 Q 7 L C Z x d W 9 0 O 1 N l Y 3 R p b 2 4 x L 1 R h Y m x l M S 9 D a G F u Z 2 V k I F R 5 c G U u e 0 p v Y i B U a X R s Z S w 2 f S Z x d W 9 0 O y w m c X V v d D t T Z W N 0 a W 9 u M S 9 U Y W J s Z T E v Q 2 h h b m d l Z C B U e X B l L n t E Z X B h c n R t Z W 5 0 L D d 9 J n F 1 b 3 Q 7 L C Z x d W 9 0 O 1 N l Y 3 R p b 2 4 x L 1 R h Y m x l M S 9 D a G F u Z 2 V k I F R 5 c G U u e 0 1 h b m F n Z X I v U 3 V w Z X J 2 a X N v c i w 4 f S Z x d W 9 0 O y w m c X V v d D t T Z W N 0 a W 9 u M S 9 U Y W J s Z T E v Q 2 h h b m d l Z C B U e X B l L n t E Y X R l I G 9 m I E h p c m U s O X 0 m c X V v d D s s J n F 1 b 3 Q 7 U 2 V j d G l v b j E v V G F i b G U x L 0 N o Y W 5 n Z W Q g V H l w Z S 5 7 R W 1 w b G 9 5 b W V u d C B T d G F 0 d X M s M T B 9 J n F 1 b 3 Q 7 L C Z x d W 9 0 O 1 N l Y 3 R p b 2 4 x L 1 R h Y m x l M S 9 D a G F u Z 2 V k I F R 5 c G U u e 1 d v c m s g T G 9 j Y X R p b 2 4 s M T F 9 J n F 1 b 3 Q 7 L C Z x d W 9 0 O 1 N l Y 3 R p b 2 4 x L 1 R h Y m x l M S 9 D a G F u Z 2 V k I F R 5 c G U u e 1 N h b G F y e S w x M n 0 m c X V v d D s s J n F 1 b 3 Q 7 U 2 V j d G l v b j E v V G F i b G U x L 0 N o Y W 5 n Z W Q g V H l w Z S 5 7 U G F 5 I E d y Y W R l L D E z f S Z x d W 9 0 O y w m c X V v d D t T Z W N 0 a W 9 u M S 9 U Y W J s Z T E v Q 2 h h b m d l Z C B U e X B l L n t C b 2 5 1 c y 9 B b G x v d 2 F u Y 2 V z L D E 0 f S Z x d W 9 0 O y w m c X V v d D t T Z W N 0 a W 9 u M S 9 U Y W J s Z T E v Q 2 h h b m d l Z C B U e X B l L n t J b n N 1 c m F u Y 2 U g R G V 0 Y W l s c y w x N X 0 m c X V v d D s s J n F 1 b 3 Q 7 U 2 V j d G l v b j E v V G F i b G U x L 0 N o Y W 5 n Z W Q g V H l w Z S 5 7 T G V h d m U g V G F r Z W 4 s M T Z 9 J n F 1 b 3 Q 7 L C Z x d W 9 0 O 1 N l Y 3 R p b 2 4 x L 1 R h Y m x l M S 9 D a G F u Z 2 V k I F R 5 c G U u e 1 B l c m Z v c m 1 h b m N l I F J h d G l u Z y w x N 3 0 m c X V v d D s s J n F 1 b 3 Q 7 U 2 V j d G l v b j E v V G F i b G U x L 0 N o Y W 5 n Z W Q g V H l w Z S 5 7 V H J h a W 5 p b m c g U H J v Z 3 J h b X M g Q X R 0 Z W 5 k Z W Q s M T h 9 J n F 1 b 3 Q 7 L C Z x d W 9 0 O 1 N l Y 3 R p b 2 4 x L 1 R h Y m x l M S 9 D a G F u Z 2 V k I F R 5 c G U u e 1 N r a W x s c y w x O X 0 m c X V v d D s s J n F 1 b 3 Q 7 U 2 V j d G l v b j E v V G F i b G U x L 0 N o Y W 5 n Z W Q g V H l w Z S 5 7 Q 2 V y d G l m a W N h d G l v b n M s M j B 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1 R h Y m x l M V 9 U Y W J s 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B N S e Z + + T c 3 R r o m 0 m y E t Q f U A A A A A A I A A A A A A B B m A A A A A Q A A I A A A A M H 8 A z U R g d 3 T z C A A b 0 g S g k k S u + C D X q Y E z f p h c 2 D l 2 e 6 h A A A A A A 6 A A A A A A g A A I A A A A N 9 X W S V x k a T o P e f f c 7 / d 4 x r + L P 0 L C 6 I B V v C A 6 u s N d y o g U A A A A O e M g W P p I r a 0 g w j F H c t 7 8 w 0 P p Z v W y b P m w L + X P H v 1 j j v o R u E b c i U a G / 2 X f e r r K X 0 8 I B 3 2 I G t 3 q P e + n l 2 l n 8 U y x r 6 X 3 m e 9 Z l E f G 4 j I E 8 L Q H D M r Q A A A A N e Q A o G u 1 k f k l v B I v I m Y W w I H r b F 3 d 7 h v B r c M w u r o b r s O s w / Z A X K U Z e 2 0 g Z M 4 n U n p t L c + d e S 0 Y C 9 n F d i p j l P M j 6 A = < / D a t a M a s h u p > 
</file>

<file path=customXml/itemProps1.xml><?xml version="1.0" encoding="utf-8"?>
<ds:datastoreItem xmlns:ds="http://schemas.openxmlformats.org/officeDocument/2006/customXml" ds:itemID="{541DC47A-C274-4B41-B80A-3F38BB1267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korde</dc:creator>
  <cp:lastModifiedBy>harsh korde</cp:lastModifiedBy>
  <dcterms:created xsi:type="dcterms:W3CDTF">2025-06-24T04:29:28Z</dcterms:created>
  <dcterms:modified xsi:type="dcterms:W3CDTF">2025-06-24T14:37:00Z</dcterms:modified>
</cp:coreProperties>
</file>