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RMSoEE\Entrepreneurship Essentials\Spring 2025\QP\"/>
    </mc:Choice>
  </mc:AlternateContent>
  <xr:revisionPtr revIDLastSave="0" documentId="13_ncr:1_{E15FE2E8-3871-420B-9637-15A833302B2F}" xr6:coauthVersionLast="47" xr6:coauthVersionMax="47" xr10:uidLastSave="{00000000-0000-0000-0000-000000000000}"/>
  <bookViews>
    <workbookView xWindow="-108" yWindow="-108" windowWidth="23256" windowHeight="12456" xr2:uid="{DD732D92-EEF9-43AD-BF68-75ECAD6B4682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6" i="2" l="1"/>
  <c r="H15" i="2"/>
  <c r="L17" i="2"/>
  <c r="L18" i="2"/>
  <c r="E31" i="2"/>
  <c r="E30" i="2"/>
  <c r="L16" i="2"/>
  <c r="L14" i="2"/>
  <c r="E23" i="2"/>
  <c r="I11" i="2"/>
  <c r="L26" i="2"/>
  <c r="I26" i="2"/>
  <c r="L25" i="2" s="1"/>
  <c r="L24" i="2"/>
  <c r="L23" i="2"/>
  <c r="L22" i="2"/>
  <c r="L15" i="2"/>
  <c r="L13" i="2"/>
  <c r="I7" i="2"/>
  <c r="L9" i="2" s="1"/>
  <c r="L7" i="2"/>
  <c r="L27" i="2" l="1"/>
  <c r="L19" i="2"/>
  <c r="E39" i="2"/>
  <c r="I19" i="2"/>
  <c r="H30" i="2"/>
  <c r="I25" i="2"/>
  <c r="L10" i="2" s="1"/>
  <c r="I28" i="2"/>
  <c r="I14" i="2"/>
  <c r="I6" i="2"/>
  <c r="L8" i="2" s="1"/>
  <c r="E29" i="2"/>
  <c r="E22" i="2"/>
  <c r="E20" i="2"/>
  <c r="E13" i="2"/>
  <c r="E12" i="2"/>
  <c r="E11" i="2"/>
  <c r="E10" i="2"/>
  <c r="E24" i="2" l="1"/>
  <c r="E25" i="2" s="1"/>
  <c r="E26" i="2" s="1"/>
  <c r="I12" i="2" s="1"/>
  <c r="E32" i="2"/>
  <c r="E33" i="2" s="1"/>
  <c r="E14" i="2"/>
  <c r="E15" i="2" s="1"/>
  <c r="E16" i="2" s="1"/>
  <c r="E34" i="2" l="1"/>
  <c r="I13" i="2" s="1"/>
  <c r="E35" i="2"/>
  <c r="L6" i="2" l="1"/>
  <c r="E36" i="2"/>
  <c r="E37" i="2" s="1"/>
  <c r="E45" i="2" s="1"/>
  <c r="E38" i="2" l="1"/>
  <c r="E40" i="2"/>
  <c r="E41" i="2" l="1"/>
  <c r="E42" i="2"/>
  <c r="E43" i="2" s="1"/>
  <c r="F43" i="2" s="1"/>
  <c r="E44" i="2" l="1"/>
  <c r="L5" i="2"/>
  <c r="I20" i="2" l="1"/>
  <c r="I30" i="2" s="1"/>
  <c r="L11" i="2"/>
  <c r="L28" i="2" s="1"/>
  <c r="L29" i="2" s="1"/>
  <c r="I5" i="2" s="1"/>
  <c r="I15" i="2" s="1"/>
</calcChain>
</file>

<file path=xl/sharedStrings.xml><?xml version="1.0" encoding="utf-8"?>
<sst xmlns="http://schemas.openxmlformats.org/spreadsheetml/2006/main" count="163" uniqueCount="122">
  <si>
    <t>Payment of rent</t>
  </si>
  <si>
    <t>Advertisement expense</t>
  </si>
  <si>
    <t>Sales</t>
  </si>
  <si>
    <t>Purchase of equipment</t>
  </si>
  <si>
    <t>Depreciation</t>
  </si>
  <si>
    <t>Salary</t>
  </si>
  <si>
    <t>Net profit</t>
  </si>
  <si>
    <t>Fuel cost</t>
  </si>
  <si>
    <t>Purchase during the year</t>
  </si>
  <si>
    <t>Current Assets</t>
  </si>
  <si>
    <t>Insurance</t>
  </si>
  <si>
    <t>Amortization</t>
  </si>
  <si>
    <t>Employees benefits</t>
  </si>
  <si>
    <t>Closing stock</t>
  </si>
  <si>
    <t>Purchase of land</t>
  </si>
  <si>
    <t>Transportation expense</t>
  </si>
  <si>
    <t xml:space="preserve">Maintenance </t>
  </si>
  <si>
    <t>Operating expenses</t>
  </si>
  <si>
    <t>Machinery</t>
  </si>
  <si>
    <t>Legal expense</t>
  </si>
  <si>
    <t>Operating profit</t>
  </si>
  <si>
    <t>Land</t>
  </si>
  <si>
    <t>Purchase of goods</t>
  </si>
  <si>
    <t>Building</t>
  </si>
  <si>
    <t>Construction of factory shed</t>
  </si>
  <si>
    <t>Plant &amp; Machinery</t>
  </si>
  <si>
    <t>Purchase of a truck</t>
  </si>
  <si>
    <t>Income tax</t>
  </si>
  <si>
    <t>Preliminary &amp; Preoperative expenses to the extent not amortized</t>
  </si>
  <si>
    <t>License and registration fees</t>
  </si>
  <si>
    <t xml:space="preserve">Amortization of capitalized preliminary &amp; preoperative expenses </t>
  </si>
  <si>
    <t>Dividend</t>
  </si>
  <si>
    <t>Total assets</t>
  </si>
  <si>
    <t>Repayment of bank loan</t>
  </si>
  <si>
    <t>Retained profit</t>
  </si>
  <si>
    <t>Trade Receivables</t>
  </si>
  <si>
    <t>Equity and Liabilities</t>
  </si>
  <si>
    <t>Telephone bill payment</t>
  </si>
  <si>
    <t>Purchase of telephone</t>
  </si>
  <si>
    <t>Fully paid up equity share capital</t>
  </si>
  <si>
    <t>Electricity bill payment</t>
  </si>
  <si>
    <t>Reserves and Surplus/Retained earnmings</t>
  </si>
  <si>
    <t>Total of Owners' Equity</t>
  </si>
  <si>
    <t>Interest on bank loan</t>
  </si>
  <si>
    <t>Sale of goods</t>
  </si>
  <si>
    <t>Short term liabilities</t>
  </si>
  <si>
    <t>Purchase of computer</t>
  </si>
  <si>
    <t>Trade Payables/ Sundry Creditors</t>
  </si>
  <si>
    <t>Short term loan from bank</t>
  </si>
  <si>
    <t>Audit fees</t>
  </si>
  <si>
    <t>Sub total</t>
  </si>
  <si>
    <t>Fresh long term loan raised</t>
  </si>
  <si>
    <t>Long term liabilities</t>
  </si>
  <si>
    <t>Trade Payables</t>
  </si>
  <si>
    <t>Traveling expenses</t>
  </si>
  <si>
    <t>Sub total of  liabilities</t>
  </si>
  <si>
    <t>Stationeries</t>
  </si>
  <si>
    <t xml:space="preserve">Total Equity &amp; liabilities </t>
  </si>
  <si>
    <t>Company pays dividend during the year</t>
  </si>
  <si>
    <t>Founders contribute to new equity capital</t>
  </si>
  <si>
    <t>Company pays income tax @ 20%</t>
  </si>
  <si>
    <t>Outstanding in short term loan</t>
  </si>
  <si>
    <t>Postage</t>
  </si>
  <si>
    <t>Web hosting</t>
  </si>
  <si>
    <t>Internet expenses</t>
  </si>
  <si>
    <t xml:space="preserve">Cash </t>
  </si>
  <si>
    <t>Inventory/Stock of goods</t>
  </si>
  <si>
    <t>Trade receivables</t>
  </si>
  <si>
    <t>Fixed assets</t>
  </si>
  <si>
    <t>GROSS PROFIT</t>
  </si>
  <si>
    <t>COST OF GOODS SOLD</t>
  </si>
  <si>
    <t>opening stock</t>
  </si>
  <si>
    <t>closing stock</t>
  </si>
  <si>
    <t>31.3.2024</t>
  </si>
  <si>
    <t>31.3.2023</t>
  </si>
  <si>
    <t>CoGS</t>
  </si>
  <si>
    <t>GP%</t>
  </si>
  <si>
    <t>Previous year's value</t>
  </si>
  <si>
    <t>Total depreciable assets</t>
  </si>
  <si>
    <t>Depreciation @5%</t>
  </si>
  <si>
    <t>@10%</t>
  </si>
  <si>
    <t>Last year's value</t>
  </si>
  <si>
    <t>Book value</t>
  </si>
  <si>
    <t>Sold old machine</t>
  </si>
  <si>
    <t>Total depreciable value</t>
  </si>
  <si>
    <t>TOTAL DEPRECIATION</t>
  </si>
  <si>
    <t>Operating margin</t>
  </si>
  <si>
    <t>Interest payment</t>
  </si>
  <si>
    <t>Profit before tax</t>
  </si>
  <si>
    <t>PBT margin</t>
  </si>
  <si>
    <t>From operating activities</t>
  </si>
  <si>
    <t>Change in inventory</t>
  </si>
  <si>
    <t>Change in receivables</t>
  </si>
  <si>
    <t>Change in payable</t>
  </si>
  <si>
    <t>From investment activities</t>
  </si>
  <si>
    <t>Sale of land</t>
  </si>
  <si>
    <t>Purchase machinery</t>
  </si>
  <si>
    <t>Sale of machinery</t>
  </si>
  <si>
    <t>Contribution to equity</t>
  </si>
  <si>
    <t>From financing activities</t>
  </si>
  <si>
    <t>Repayment of loan</t>
  </si>
  <si>
    <t>Change in short term loan</t>
  </si>
  <si>
    <t xml:space="preserve">Purchase of Building </t>
  </si>
  <si>
    <t>Sale of building</t>
  </si>
  <si>
    <t>Fresh long term loan</t>
  </si>
  <si>
    <t>Total cash flow during the year</t>
  </si>
  <si>
    <t>Cash balance</t>
  </si>
  <si>
    <t>Depreciation rate for building</t>
  </si>
  <si>
    <t xml:space="preserve">Depreciation rate for machinery </t>
  </si>
  <si>
    <t>purchase of goods during the year</t>
  </si>
  <si>
    <t>Sold during the year</t>
  </si>
  <si>
    <t xml:space="preserve">Balance sheet as of </t>
  </si>
  <si>
    <t>Provided below the operational expenses for the year 2023-24, some balance sheet data as of 31.03.2024, and the balance sheet as on 31.03.2023. Please prepare profit &amp; loss account for 2023-24, balance sheet as of 31.03.2024, and cash flow statement for the year 2023-24</t>
  </si>
  <si>
    <t>EBITDA</t>
  </si>
  <si>
    <t>Format for cash flow</t>
  </si>
  <si>
    <t>Sale of an old computer (BV: 200)</t>
  </si>
  <si>
    <t xml:space="preserve">Sale of old machine (book value: 300) </t>
  </si>
  <si>
    <t>Sale of building (Book value: 400)</t>
  </si>
  <si>
    <t>Sale of land (Book value: 900)</t>
  </si>
  <si>
    <t>Long term bank  loan</t>
  </si>
  <si>
    <t>Cash flow statement for 2023-24</t>
  </si>
  <si>
    <t>Cash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</si>
</sst>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dashDotDot">
        <color auto="1"/>
      </right>
      <top style="thin">
        <color auto="1"/>
      </top>
      <bottom style="dashDotDot">
        <color auto="1"/>
      </bottom>
      <diagonal/>
    </border>
    <border>
      <left style="dashDotDot">
        <color auto="1"/>
      </left>
      <right style="thin">
        <color auto="1"/>
      </right>
      <top style="thin">
        <color auto="1"/>
      </top>
      <bottom style="dashDotDot">
        <color auto="1"/>
      </bottom>
      <diagonal/>
    </border>
    <border>
      <left style="thin">
        <color auto="1"/>
      </left>
      <right style="dashDotDot">
        <color auto="1"/>
      </right>
      <top style="dashDotDot">
        <color auto="1"/>
      </top>
      <bottom style="dashDotDot">
        <color auto="1"/>
      </bottom>
      <diagonal/>
    </border>
    <border>
      <left style="dashDotDot">
        <color auto="1"/>
      </left>
      <right style="thin">
        <color auto="1"/>
      </right>
      <top style="dashDotDot">
        <color auto="1"/>
      </top>
      <bottom style="dashDotDot">
        <color auto="1"/>
      </bottom>
      <diagonal/>
    </border>
    <border>
      <left style="thin">
        <color auto="1"/>
      </left>
      <right style="dashDotDot">
        <color auto="1"/>
      </right>
      <top style="dashDotDot">
        <color auto="1"/>
      </top>
      <bottom style="thin">
        <color auto="1"/>
      </bottom>
      <diagonal/>
    </border>
    <border>
      <left style="dashDotDot">
        <color auto="1"/>
      </left>
      <right style="thin">
        <color auto="1"/>
      </right>
      <top style="dashDotDot">
        <color auto="1"/>
      </top>
      <bottom style="thin">
        <color auto="1"/>
      </bottom>
      <diagonal/>
    </border>
    <border>
      <left style="thin">
        <color auto="1"/>
      </left>
      <right style="dashDotDot">
        <color auto="1"/>
      </right>
      <top/>
      <bottom/>
      <diagonal/>
    </border>
    <border>
      <left style="dashDotDot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3" fillId="2" borderId="0" xfId="0" applyFont="1" applyFill="1"/>
    <xf numFmtId="9" fontId="0" fillId="0" borderId="0" xfId="1" applyFont="1"/>
    <xf numFmtId="0" fontId="2" fillId="0" borderId="0" xfId="0" applyFont="1"/>
    <xf numFmtId="0" fontId="0" fillId="3" borderId="0" xfId="0" applyFill="1"/>
    <xf numFmtId="0" fontId="4" fillId="0" borderId="1" xfId="0" applyFont="1" applyBorder="1"/>
    <xf numFmtId="0" fontId="0" fillId="0" borderId="2" xfId="0" applyBorder="1"/>
    <xf numFmtId="0" fontId="4" fillId="0" borderId="3" xfId="0" applyFont="1" applyBorder="1"/>
    <xf numFmtId="0" fontId="0" fillId="0" borderId="4" xfId="0" applyBorder="1"/>
    <xf numFmtId="0" fontId="4" fillId="0" borderId="3" xfId="0" applyFont="1" applyBorder="1" applyAlignment="1">
      <alignment wrapText="1"/>
    </xf>
    <xf numFmtId="0" fontId="3" fillId="0" borderId="3" xfId="0" applyFont="1" applyBorder="1"/>
    <xf numFmtId="9" fontId="2" fillId="0" borderId="4" xfId="0" applyNumberFormat="1" applyFont="1" applyBorder="1"/>
    <xf numFmtId="0" fontId="0" fillId="0" borderId="4" xfId="0" quotePrefix="1" applyBorder="1" applyAlignment="1">
      <alignment horizontal="right"/>
    </xf>
    <xf numFmtId="0" fontId="4" fillId="0" borderId="5" xfId="0" applyFont="1" applyBorder="1"/>
    <xf numFmtId="0" fontId="0" fillId="0" borderId="6" xfId="0" applyBorder="1"/>
    <xf numFmtId="0" fontId="3" fillId="2" borderId="1" xfId="0" applyFont="1" applyFill="1" applyBorder="1"/>
    <xf numFmtId="0" fontId="3" fillId="2" borderId="3" xfId="0" applyFont="1" applyFill="1" applyBorder="1"/>
    <xf numFmtId="0" fontId="0" fillId="0" borderId="3" xfId="0" applyBorder="1"/>
    <xf numFmtId="0" fontId="5" fillId="2" borderId="3" xfId="0" applyFont="1" applyFill="1" applyBorder="1"/>
    <xf numFmtId="0" fontId="3" fillId="2" borderId="3" xfId="0" applyFont="1" applyFill="1" applyBorder="1" applyAlignment="1">
      <alignment horizontal="left" wrapText="1"/>
    </xf>
    <xf numFmtId="0" fontId="2" fillId="0" borderId="4" xfId="0" applyFont="1" applyBorder="1"/>
    <xf numFmtId="0" fontId="5" fillId="2" borderId="5" xfId="0" applyFont="1" applyFill="1" applyBorder="1"/>
    <xf numFmtId="0" fontId="2" fillId="0" borderId="6" xfId="0" applyFont="1" applyBorder="1"/>
    <xf numFmtId="0" fontId="4" fillId="0" borderId="7" xfId="0" applyFont="1" applyBorder="1"/>
    <xf numFmtId="0" fontId="0" fillId="0" borderId="8" xfId="0" applyBorder="1"/>
    <xf numFmtId="0" fontId="0" fillId="0" borderId="0" xfId="0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383F2-D97A-43B2-A998-B25103EA592A}">
  <dimension ref="A1:L83"/>
  <sheetViews>
    <sheetView tabSelected="1" topLeftCell="A30" workbookViewId="0">
      <selection activeCell="E47" sqref="E47"/>
    </sheetView>
  </sheetViews>
  <sheetFormatPr defaultRowHeight="14.4" x14ac:dyDescent="0.3"/>
  <cols>
    <col min="1" max="1" width="44.33203125" customWidth="1"/>
    <col min="2" max="2" width="13" customWidth="1"/>
    <col min="4" max="4" width="20.21875" customWidth="1"/>
    <col min="5" max="5" width="12.5546875" customWidth="1"/>
    <col min="6" max="6" width="4.88671875" customWidth="1"/>
    <col min="7" max="7" width="45.44140625" customWidth="1"/>
    <col min="8" max="8" width="8.88671875" customWidth="1"/>
    <col min="9" max="9" width="9" customWidth="1"/>
    <col min="11" max="11" width="20.5546875" customWidth="1"/>
  </cols>
  <sheetData>
    <row r="1" spans="1:12" ht="54.6" customHeight="1" x14ac:dyDescent="0.3">
      <c r="A1" s="25" t="s">
        <v>112</v>
      </c>
      <c r="B1" s="25"/>
    </row>
    <row r="2" spans="1:12" ht="18" customHeight="1" x14ac:dyDescent="0.35">
      <c r="A2" s="7" t="s">
        <v>22</v>
      </c>
      <c r="B2" s="8">
        <v>10000</v>
      </c>
      <c r="K2" t="s">
        <v>120</v>
      </c>
    </row>
    <row r="3" spans="1:12" ht="18" x14ac:dyDescent="0.35">
      <c r="A3" s="5" t="s">
        <v>64</v>
      </c>
      <c r="B3" s="6">
        <v>30</v>
      </c>
      <c r="G3" s="15" t="s">
        <v>111</v>
      </c>
      <c r="H3" s="6" t="s">
        <v>74</v>
      </c>
      <c r="I3" t="s">
        <v>73</v>
      </c>
      <c r="K3" t="s">
        <v>114</v>
      </c>
    </row>
    <row r="4" spans="1:12" ht="18" x14ac:dyDescent="0.35">
      <c r="A4" s="7" t="s">
        <v>1</v>
      </c>
      <c r="B4" s="8">
        <v>60</v>
      </c>
      <c r="G4" s="16" t="s">
        <v>9</v>
      </c>
      <c r="H4" s="8"/>
      <c r="K4" s="3" t="s">
        <v>90</v>
      </c>
    </row>
    <row r="5" spans="1:12" ht="18" x14ac:dyDescent="0.35">
      <c r="A5" s="7" t="s">
        <v>3</v>
      </c>
      <c r="B5" s="8">
        <v>2500</v>
      </c>
      <c r="G5" s="16" t="s">
        <v>65</v>
      </c>
      <c r="H5" s="8">
        <v>460</v>
      </c>
      <c r="I5">
        <f>L29</f>
        <v>358</v>
      </c>
      <c r="K5" t="s">
        <v>6</v>
      </c>
      <c r="L5">
        <f>E43</f>
        <v>1944</v>
      </c>
    </row>
    <row r="6" spans="1:12" ht="18" x14ac:dyDescent="0.35">
      <c r="A6" s="7" t="s">
        <v>15</v>
      </c>
      <c r="B6" s="8">
        <v>200</v>
      </c>
      <c r="G6" s="16" t="s">
        <v>66</v>
      </c>
      <c r="H6" s="8">
        <v>950</v>
      </c>
      <c r="I6">
        <f>B12</f>
        <v>1200</v>
      </c>
      <c r="K6" t="s">
        <v>4</v>
      </c>
      <c r="L6">
        <f>E35</f>
        <v>959</v>
      </c>
    </row>
    <row r="7" spans="1:12" ht="18" x14ac:dyDescent="0.35">
      <c r="A7" s="7" t="s">
        <v>14</v>
      </c>
      <c r="B7" s="8">
        <v>800</v>
      </c>
      <c r="G7" s="16" t="s">
        <v>67</v>
      </c>
      <c r="H7" s="8">
        <v>5700</v>
      </c>
      <c r="I7">
        <f>B31</f>
        <v>3050</v>
      </c>
      <c r="K7" t="s">
        <v>11</v>
      </c>
      <c r="L7">
        <f>B24</f>
        <v>100</v>
      </c>
    </row>
    <row r="8" spans="1:12" ht="18" x14ac:dyDescent="0.35">
      <c r="A8" s="7" t="s">
        <v>7</v>
      </c>
      <c r="B8" s="8">
        <v>45</v>
      </c>
      <c r="D8" t="s">
        <v>69</v>
      </c>
      <c r="G8" s="16"/>
      <c r="H8" s="8"/>
      <c r="K8" t="s">
        <v>91</v>
      </c>
      <c r="L8">
        <f>H6-I6</f>
        <v>-250</v>
      </c>
    </row>
    <row r="9" spans="1:12" ht="18" x14ac:dyDescent="0.35">
      <c r="A9" s="7" t="s">
        <v>63</v>
      </c>
      <c r="B9" s="8">
        <v>10</v>
      </c>
      <c r="D9" t="s">
        <v>70</v>
      </c>
      <c r="G9" s="17"/>
      <c r="H9" s="8"/>
      <c r="K9" t="s">
        <v>92</v>
      </c>
      <c r="L9">
        <f>H7-I7</f>
        <v>2650</v>
      </c>
    </row>
    <row r="10" spans="1:12" ht="18" x14ac:dyDescent="0.35">
      <c r="A10" s="7" t="s">
        <v>12</v>
      </c>
      <c r="B10" s="8">
        <v>500</v>
      </c>
      <c r="D10" t="s">
        <v>2</v>
      </c>
      <c r="E10">
        <f>B26</f>
        <v>18000</v>
      </c>
      <c r="G10" s="18" t="s">
        <v>68</v>
      </c>
      <c r="H10" s="8"/>
      <c r="K10" t="s">
        <v>93</v>
      </c>
      <c r="L10">
        <f>I25-H25</f>
        <v>140</v>
      </c>
    </row>
    <row r="11" spans="1:12" ht="18" x14ac:dyDescent="0.35">
      <c r="A11" s="23" t="s">
        <v>115</v>
      </c>
      <c r="B11" s="24">
        <v>200</v>
      </c>
      <c r="D11" t="s">
        <v>71</v>
      </c>
      <c r="E11">
        <f>H6</f>
        <v>950</v>
      </c>
      <c r="G11" s="16" t="s">
        <v>21</v>
      </c>
      <c r="H11" s="8">
        <v>1890</v>
      </c>
      <c r="I11">
        <f>H11+B7-B44</f>
        <v>1790</v>
      </c>
      <c r="L11" s="3">
        <f>SUM(L5:L10)</f>
        <v>5543</v>
      </c>
    </row>
    <row r="12" spans="1:12" ht="18" x14ac:dyDescent="0.35">
      <c r="A12" s="7" t="s">
        <v>13</v>
      </c>
      <c r="B12" s="8">
        <v>1200</v>
      </c>
      <c r="D12" t="s">
        <v>109</v>
      </c>
      <c r="E12">
        <f>B2</f>
        <v>10000</v>
      </c>
      <c r="G12" s="16" t="s">
        <v>23</v>
      </c>
      <c r="H12" s="8">
        <v>1500</v>
      </c>
      <c r="I12">
        <f>E26</f>
        <v>1805</v>
      </c>
      <c r="K12" s="3" t="s">
        <v>94</v>
      </c>
    </row>
    <row r="13" spans="1:12" ht="18" x14ac:dyDescent="0.35">
      <c r="A13" s="7" t="s">
        <v>10</v>
      </c>
      <c r="B13" s="8">
        <v>45</v>
      </c>
      <c r="D13" t="s">
        <v>72</v>
      </c>
      <c r="E13">
        <f>B12</f>
        <v>1200</v>
      </c>
      <c r="G13" s="16" t="s">
        <v>25</v>
      </c>
      <c r="H13" s="8">
        <v>3545</v>
      </c>
      <c r="I13">
        <f>E34</f>
        <v>7776</v>
      </c>
      <c r="K13" t="s">
        <v>14</v>
      </c>
      <c r="L13">
        <f>-B7</f>
        <v>-800</v>
      </c>
    </row>
    <row r="14" spans="1:12" ht="39" customHeight="1" x14ac:dyDescent="0.35">
      <c r="A14" s="7" t="s">
        <v>16</v>
      </c>
      <c r="B14" s="8">
        <v>75</v>
      </c>
      <c r="D14" t="s">
        <v>75</v>
      </c>
      <c r="E14">
        <f>E11+E12-E13</f>
        <v>9750</v>
      </c>
      <c r="G14" s="19" t="s">
        <v>28</v>
      </c>
      <c r="H14" s="8">
        <v>1000</v>
      </c>
      <c r="I14">
        <f>H14-B24</f>
        <v>900</v>
      </c>
      <c r="K14" t="s">
        <v>95</v>
      </c>
      <c r="L14">
        <f>B44</f>
        <v>900</v>
      </c>
    </row>
    <row r="15" spans="1:12" ht="18" x14ac:dyDescent="0.35">
      <c r="A15" s="7" t="s">
        <v>19</v>
      </c>
      <c r="B15" s="8">
        <v>15</v>
      </c>
      <c r="D15" t="s">
        <v>69</v>
      </c>
      <c r="E15">
        <f>E10-E14</f>
        <v>8250</v>
      </c>
      <c r="G15" s="18" t="s">
        <v>32</v>
      </c>
      <c r="H15" s="20">
        <f>H14+H13+H12+H11+H7+H6+H5</f>
        <v>15045</v>
      </c>
      <c r="I15" s="20">
        <f>I14+I13+I12+I11+I7+I6+I5</f>
        <v>16879</v>
      </c>
      <c r="K15" t="s">
        <v>102</v>
      </c>
      <c r="L15">
        <f>-B20</f>
        <v>-800</v>
      </c>
    </row>
    <row r="16" spans="1:12" ht="18" x14ac:dyDescent="0.35">
      <c r="A16" s="7" t="s">
        <v>0</v>
      </c>
      <c r="B16" s="8">
        <v>300</v>
      </c>
      <c r="D16" t="s">
        <v>76</v>
      </c>
      <c r="E16" s="2">
        <f>E15/E10</f>
        <v>0.45833333333333331</v>
      </c>
      <c r="F16" s="2"/>
      <c r="K16" t="s">
        <v>103</v>
      </c>
      <c r="L16">
        <f>B39</f>
        <v>400</v>
      </c>
    </row>
    <row r="17" spans="1:12" ht="18" x14ac:dyDescent="0.35">
      <c r="A17" s="7" t="s">
        <v>29</v>
      </c>
      <c r="B17" s="8">
        <v>35</v>
      </c>
      <c r="G17" s="18" t="s">
        <v>36</v>
      </c>
      <c r="H17" s="8"/>
      <c r="K17" t="s">
        <v>96</v>
      </c>
      <c r="L17">
        <f>-B5-B22-B25-B28</f>
        <v>-5595</v>
      </c>
    </row>
    <row r="18" spans="1:12" ht="18" x14ac:dyDescent="0.35">
      <c r="A18" s="7" t="s">
        <v>33</v>
      </c>
      <c r="B18" s="8">
        <v>450</v>
      </c>
      <c r="D18" t="s">
        <v>4</v>
      </c>
      <c r="G18" s="16"/>
      <c r="H18" s="8"/>
      <c r="K18" t="s">
        <v>97</v>
      </c>
      <c r="L18">
        <f>B30+B11</f>
        <v>500</v>
      </c>
    </row>
    <row r="19" spans="1:12" ht="18" x14ac:dyDescent="0.35">
      <c r="A19" s="7" t="s">
        <v>5</v>
      </c>
      <c r="B19" s="8">
        <v>1800</v>
      </c>
      <c r="D19" t="s">
        <v>23</v>
      </c>
      <c r="G19" s="16" t="s">
        <v>39</v>
      </c>
      <c r="H19" s="8">
        <v>3000</v>
      </c>
      <c r="I19">
        <f>H19+B38</f>
        <v>4000</v>
      </c>
      <c r="L19" s="3">
        <f>SUM(L13:L18)</f>
        <v>-5395</v>
      </c>
    </row>
    <row r="20" spans="1:12" ht="18" x14ac:dyDescent="0.35">
      <c r="A20" s="7" t="s">
        <v>24</v>
      </c>
      <c r="B20" s="8">
        <v>800</v>
      </c>
      <c r="D20" t="s">
        <v>77</v>
      </c>
      <c r="E20">
        <f>H12</f>
        <v>1500</v>
      </c>
      <c r="G20" s="16" t="s">
        <v>41</v>
      </c>
      <c r="H20" s="8">
        <v>1522</v>
      </c>
      <c r="I20">
        <f>H20+E44</f>
        <v>1966</v>
      </c>
      <c r="K20" s="3" t="s">
        <v>99</v>
      </c>
    </row>
    <row r="21" spans="1:12" ht="18" x14ac:dyDescent="0.35">
      <c r="A21" s="10" t="s">
        <v>43</v>
      </c>
      <c r="B21" s="8">
        <v>1200</v>
      </c>
      <c r="G21" s="16"/>
      <c r="H21" s="8"/>
      <c r="K21" s="3"/>
    </row>
    <row r="22" spans="1:12" ht="18" x14ac:dyDescent="0.35">
      <c r="A22" s="7" t="s">
        <v>26</v>
      </c>
      <c r="B22" s="8">
        <v>2700</v>
      </c>
      <c r="D22" t="s">
        <v>8</v>
      </c>
      <c r="E22">
        <f>B20</f>
        <v>800</v>
      </c>
      <c r="G22" s="18" t="s">
        <v>42</v>
      </c>
      <c r="H22" s="8"/>
      <c r="K22" t="s">
        <v>98</v>
      </c>
      <c r="L22">
        <f>B38</f>
        <v>1000</v>
      </c>
    </row>
    <row r="23" spans="1:12" ht="18" x14ac:dyDescent="0.35">
      <c r="A23" s="7" t="s">
        <v>49</v>
      </c>
      <c r="B23" s="8">
        <v>50</v>
      </c>
      <c r="D23" t="s">
        <v>110</v>
      </c>
      <c r="E23">
        <f>B39</f>
        <v>400</v>
      </c>
      <c r="G23" s="16"/>
      <c r="H23" s="8"/>
      <c r="K23" t="s">
        <v>104</v>
      </c>
      <c r="L23">
        <f>B36</f>
        <v>2000</v>
      </c>
    </row>
    <row r="24" spans="1:12" ht="32.4" customHeight="1" x14ac:dyDescent="0.35">
      <c r="A24" s="9" t="s">
        <v>30</v>
      </c>
      <c r="B24" s="8">
        <v>100</v>
      </c>
      <c r="D24" t="s">
        <v>78</v>
      </c>
      <c r="E24">
        <f>E20+E22-E23</f>
        <v>1900</v>
      </c>
      <c r="G24" s="18" t="s">
        <v>45</v>
      </c>
      <c r="H24" s="8"/>
      <c r="K24" t="s">
        <v>100</v>
      </c>
      <c r="L24">
        <f>-B18</f>
        <v>-450</v>
      </c>
    </row>
    <row r="25" spans="1:12" ht="18" x14ac:dyDescent="0.35">
      <c r="A25" s="7" t="s">
        <v>46</v>
      </c>
      <c r="B25" s="8">
        <v>300</v>
      </c>
      <c r="D25" t="s">
        <v>79</v>
      </c>
      <c r="E25">
        <f>E24*0.05</f>
        <v>95</v>
      </c>
      <c r="G25" s="16" t="s">
        <v>47</v>
      </c>
      <c r="H25" s="8">
        <v>560</v>
      </c>
      <c r="I25">
        <f>B37</f>
        <v>700</v>
      </c>
      <c r="K25" t="s">
        <v>101</v>
      </c>
      <c r="L25">
        <f>I26-H26</f>
        <v>-1300</v>
      </c>
    </row>
    <row r="26" spans="1:12" ht="18" x14ac:dyDescent="0.35">
      <c r="A26" s="7" t="s">
        <v>44</v>
      </c>
      <c r="B26" s="8">
        <v>18000</v>
      </c>
      <c r="D26" t="s">
        <v>82</v>
      </c>
      <c r="E26">
        <f>E24-E25</f>
        <v>1805</v>
      </c>
      <c r="G26" s="16" t="s">
        <v>48</v>
      </c>
      <c r="H26" s="8">
        <v>3800</v>
      </c>
      <c r="I26">
        <f>B41</f>
        <v>2500</v>
      </c>
      <c r="K26" t="s">
        <v>31</v>
      </c>
      <c r="L26">
        <f>-B40</f>
        <v>-1500</v>
      </c>
    </row>
    <row r="27" spans="1:12" ht="18" x14ac:dyDescent="0.35">
      <c r="A27" s="7" t="s">
        <v>54</v>
      </c>
      <c r="B27" s="8">
        <v>131</v>
      </c>
      <c r="G27" s="16" t="s">
        <v>52</v>
      </c>
      <c r="H27" s="8"/>
      <c r="K27" s="3" t="s">
        <v>50</v>
      </c>
      <c r="L27" s="3">
        <f>SUM(L22:L26)</f>
        <v>-250</v>
      </c>
    </row>
    <row r="28" spans="1:12" ht="18" x14ac:dyDescent="0.35">
      <c r="A28" s="7" t="s">
        <v>38</v>
      </c>
      <c r="B28" s="8">
        <v>95</v>
      </c>
      <c r="D28" t="s">
        <v>18</v>
      </c>
      <c r="G28" s="16" t="s">
        <v>119</v>
      </c>
      <c r="H28" s="8">
        <v>6163</v>
      </c>
      <c r="I28">
        <f>H28+B36-B18</f>
        <v>7713</v>
      </c>
      <c r="K28" t="s">
        <v>105</v>
      </c>
      <c r="L28">
        <f>L27+L19+L11</f>
        <v>-102</v>
      </c>
    </row>
    <row r="29" spans="1:12" ht="18" x14ac:dyDescent="0.35">
      <c r="A29" s="7" t="s">
        <v>40</v>
      </c>
      <c r="B29" s="8">
        <v>140</v>
      </c>
      <c r="D29" t="s">
        <v>81</v>
      </c>
      <c r="E29">
        <f>H13</f>
        <v>3545</v>
      </c>
      <c r="G29" s="18" t="s">
        <v>55</v>
      </c>
      <c r="H29" s="8"/>
      <c r="K29" t="s">
        <v>106</v>
      </c>
      <c r="L29">
        <f>L28+H5</f>
        <v>358</v>
      </c>
    </row>
    <row r="30" spans="1:12" ht="22.8" customHeight="1" x14ac:dyDescent="0.35">
      <c r="A30" s="9" t="s">
        <v>116</v>
      </c>
      <c r="B30" s="8">
        <v>300</v>
      </c>
      <c r="D30" t="s">
        <v>8</v>
      </c>
      <c r="E30">
        <f>B5+B22+B25+B28</f>
        <v>5595</v>
      </c>
      <c r="G30" s="21" t="s">
        <v>57</v>
      </c>
      <c r="H30" s="22">
        <f>SUM(H18:H29)</f>
        <v>15045</v>
      </c>
      <c r="I30" s="3">
        <f>SUM(I19:I28)</f>
        <v>16879</v>
      </c>
    </row>
    <row r="31" spans="1:12" ht="18" x14ac:dyDescent="0.35">
      <c r="A31" s="7" t="s">
        <v>35</v>
      </c>
      <c r="B31" s="8">
        <v>3050</v>
      </c>
      <c r="D31" t="s">
        <v>83</v>
      </c>
      <c r="E31">
        <f>B30+B11</f>
        <v>500</v>
      </c>
      <c r="G31" s="1"/>
    </row>
    <row r="32" spans="1:12" ht="18" x14ac:dyDescent="0.35">
      <c r="A32" s="7" t="s">
        <v>56</v>
      </c>
      <c r="B32" s="8">
        <v>20</v>
      </c>
      <c r="D32" t="s">
        <v>84</v>
      </c>
      <c r="E32">
        <f>E29+E30-E31</f>
        <v>8640</v>
      </c>
    </row>
    <row r="33" spans="1:6" ht="18" x14ac:dyDescent="0.35">
      <c r="A33" s="7" t="s">
        <v>60</v>
      </c>
      <c r="B33" s="8"/>
      <c r="D33" t="s">
        <v>4</v>
      </c>
      <c r="E33">
        <f>E32*0.1</f>
        <v>864</v>
      </c>
    </row>
    <row r="34" spans="1:6" ht="18" x14ac:dyDescent="0.35">
      <c r="A34" s="7" t="s">
        <v>37</v>
      </c>
      <c r="B34" s="8">
        <v>100</v>
      </c>
      <c r="D34" t="s">
        <v>82</v>
      </c>
      <c r="E34">
        <f>E32-E33</f>
        <v>7776</v>
      </c>
    </row>
    <row r="35" spans="1:6" ht="18" x14ac:dyDescent="0.35">
      <c r="A35" s="7" t="s">
        <v>62</v>
      </c>
      <c r="B35" s="8">
        <v>5</v>
      </c>
      <c r="D35" s="3" t="s">
        <v>85</v>
      </c>
      <c r="E35" s="3">
        <f>E25+E33</f>
        <v>959</v>
      </c>
    </row>
    <row r="36" spans="1:6" ht="18" x14ac:dyDescent="0.35">
      <c r="A36" s="7" t="s">
        <v>51</v>
      </c>
      <c r="B36" s="8">
        <v>2000</v>
      </c>
      <c r="D36" t="s">
        <v>17</v>
      </c>
      <c r="E36">
        <f>E35+B3+B4+B6+B13+B8+B9+B10+B19+B14+B15+B16+B17+B24+B23+B34+B29+B35+B27+B32</f>
        <v>4620</v>
      </c>
    </row>
    <row r="37" spans="1:6" ht="18" x14ac:dyDescent="0.35">
      <c r="A37" s="7" t="s">
        <v>53</v>
      </c>
      <c r="B37" s="8">
        <v>700</v>
      </c>
      <c r="D37" t="s">
        <v>20</v>
      </c>
      <c r="E37">
        <f>E15-E36</f>
        <v>3630</v>
      </c>
    </row>
    <row r="38" spans="1:6" ht="18" x14ac:dyDescent="0.35">
      <c r="A38" s="7" t="s">
        <v>59</v>
      </c>
      <c r="B38" s="8">
        <v>1000</v>
      </c>
      <c r="D38" t="s">
        <v>86</v>
      </c>
      <c r="E38" s="2">
        <f>E37/E10</f>
        <v>0.20166666666666666</v>
      </c>
    </row>
    <row r="39" spans="1:6" ht="18" x14ac:dyDescent="0.35">
      <c r="A39" s="13" t="s">
        <v>117</v>
      </c>
      <c r="B39" s="14">
        <v>400</v>
      </c>
      <c r="D39" t="s">
        <v>87</v>
      </c>
      <c r="E39">
        <f>B21</f>
        <v>1200</v>
      </c>
    </row>
    <row r="40" spans="1:6" ht="18" x14ac:dyDescent="0.35">
      <c r="A40" s="7" t="s">
        <v>58</v>
      </c>
      <c r="B40" s="8">
        <v>1500</v>
      </c>
      <c r="D40" t="s">
        <v>88</v>
      </c>
      <c r="E40">
        <f>E37-E39</f>
        <v>2430</v>
      </c>
    </row>
    <row r="41" spans="1:6" ht="18" x14ac:dyDescent="0.35">
      <c r="A41" s="7" t="s">
        <v>61</v>
      </c>
      <c r="B41" s="8">
        <v>2500</v>
      </c>
      <c r="D41" t="s">
        <v>89</v>
      </c>
      <c r="E41" s="2">
        <f>E40/E10</f>
        <v>0.13500000000000001</v>
      </c>
    </row>
    <row r="42" spans="1:6" ht="18" x14ac:dyDescent="0.35">
      <c r="A42" s="7" t="s">
        <v>107</v>
      </c>
      <c r="B42" s="11">
        <v>0.05</v>
      </c>
      <c r="D42" t="s">
        <v>27</v>
      </c>
      <c r="E42">
        <f>E40*0.2</f>
        <v>486</v>
      </c>
    </row>
    <row r="43" spans="1:6" ht="18" x14ac:dyDescent="0.35">
      <c r="A43" s="7" t="s">
        <v>108</v>
      </c>
      <c r="B43" s="12" t="s">
        <v>80</v>
      </c>
      <c r="D43" t="s">
        <v>6</v>
      </c>
      <c r="E43" s="4">
        <f>E40-E42</f>
        <v>1944</v>
      </c>
      <c r="F43" s="2">
        <f>E43/E10</f>
        <v>0.108</v>
      </c>
    </row>
    <row r="44" spans="1:6" ht="18" x14ac:dyDescent="0.35">
      <c r="A44" s="7" t="s">
        <v>118</v>
      </c>
      <c r="B44" s="8">
        <v>900</v>
      </c>
      <c r="D44" t="s">
        <v>34</v>
      </c>
      <c r="E44">
        <f>E43-B40</f>
        <v>444</v>
      </c>
    </row>
    <row r="45" spans="1:6" x14ac:dyDescent="0.3">
      <c r="D45" t="s">
        <v>113</v>
      </c>
      <c r="E45">
        <f>E37+E33+B24</f>
        <v>4594</v>
      </c>
    </row>
    <row r="46" spans="1:6" x14ac:dyDescent="0.3">
      <c r="D46" t="s">
        <v>121</v>
      </c>
      <c r="E46">
        <f>E43+E35+B24</f>
        <v>3003</v>
      </c>
    </row>
    <row r="48" spans="1:6" x14ac:dyDescent="0.3">
      <c r="A48" t="s">
        <v>2</v>
      </c>
      <c r="B48">
        <v>18000</v>
      </c>
    </row>
    <row r="49" spans="1:2" x14ac:dyDescent="0.3">
      <c r="A49" t="s">
        <v>71</v>
      </c>
      <c r="B49">
        <v>950</v>
      </c>
    </row>
    <row r="50" spans="1:2" x14ac:dyDescent="0.3">
      <c r="A50" t="s">
        <v>109</v>
      </c>
      <c r="B50">
        <v>10000</v>
      </c>
    </row>
    <row r="51" spans="1:2" x14ac:dyDescent="0.3">
      <c r="A51" t="s">
        <v>72</v>
      </c>
      <c r="B51">
        <v>1200</v>
      </c>
    </row>
    <row r="52" spans="1:2" x14ac:dyDescent="0.3">
      <c r="A52" t="s">
        <v>75</v>
      </c>
      <c r="B52">
        <v>9750</v>
      </c>
    </row>
    <row r="53" spans="1:2" x14ac:dyDescent="0.3">
      <c r="A53" t="s">
        <v>69</v>
      </c>
      <c r="B53">
        <v>8250</v>
      </c>
    </row>
    <row r="54" spans="1:2" x14ac:dyDescent="0.3">
      <c r="A54" t="s">
        <v>76</v>
      </c>
      <c r="B54">
        <v>0.45833333333333331</v>
      </c>
    </row>
    <row r="56" spans="1:2" x14ac:dyDescent="0.3">
      <c r="A56" t="s">
        <v>4</v>
      </c>
    </row>
    <row r="57" spans="1:2" x14ac:dyDescent="0.3">
      <c r="A57" t="s">
        <v>23</v>
      </c>
    </row>
    <row r="58" spans="1:2" x14ac:dyDescent="0.3">
      <c r="A58" t="s">
        <v>77</v>
      </c>
      <c r="B58">
        <v>1500</v>
      </c>
    </row>
    <row r="60" spans="1:2" x14ac:dyDescent="0.3">
      <c r="A60" t="s">
        <v>8</v>
      </c>
      <c r="B60">
        <v>800</v>
      </c>
    </row>
    <row r="61" spans="1:2" x14ac:dyDescent="0.3">
      <c r="A61" t="s">
        <v>110</v>
      </c>
      <c r="B61">
        <v>400</v>
      </c>
    </row>
    <row r="62" spans="1:2" x14ac:dyDescent="0.3">
      <c r="A62" t="s">
        <v>78</v>
      </c>
      <c r="B62">
        <v>1900</v>
      </c>
    </row>
    <row r="63" spans="1:2" x14ac:dyDescent="0.3">
      <c r="A63" t="s">
        <v>79</v>
      </c>
      <c r="B63">
        <v>95</v>
      </c>
    </row>
    <row r="64" spans="1:2" x14ac:dyDescent="0.3">
      <c r="A64" t="s">
        <v>82</v>
      </c>
      <c r="B64">
        <v>1805</v>
      </c>
    </row>
    <row r="66" spans="1:2" x14ac:dyDescent="0.3">
      <c r="A66" t="s">
        <v>18</v>
      </c>
    </row>
    <row r="67" spans="1:2" x14ac:dyDescent="0.3">
      <c r="A67" t="s">
        <v>81</v>
      </c>
      <c r="B67">
        <v>3540</v>
      </c>
    </row>
    <row r="68" spans="1:2" x14ac:dyDescent="0.3">
      <c r="A68" t="s">
        <v>8</v>
      </c>
      <c r="B68">
        <v>5595</v>
      </c>
    </row>
    <row r="69" spans="1:2" x14ac:dyDescent="0.3">
      <c r="A69" t="s">
        <v>83</v>
      </c>
      <c r="B69">
        <v>500</v>
      </c>
    </row>
    <row r="70" spans="1:2" x14ac:dyDescent="0.3">
      <c r="A70" t="s">
        <v>84</v>
      </c>
      <c r="B70">
        <v>8635</v>
      </c>
    </row>
    <row r="71" spans="1:2" x14ac:dyDescent="0.3">
      <c r="A71" t="s">
        <v>4</v>
      </c>
      <c r="B71">
        <v>863.5</v>
      </c>
    </row>
    <row r="72" spans="1:2" x14ac:dyDescent="0.3">
      <c r="A72" t="s">
        <v>82</v>
      </c>
      <c r="B72">
        <v>7771.5</v>
      </c>
    </row>
    <row r="73" spans="1:2" x14ac:dyDescent="0.3">
      <c r="A73" t="s">
        <v>85</v>
      </c>
      <c r="B73">
        <v>958.5</v>
      </c>
    </row>
    <row r="74" spans="1:2" x14ac:dyDescent="0.3">
      <c r="A74" t="s">
        <v>17</v>
      </c>
      <c r="B74">
        <v>4618.5</v>
      </c>
    </row>
    <row r="75" spans="1:2" x14ac:dyDescent="0.3">
      <c r="A75" t="s">
        <v>20</v>
      </c>
      <c r="B75">
        <v>3631.5</v>
      </c>
    </row>
    <row r="76" spans="1:2" x14ac:dyDescent="0.3">
      <c r="A76" t="s">
        <v>86</v>
      </c>
      <c r="B76">
        <v>0.20175000000000001</v>
      </c>
    </row>
    <row r="77" spans="1:2" x14ac:dyDescent="0.3">
      <c r="A77" t="s">
        <v>87</v>
      </c>
      <c r="B77">
        <v>1200</v>
      </c>
    </row>
    <row r="78" spans="1:2" x14ac:dyDescent="0.3">
      <c r="A78" t="s">
        <v>88</v>
      </c>
      <c r="B78">
        <v>2431.5</v>
      </c>
    </row>
    <row r="79" spans="1:2" x14ac:dyDescent="0.3">
      <c r="A79" t="s">
        <v>89</v>
      </c>
      <c r="B79">
        <v>0.13508333333333333</v>
      </c>
    </row>
    <row r="80" spans="1:2" x14ac:dyDescent="0.3">
      <c r="A80" t="s">
        <v>27</v>
      </c>
      <c r="B80">
        <v>486.3</v>
      </c>
    </row>
    <row r="81" spans="1:2" x14ac:dyDescent="0.3">
      <c r="A81" t="s">
        <v>6</v>
      </c>
      <c r="B81">
        <v>1945.2</v>
      </c>
    </row>
    <row r="82" spans="1:2" x14ac:dyDescent="0.3">
      <c r="A82" t="s">
        <v>34</v>
      </c>
      <c r="B82">
        <v>445.20000000000005</v>
      </c>
    </row>
    <row r="83" spans="1:2" x14ac:dyDescent="0.3">
      <c r="A83" t="s">
        <v>113</v>
      </c>
      <c r="B83">
        <v>4595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</dc:creator>
  <cp:lastModifiedBy>manoj</cp:lastModifiedBy>
  <dcterms:created xsi:type="dcterms:W3CDTF">2024-08-16T14:51:49Z</dcterms:created>
  <dcterms:modified xsi:type="dcterms:W3CDTF">2025-02-26T19:26:18Z</dcterms:modified>
</cp:coreProperties>
</file>