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600" firstSheet="4" activeTab="9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Inputs" sheetId="2" state="visible" r:id="rId2"/>
    <sheet xmlns:r="http://schemas.openxmlformats.org/officeDocument/2006/relationships" name="Revenue Calc" sheetId="3" state="visible" r:id="rId3"/>
    <sheet xmlns:r="http://schemas.openxmlformats.org/officeDocument/2006/relationships" name="Operating Cost Calc" sheetId="4" state="visible" r:id="rId4"/>
    <sheet xmlns:r="http://schemas.openxmlformats.org/officeDocument/2006/relationships" name="Fixed Assets Schedule" sheetId="5" state="visible" r:id="rId5"/>
    <sheet xmlns:r="http://schemas.openxmlformats.org/officeDocument/2006/relationships" name="Debt Schedule" sheetId="6" state="visible" r:id="rId6"/>
    <sheet xmlns:r="http://schemas.openxmlformats.org/officeDocument/2006/relationships" name="Equity Schedule" sheetId="7" state="visible" r:id="rId7"/>
    <sheet xmlns:r="http://schemas.openxmlformats.org/officeDocument/2006/relationships" name="P&amp;L" sheetId="8" state="visible" r:id="rId8"/>
    <sheet xmlns:r="http://schemas.openxmlformats.org/officeDocument/2006/relationships" name="Balance Sheet" sheetId="9" state="visible" r:id="rId9"/>
    <sheet xmlns:r="http://schemas.openxmlformats.org/officeDocument/2006/relationships" name="CFS" sheetId="10" state="visible" r:id="rId10"/>
    <sheet xmlns:r="http://schemas.openxmlformats.org/officeDocument/2006/relationships" name="IRR" sheetId="11" state="visible" r:id="rId11"/>
  </sheets>
  <externalReferences>
    <externalReference xmlns:r="http://schemas.openxmlformats.org/officeDocument/2006/relationships" r:id="rId12"/>
    <externalReference xmlns:r="http://schemas.openxmlformats.org/officeDocument/2006/relationships" r:id="rId13"/>
    <externalReference xmlns:r="http://schemas.openxmlformats.org/officeDocument/2006/relationships" r:id="rId14"/>
    <externalReference xmlns:r="http://schemas.openxmlformats.org/officeDocument/2006/relationships" r:id="rId15"/>
    <externalReference xmlns:r="http://schemas.openxmlformats.org/officeDocument/2006/relationships" r:id="rId16"/>
    <externalReference xmlns:r="http://schemas.openxmlformats.org/officeDocument/2006/relationships" r:id="rId17"/>
  </externalReferences>
  <definedNames>
    <definedName name="___1__123Graph_ACHART_3" hidden="1">'[1]Super Region'!$D$12:$D$14</definedName>
    <definedName name="___2__123Graph_ACHART_6" hidden="1">'[1]YTD Actual'!$D$13:$D$13</definedName>
    <definedName name="___3__123Graph_ACHART_9" hidden="1">[1]Region!$D$11:$D$26</definedName>
    <definedName name="___4__123Graph_BCHART_1" hidden="1">[2]SSDGrowth!$F$13:$F$24</definedName>
    <definedName name="___5__123Graph_BCHART_6" hidden="1">'[1]YTD Actual'!$D$12:$D$12</definedName>
    <definedName name="___a1" hidden="1">{#N/A,#N/A,TRUE,"Overall";#N/A,#N/A,TRUE,"Region Wise ";#N/A,#N/A,TRUE,"Client Wise"}</definedName>
    <definedName name="___q1" hidden="1">{#N/A,#N/A,TRUE,"Overall";#N/A,#N/A,TRUE,"Region Wise ";#N/A,#N/A,TRUE,"Client Wise"}</definedName>
    <definedName name="___thinkcellM0YAAAAAAAAAAAAAjjnNnTF8TkKLFpIfH6Pvxw" hidden="1">'[3]Monthly SOLD History'!#REF!</definedName>
    <definedName name="___thinkcellM0YAAAAAAAABAAAAWWVeXoploU29aICLpJlPOA" hidden="1">'[3]Monthly SOLD History'!#REF!</definedName>
    <definedName name="___x1" hidden="1">{#N/A,#N/A,TRUE,"Overall";#N/A,#N/A,TRUE,"Region Wise ";#N/A,#N/A,TRUE,"Client Wise"}</definedName>
    <definedName name="__1__123Graph_ACHART_3" hidden="1">'[1]Super Region'!$D$12:$D$14</definedName>
    <definedName name="__2__123Graph_ACHART_6" hidden="1">'[1]YTD Actual'!$D$13:$D$13</definedName>
    <definedName name="__3__123Graph_ACHART_9" hidden="1">[1]Region!$D$11:$D$26</definedName>
    <definedName name="__4__123Graph_BCHART_1" hidden="1">[2]SSDGrowth!$F$13:$F$24</definedName>
    <definedName name="__5__123Graph_BCHART_6" hidden="1">'[1]YTD Actual'!$D$12:$D$12</definedName>
    <definedName name="__a1" hidden="1">{#N/A,#N/A,TRUE,"Overall";#N/A,#N/A,TRUE,"Region Wise ";#N/A,#N/A,TRUE,"Client Wise"}</definedName>
    <definedName name="__q1" hidden="1">{#N/A,#N/A,TRUE,"Overall";#N/A,#N/A,TRUE,"Region Wise ";#N/A,#N/A,TRUE,"Client Wise"}</definedName>
    <definedName name="__x1" hidden="1">{#N/A,#N/A,TRUE,"Overall";#N/A,#N/A,TRUE,"Region Wise ";#N/A,#N/A,TRUE,"Client Wise"}</definedName>
    <definedName name="_1__123Graph_ACHART_3" hidden="1">'[1]Super Region'!$D$12:$D$14</definedName>
    <definedName name="_11__123Graph_ACHART_7" hidden="1">[4]Data_Summary!#REF!</definedName>
    <definedName name="_13__123Graph_ACHART_8" hidden="1">[4]Data_Summary!#REF!</definedName>
    <definedName name="_15__123Graph_ACHART_9" hidden="1">[4]Data_Detail!#REF!</definedName>
    <definedName name="_17__123Graph_BCHART_3" hidden="1">[4]Data_Detail!#REF!</definedName>
    <definedName name="_19__123Graph_BCHART_4" hidden="1">[4]Data_Detail!#REF!</definedName>
    <definedName name="_1Graph" hidden="1">'[1]Super Region'!$D$12:$D$14</definedName>
    <definedName name="_2__123Graph_ACHART_6" hidden="1">'[1]YTD Actual'!$D$13:$D$13</definedName>
    <definedName name="_21__123Graph_BCHART_5" hidden="1">[4]Data_Detail!#REF!</definedName>
    <definedName name="_23__123Graph_BCHART_6" hidden="1">[4]Data_Summary!#REF!</definedName>
    <definedName name="_25__123Graph_BCHART_7" hidden="1">[4]Data_Summary!#REF!</definedName>
    <definedName name="_27__123Graph_BCHART_8" hidden="1">[4]Data_Summary!#REF!</definedName>
    <definedName name="_29__123Graph_BCHART_9" hidden="1">[4]Data_Detail!#REF!</definedName>
    <definedName name="_2Graph" hidden="1">'[1]YTD Actual'!$D$13:$D$13</definedName>
    <definedName name="_3__123Graph_ACHART_3" hidden="1">[4]Data_Detail!#REF!</definedName>
    <definedName name="_3__123Graph_ACHART_9" hidden="1">[1]Region!$D$11:$D$26</definedName>
    <definedName name="_31__123Graph_CCHART_3" hidden="1">[4]Data_Detail!#REF!</definedName>
    <definedName name="_33__123Graph_CCHART_4" hidden="1">[4]Data_Detail!#REF!</definedName>
    <definedName name="_35__123Graph_CCHART_5" hidden="1">[4]Data_Detail!#REF!</definedName>
    <definedName name="_37__123Graph_CCHART_6" hidden="1">[4]Data_Summary!#REF!</definedName>
    <definedName name="_39__123Graph_CCHART_7" hidden="1">[4]Data_Summary!#REF!</definedName>
    <definedName name="_3Graph" hidden="1">[1]Region!$D$11:$D$26</definedName>
    <definedName name="_4__123Graph_BCHART_1" hidden="1">[2]SSDGrowth!$F$13:$F$24</definedName>
    <definedName name="_41__123Graph_CCHART_8" hidden="1">[4]Data_Summary!#REF!</definedName>
    <definedName name="_43__123Graph_CCHART_9" hidden="1">[4]Data_Detail!#REF!</definedName>
    <definedName name="_45__123Graph_DCHART_3" hidden="1">[4]Data_Detail!#REF!</definedName>
    <definedName name="_47__123Graph_DCHART_4" hidden="1">[4]Data_Detail!#REF!</definedName>
    <definedName name="_49__123Graph_DCHART_5" hidden="1">[4]Data_Detail!#REF!</definedName>
    <definedName name="_4Graph" hidden="1">[2]SSDGrowth!$F$13:$F$24</definedName>
    <definedName name="_5__123Graph_ACHART_4" hidden="1">[4]Data_Detail!#REF!</definedName>
    <definedName name="_5__123Graph_BCHART_6" hidden="1">'[1]YTD Actual'!$D$12:$D$12</definedName>
    <definedName name="_51__123Graph_DCHART_6" hidden="1">[4]Data_Summary!#REF!</definedName>
    <definedName name="_53__123Graph_DCHART_7" hidden="1">[4]Data_Summary!#REF!</definedName>
    <definedName name="_55__123Graph_DCHART_8" hidden="1">[4]Data_Summary!#REF!</definedName>
    <definedName name="_57__123Graph_DCHART_9" hidden="1">[4]Data_Detail!#REF!</definedName>
    <definedName name="_59__123Graph_ECHART_3" hidden="1">[4]Data_Detail!#REF!</definedName>
    <definedName name="_5Graph" hidden="1">'[1]YTD Actual'!$D$12:$D$12</definedName>
    <definedName name="_61__123Graph_ECHART_4" hidden="1">[4]Data_Detail!#REF!</definedName>
    <definedName name="_63__123Graph_ECHART_5" hidden="1">[4]Data_Detail!#REF!</definedName>
    <definedName name="_65__123Graph_ECHART_6" hidden="1">[4]Data_Summary!#REF!</definedName>
    <definedName name="_67__123Graph_ECHART_7" hidden="1">[4]Data_Summary!#REF!</definedName>
    <definedName name="_69__123Graph_ECHART_8" hidden="1">[4]Data_Summary!#REF!</definedName>
    <definedName name="_7__123Graph_ACHART_5" hidden="1">[4]Data_Detail!#REF!</definedName>
    <definedName name="_71__123Graph_ECHART_9" hidden="1">[4]Data_Detail!#REF!</definedName>
    <definedName name="_73__123Graph_FCHART_5" hidden="1">[4]Data_Detail!#REF!</definedName>
    <definedName name="_75__123Graph_FCHART_6" hidden="1">[4]Data_Summary!#REF!</definedName>
    <definedName name="_77__123Graph_FCHART_7" hidden="1">[4]Data_Summary!#REF!</definedName>
    <definedName name="_79__123Graph_FCHART_8" hidden="1">[4]Data_Summary!#REF!</definedName>
    <definedName name="_81__123Graph_XCHART_4" hidden="1">[4]Data_Detail!#REF!</definedName>
    <definedName name="_83__123Graph_XCHART_5" hidden="1">[4]Data_Detail!#REF!</definedName>
    <definedName name="_85__123Graph_XCHART_7" hidden="1">[4]Data_Summary!#REF!</definedName>
    <definedName name="_87__123Graph_XCHART_8" hidden="1">[4]Data_Summary!#REF!</definedName>
    <definedName name="_9__123Graph_ACHART_6" hidden="1">[4]Data_Summary!#REF!</definedName>
    <definedName name="_a1" hidden="1">{#N/A,#N/A,TRUE,"Overall";#N/A,#N/A,TRUE,"Region Wise ";#N/A,#N/A,TRUE,"Client Wise"}</definedName>
    <definedName name="_a2" hidden="1">{#N/A,#N/A,TRUE,"Overall";#N/A,#N/A,TRUE,"Region Wise ";#N/A,#N/A,TRUE,"Client Wise"}</definedName>
    <definedName name="_Fill" hidden="1">#REF!</definedName>
    <definedName name="_Key1" hidden="1">[1]TEMPLATE!$F$31</definedName>
    <definedName name="_Key1.1" hidden="1">#REF!</definedName>
    <definedName name="_Key1.2" hidden="1">#REF!</definedName>
    <definedName name="_Key1.3" hidden="1">#REF!</definedName>
    <definedName name="_Key2" hidden="1">[1]TEMPLATE!$A$31</definedName>
    <definedName name="_Order1" hidden="1">0</definedName>
    <definedName name="_Order2" hidden="1">0</definedName>
    <definedName name="_Parse_In" hidden="1">[1]TEMPLATE!$A$31:$H$388</definedName>
    <definedName name="_q1" hidden="1">{#N/A,#N/A,TRUE,"Overall";#N/A,#N/A,TRUE,"Region Wise ";#N/A,#N/A,TRUE,"Client Wise"}</definedName>
    <definedName name="_Sort" hidden="1">[1]TEMPLATE!$A$31:$G$399</definedName>
    <definedName name="_Sort1.1" hidden="1">#REF!</definedName>
    <definedName name="_Sort1.2" hidden="1">#REF!</definedName>
    <definedName name="_Sort1.3" hidden="1">#REF!</definedName>
    <definedName name="_x1" hidden="1">{#N/A,#N/A,TRUE,"Overall";#N/A,#N/A,TRUE,"Region Wise ";#N/A,#N/A,TRUE,"Client Wise"}</definedName>
    <definedName name="a" hidden="1">{"WSQ1",#N/A,FALSE,"WRK P&amp;L -Qtr";"Q1ECG",#N/A,FALSE,"ECG P&amp;L -Qtr";"SRVQ1",#N/A,FALSE,"Server P&amp;L -Qtr";"Q1OPT",#N/A,FALSE,"Server Options P&amp;L -Qtr";"SOPSQ1",#N/A,FALSE,"SOPs P&amp;L -Qtr"}</definedName>
    <definedName name="AA" hidden="1">#REF!</definedName>
    <definedName name="aaaa" hidden="1">{"WSQ1",#N/A,FALSE,"WRK P&amp;L -Qtr";"Q1ECG",#N/A,FALSE,"ECG P&amp;L -Qtr";"SRVQ1",#N/A,FALSE,"Server P&amp;L -Qtr";"Q1OPT",#N/A,FALSE,"Server Options P&amp;L -Qtr";"SOPSQ1",#N/A,FALSE,"SOPs P&amp;L -Qtr"}</definedName>
    <definedName name="ab" hidden="1">{#N/A,#N/A,TRUE,"Overall";#N/A,#N/A,TRUE,"Region Wise ";#N/A,#N/A,TRUE,"Client Wise"}</definedName>
    <definedName name="abc" hidden="1">{"WSQ1",#N/A,FALSE,"WRK P&amp;L -Qtr";"Q1ECG",#N/A,FALSE,"ECG P&amp;L -Qtr";"SRVQ1",#N/A,FALSE,"Server P&amp;L -Qtr";"Q1OPT",#N/A,FALSE,"Server Options P&amp;L -Qtr";"SOPSQ1",#N/A,FALSE,"SOPs P&amp;L -Qtr"}</definedName>
    <definedName name="abcde" hidden="1">#REF!</definedName>
    <definedName name="abd" hidden="1">{"Application Management",#N/A,FALSE,"Total Costs"}</definedName>
    <definedName name="ad" hidden="1">{#N/A,#N/A,TRUE,"Overall";#N/A,#N/A,TRUE,"Region Wise ";#N/A,#N/A,TRUE,"Client Wise"}</definedName>
    <definedName name="ADF" hidden="1">{#N/A,#N/A,TRUE,"Overall";#N/A,#N/A,TRUE,"Region Wise ";#N/A,#N/A,TRUE,"Client Wise"}</definedName>
    <definedName name="aks" hidden="1">{#N/A,#N/A,TRUE,"Overall";#N/A,#N/A,TRUE,"Region Wise ";#N/A,#N/A,TRUE,"Client Wise"}</definedName>
    <definedName name="an" hidden="1">{#N/A,#N/A,TRUE,"Overall";#N/A,#N/A,TRUE,"Region Wise ";#N/A,#N/A,TRUE,"Client Wise"}</definedName>
    <definedName name="anscount" hidden="1">1</definedName>
    <definedName name="AQ" hidden="1">{#N/A,#N/A,TRUE,"Overall";#N/A,#N/A,TRUE,"Region Wise ";#N/A,#N/A,TRUE,"Client Wise"}</definedName>
    <definedName name="AQQ" hidden="1">{#N/A,#N/A,TRUE,"Overall";#N/A,#N/A,TRUE,"Region Wise ";#N/A,#N/A,TRUE,"Client Wise"}</definedName>
    <definedName name="as" hidden="1">{"Help Desk",#N/A,FALSE,"Total Costs"}</definedName>
    <definedName name="asa" hidden="1">{#N/A,#N/A,TRUE,"Overall";#N/A,#N/A,TRUE,"Region Wise ";#N/A,#N/A,TRUE,"Client Wise"}</definedName>
    <definedName name="asd" hidden="1">{#N/A,#N/A,TRUE,"Overall";#N/A,#N/A,TRUE,"Region Wise ";#N/A,#N/A,TRUE,"Client Wise"}</definedName>
    <definedName name="asdf" hidden="1">{"WSQ1",#N/A,FALSE,"WRK P&amp;L -Qtr";"Q1ECG",#N/A,FALSE,"ECG P&amp;L -Qtr";"SRVQ1",#N/A,FALSE,"Server P&amp;L -Qtr";"Q1OPT",#N/A,FALSE,"Server Options P&amp;L -Qtr";"SOPSQ1",#N/A,FALSE,"SOPs P&amp;L -Qtr"}</definedName>
    <definedName name="asdfasdf" hidden="1">{#N/A,#N/A,TRUE,"Overall";#N/A,#N/A,TRUE,"Region Wise ";#N/A,#N/A,TRUE,"Client Wise"}</definedName>
    <definedName name="asdss" hidden="1">{#N/A,#N/A,FALSE,"PRESS ADVERTISEMENT (SEBI)";#N/A,#N/A,FALSE,"US GAAP (not printed)"}</definedName>
    <definedName name="auq" hidden="1">{#N/A,#N/A,TRUE,"Overall";#N/A,#N/A,TRUE,"Region Wise ";#N/A,#N/A,TRUE,"Client Wise"}</definedName>
    <definedName name="b" hidden="1">{#N/A,#N/A,TRUE,"Overall";#N/A,#N/A,TRUE,"Region Wise ";#N/A,#N/A,TRUE,"Client Wise"}</definedName>
    <definedName name="Baseline" hidden="1">{"'Cost Centers'!$A$1:$P$373"}</definedName>
    <definedName name="bb" hidden="1">[4]Data_Detail!#REF!</definedName>
    <definedName name="BH" hidden="1">{"WSQ1",#N/A,FALSE,"WRK P&amp;L -Qtr";"Q1ECG",#N/A,FALSE,"ECG P&amp;L -Qtr";"SRVQ1",#N/A,FALSE,"Server P&amp;L -Qtr";"Q1OPT",#N/A,FALSE,"Server Options P&amp;L -Qtr";"SOPSQ1",#N/A,FALSE,"SOPs P&amp;L -Qtr"}</definedName>
    <definedName name="bla" hidden="1">{#N/A,#N/A,TRUE,"Overall";#N/A,#N/A,TRUE,"Region Wise ";#N/A,#N/A,TRUE,"Client Wise"}</definedName>
    <definedName name="BudgetVsActualComp" hidden="1">{#N/A,#N/A,TRUE,"Overall";#N/A,#N/A,TRUE,"Region Wise ";#N/A,#N/A,TRUE,"Client Wise"}</definedName>
    <definedName name="BudgetVsPL" hidden="1">{#N/A,#N/A,TRUE,"Overall";#N/A,#N/A,TRUE,"Region Wise ";#N/A,#N/A,TRUE,"Client Wise"}</definedName>
    <definedName name="bvcd" hidden="1">{"Help Desk",#N/A,FALSE,"Total Costs"}</definedName>
    <definedName name="china" hidden="1">{#N/A,#N/A,TRUE,"Overall";#N/A,#N/A,TRUE,"Region Wise ";#N/A,#N/A,TRUE,"Client Wise"}</definedName>
    <definedName name="Company_Name">Inputs!$D$10</definedName>
    <definedName name="cost" hidden="1">{#N/A,#N/A,TRUE,"Overall";#N/A,#N/A,TRUE,"Region Wise ";#N/A,#N/A,TRUE,"Client Wise"}</definedName>
    <definedName name="cts" hidden="1">{#N/A,#N/A,TRUE,"Overall";#N/A,#N/A,TRUE,"Region Wise ";#N/A,#N/A,TRUE,"Client Wise"}</definedName>
    <definedName name="d" hidden="1">{"'Cost Centers'!$A$1:$P$373"}</definedName>
    <definedName name="DD" hidden="1">{"'Cost Centers'!$A$1:$P$373"}</definedName>
    <definedName name="dddddddddddddd" hidden="1">{0,0,0,0;0,0,0,0;0,0,0,0}</definedName>
    <definedName name="ddf" hidden="1">{"'Cost Centers'!$A$1:$P$373"}</definedName>
    <definedName name="DE" hidden="1">{#N/A,#N/A,TRUE,"Overall";#N/A,#N/A,TRUE,"Region Wise ";#N/A,#N/A,TRUE,"Client Wise"}</definedName>
    <definedName name="debtro" hidden="1">{#N/A,#N/A,TRUE,"Overall";#N/A,#N/A,TRUE,"Region Wise ";#N/A,#N/A,TRUE,"Client Wise"}</definedName>
    <definedName name="dfdf" hidden="1">{"'Cost Centers'!$A$1:$P$373"}</definedName>
    <definedName name="dfdfdfdf" hidden="1">{"'Cost Centers'!$A$1:$P$373"}</definedName>
    <definedName name="dfg" hidden="1">#REF!</definedName>
    <definedName name="dgdsfsd" hidden="1">{#N/A,#N/A,TRUE,"Overall";#N/A,#N/A,TRUE,"Region Wise ";#N/A,#N/A,TRUE,"Client Wise"}</definedName>
    <definedName name="di" hidden="1">{#N/A,#N/A,TRUE,"Overall";#N/A,#N/A,TRUE,"Region Wise ";#N/A,#N/A,TRUE,"Client Wise"}</definedName>
    <definedName name="ds" hidden="1">#REF!</definedName>
    <definedName name="e5ygetgfd" hidden="1">{#N/A,#N/A,TRUE,"Overall";#N/A,#N/A,TRUE,"Region Wise ";#N/A,#N/A,TRUE,"Client Wise"}</definedName>
    <definedName name="egedfsdf" hidden="1">{#N/A,#N/A,FALSE,"PRESS ADVERTISEMENT (SEBI)";#N/A,#N/A,FALSE,"US GAAP (not printed)"}</definedName>
    <definedName name="eghetghr" hidden="1">{#N/A,#N/A,TRUE,"Overall";#N/A,#N/A,TRUE,"Region Wise ";#N/A,#N/A,TRUE,"Client Wise"}</definedName>
    <definedName name="ehhh" hidden="1">{#N/A,#N/A,TRUE,"Overall";#N/A,#N/A,TRUE,"Region Wise ";#N/A,#N/A,TRUE,"Client Wise"}</definedName>
    <definedName name="erer" hidden="1">#REF!</definedName>
    <definedName name="erghdegv" hidden="1">{#N/A,#N/A,FALSE,"PRESS ADVERTISEMENT (SEBI)";#N/A,#N/A,FALSE,"US GAAP (not printed)"}</definedName>
    <definedName name="ert" hidden="1">#REF!</definedName>
    <definedName name="erter" hidden="1">#REF!</definedName>
    <definedName name="ertergdf" hidden="1">{#N/A,#N/A,TRUE,"Overall";#N/A,#N/A,TRUE,"Region Wise ";#N/A,#N/A,TRUE,"Client Wise"}</definedName>
    <definedName name="erterte" hidden="1">#REF!</definedName>
    <definedName name="ertertgfdf" hidden="1">{#N/A,#N/A,TRUE,"Overall";#N/A,#N/A,TRUE,"Region Wise ";#N/A,#N/A,TRUE,"Client Wise"}</definedName>
    <definedName name="etrwedss" hidden="1">{#N/A,#N/A,TRUE,"Overall";#N/A,#N/A,TRUE,"Region Wise ";#N/A,#N/A,TRUE,"Client Wise"}</definedName>
    <definedName name="exch">[5]Sheet2!$K$12</definedName>
    <definedName name="fasdfs" hidden="1">{#N/A,#N/A,TRUE,"Overall";#N/A,#N/A,TRUE,"Region Wise ";#N/A,#N/A,TRUE,"Client Wise"}</definedName>
    <definedName name="fdfd" hidden="1">#REF!</definedName>
    <definedName name="ff" hidden="1">{#N/A,#N/A,TRUE,"Overall";#N/A,#N/A,TRUE,"Region Wise ";#N/A,#N/A,TRUE,"Client Wise"}</definedName>
    <definedName name="fffffffffffffffff" hidden="1">{0,0,0,0;0,0,0,0;0,0,0,0}</definedName>
    <definedName name="fs" hidden="1">#REF!</definedName>
    <definedName name="g" hidden="1">[6]Data_Detail!#REF!</definedName>
    <definedName name="gb" hidden="1">{"'Cost Centers'!$A$1:$P$373"}</definedName>
    <definedName name="ghergher" hidden="1">{#N/A,#N/A,TRUE,"Overall";#N/A,#N/A,TRUE,"Region Wise ";#N/A,#N/A,TRUE,"Client Wise"}</definedName>
    <definedName name="hhh" hidden="1">{#N/A,#N/A,TRUE,"Overall";#N/A,#N/A,TRUE,"Region Wise ";#N/A,#N/A,TRUE,"Client Wise"}</definedName>
    <definedName name="hitesh" hidden="1">{#N/A,#N/A,TRUE,"Overall";#N/A,#N/A,TRUE,"Region Wise ";#N/A,#N/A,TRUE,"Client Wise"}</definedName>
    <definedName name="HTML_CodePage" hidden="1">1252</definedName>
    <definedName name="HTML_Control" hidden="1">{"'FWD'!$A$1:$K$52","'SPT'!$Q$62","'OPT'!$A$1:$J$53"}</definedName>
    <definedName name="HTML_Description" hidden="1">""</definedName>
    <definedName name="HTML_Email" hidden="1">""</definedName>
    <definedName name="HTML_Header" hidden="1">"SPT"</definedName>
    <definedName name="HTML_LastUpdate" hidden="1">"6/10/98"</definedName>
    <definedName name="HTML_LineAfter" hidden="1">FALSE</definedName>
    <definedName name="HTML_LineBefore" hidden="1">FALSE</definedName>
    <definedName name="HTML_Name" hidden="1">"Reuters Dealing Room User"</definedName>
    <definedName name="HTML_OBDlg2" hidden="1">TRUE</definedName>
    <definedName name="HTML_OBDlg4" hidden="1">TRUE</definedName>
    <definedName name="HTML_OS" hidden="1">0</definedName>
    <definedName name="HTML_PathFile" hidden="1">"X:\PRICING\opt.htm"</definedName>
    <definedName name="HTML_Title" hidden="1">"rateupld"</definedName>
    <definedName name="iii" hidden="1">{#N/A,#N/A,TRUE,"Overall";#N/A,#N/A,TRUE,"Region Wise ";#N/A,#N/A,TRUE,"Client Wise"}</definedName>
    <definedName name="India" hidden="1">{#N/A,#N/A,TRUE,"Overall";#N/A,#N/A,TRUE,"Region Wise ";#N/A,#N/A,TRUE,"Client Wise"}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BROKER_REC_NO_REUT" hidden="1">"c5315"</definedName>
    <definedName name="IQ_AVG_BROKER_REC_REUT" hidden="1">"c3630"</definedName>
    <definedName name="IQ_AVG_DAILY_VOL" hidden="1">"c65"</definedName>
    <definedName name="IQ_AVG_EMPLOYEES" hidden="1">"c6019"</definedName>
    <definedName name="IQ_AVG_INDUSTRY_REC" hidden="1">"c4455"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ROK_COMMISSION" hidden="1">"c3514"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FLOW_ACT_OR_EST" hidden="1">"c4154"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OPER" hidden="1">"c6293"</definedName>
    <definedName name="IQ_CASH_INVEST" hidden="1">"c121"</definedName>
    <definedName name="IQ_CASH_OPER" hidden="1">"c122"</definedName>
    <definedName name="IQ_CASH_OPER_ACT_OR_EST" hidden="1">"c4164"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OSITS_INTEREST_SECURITIES" hidden="1">"c5509"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V_AMOUNT" hidden="1">"c3041"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REUT" hidden="1">"c5314"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GW_ACT_OR_EST" hidden="1">"c4306"</definedName>
    <definedName name="IQ_EBIT_INT" hidden="1">"c360"</definedName>
    <definedName name="IQ_EBIT_MARGIN" hidden="1">"c359"</definedName>
    <definedName name="IQ_EBIT_OVER_IE" hidden="1">"c1369"</definedName>
    <definedName name="IQ_EBIT_SBC_ACT_OR_EST" hidden="1">"c4316"</definedName>
    <definedName name="IQ_EBIT_SBC_GW_ACT_OR_EST" hidden="1">"c4320"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REUT" hidden="1">"c3640"</definedName>
    <definedName name="IQ_EBITDA_EXCL_SBC" hidden="1">"c3081"</definedName>
    <definedName name="IQ_EBITDA_HIGH_EST" hidden="1">"c370"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REUT" hidden="1">"c3641"</definedName>
    <definedName name="IQ_EBITDA_NUM_EST" hidden="1">"c374"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TDDEV_EST" hidden="1">"c375"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GW_ACT_OR_EST" hidden="1">"c4354"</definedName>
    <definedName name="IQ_EBT_UTI" hidden="1">"c390"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EST" hidden="1">"c399"</definedName>
    <definedName name="IQ_EPS_EST_REUT" hidden="1">"c5453"</definedName>
    <definedName name="IQ_EPS_GW_EST" hidden="1">"c1737"</definedName>
    <definedName name="IQ_EPS_GW_EST_REUT" hidden="1">"c5389"</definedName>
    <definedName name="IQ_EPS_GW_HIGH_EST" hidden="1">"c1739"</definedName>
    <definedName name="IQ_EPS_GW_HIGH_EST_REUT" hidden="1">"c5391"</definedName>
    <definedName name="IQ_EPS_GW_LOW_EST" hidden="1">"c1740"</definedName>
    <definedName name="IQ_EPS_GW_LOW_EST_REUT" hidden="1">"c5392"</definedName>
    <definedName name="IQ_EPS_GW_MEDIAN_EST" hidden="1">"c1738"</definedName>
    <definedName name="IQ_EPS_GW_MEDIAN_EST_REUT" hidden="1">"c5390"</definedName>
    <definedName name="IQ_EPS_GW_NUM_EST" hidden="1">"c1741"</definedName>
    <definedName name="IQ_EPS_GW_NUM_EST_REUT" hidden="1">"c5393"</definedName>
    <definedName name="IQ_EPS_GW_STDDEV_EST" hidden="1">"c1742"</definedName>
    <definedName name="IQ_EPS_GW_STDDEV_EST_REUT" hidden="1">"c5394"</definedName>
    <definedName name="IQ_EPS_HIGH_EST" hidden="1">"c400"</definedName>
    <definedName name="IQ_EPS_HIGH_EST_REUT" hidden="1">"c5454"</definedName>
    <definedName name="IQ_EPS_LOW_EST" hidden="1">"c401"</definedName>
    <definedName name="IQ_EPS_LOW_EST_REUT" hidden="1">"c5455"</definedName>
    <definedName name="IQ_EPS_MEDIAN_EST" hidden="1">"c1661"</definedName>
    <definedName name="IQ_EPS_MEDIAN_EST_REUT" hidden="1">"c5456"</definedName>
    <definedName name="IQ_EPS_NORM" hidden="1">"c1902"</definedName>
    <definedName name="IQ_EPS_NORM_EST" hidden="1">"c2226"</definedName>
    <definedName name="IQ_EPS_NORM_EST_REUT" hidden="1">"c5326"</definedName>
    <definedName name="IQ_EPS_NORM_HIGH_EST" hidden="1">"c2228"</definedName>
    <definedName name="IQ_EPS_NORM_HIGH_EST_REUT" hidden="1">"c5328"</definedName>
    <definedName name="IQ_EPS_NORM_LOW_EST" hidden="1">"c2229"</definedName>
    <definedName name="IQ_EPS_NORM_LOW_EST_REUT" hidden="1">"c5329"</definedName>
    <definedName name="IQ_EPS_NORM_MEDIAN_EST" hidden="1">"c2227"</definedName>
    <definedName name="IQ_EPS_NORM_MEDIAN_EST_REUT" hidden="1">"c5327"</definedName>
    <definedName name="IQ_EPS_NORM_NUM_EST" hidden="1">"c2230"</definedName>
    <definedName name="IQ_EPS_NORM_NUM_EST_REUT" hidden="1">"c5330"</definedName>
    <definedName name="IQ_EPS_NORM_STDDEV_EST" hidden="1">"c2231"</definedName>
    <definedName name="IQ_EPS_NORM_STDDEV_EST_REUT" hidden="1">"c5331"</definedName>
    <definedName name="IQ_EPS_NUM_EST" hidden="1">"c402"</definedName>
    <definedName name="IQ_EPS_NUM_EST_REUT" hidden="1">"c5451"</definedName>
    <definedName name="IQ_EPS_REPORTED_EST" hidden="1">"c1744"</definedName>
    <definedName name="IQ_EPS_REPORTED_EST_REUT" hidden="1">"c5396"</definedName>
    <definedName name="IQ_EPS_REPORTED_HIGH_EST" hidden="1">"c1746"</definedName>
    <definedName name="IQ_EPS_REPORTED_HIGH_EST_REUT" hidden="1">"c5398"</definedName>
    <definedName name="IQ_EPS_REPORTED_LOW_EST" hidden="1">"c1747"</definedName>
    <definedName name="IQ_EPS_REPORTED_LOW_EST_REUT" hidden="1">"c5399"</definedName>
    <definedName name="IQ_EPS_REPORTED_MEDIAN_EST" hidden="1">"c1745"</definedName>
    <definedName name="IQ_EPS_REPORTED_MEDIAN_EST_REUT" hidden="1">"c5397"</definedName>
    <definedName name="IQ_EPS_REPORTED_NUM_EST" hidden="1">"c1748"</definedName>
    <definedName name="IQ_EPS_REPORTED_NUM_EST_REUT" hidden="1">"c5400"</definedName>
    <definedName name="IQ_EPS_REPORTED_STDDEV_EST" hidden="1">"c1749"</definedName>
    <definedName name="IQ_EPS_REPORTED_STDDEV_EST_REUT" hidden="1">"c5401"</definedName>
    <definedName name="IQ_EPS_SBC_ACT_OR_EST" hidden="1">"c4376"</definedName>
    <definedName name="IQ_EPS_SBC_GW_ACT_OR_EST" hidden="1">"c4380"</definedName>
    <definedName name="IQ_EPS_STDDEV_EST" hidden="1">"c403"</definedName>
    <definedName name="IQ_EPS_STDDEV_EST_REUT" hidden="1">"c5452"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ACT_EPS_GW" hidden="1">"c1743"</definedName>
    <definedName name="IQ_EST_ACT_EPS_GW_REUT" hidden="1">"c5395"</definedName>
    <definedName name="IQ_EST_ACT_EPS_NORM" hidden="1">"c2232"</definedName>
    <definedName name="IQ_EST_ACT_EPS_NORM_REUT" hidden="1">"c5332"</definedName>
    <definedName name="IQ_EST_ACT_EPS_REPORTED" hidden="1">"c1750"</definedName>
    <definedName name="IQ_EST_ACT_EPS_REPORTED_REUT" hidden="1">"c5402"</definedName>
    <definedName name="IQ_EST_CURRENCY" hidden="1">"c2140"</definedName>
    <definedName name="IQ_EST_CURRENCY_REUT" hidden="1">"c5437"</definedName>
    <definedName name="IQ_EST_DATE" hidden="1">"c1634"</definedName>
    <definedName name="IQ_EST_DATE_REUT" hidden="1">"c5438"</definedName>
    <definedName name="IQ_EST_EPS_DIFF" hidden="1">"c1864"</definedName>
    <definedName name="IQ_EST_EPS_GROWTH_1YR" hidden="1">"c1636"</definedName>
    <definedName name="IQ_EST_EPS_GROWTH_1YR_REUT" hidden="1">"c3646"</definedName>
    <definedName name="IQ_EST_EPS_GROWTH_5YR" hidden="1">"c1655"</definedName>
    <definedName name="IQ_EST_EPS_GROWTH_5YR_REUT" hidden="1">"c3633"</definedName>
    <definedName name="IQ_EST_EPS_GROWTH_Q_1YR" hidden="1">"c1641"</definedName>
    <definedName name="IQ_EST_EPS_GROWTH_Q_1YR_REUT" hidden="1">"c5410"</definedName>
    <definedName name="IQ_EST_EPS_GW_DIFF" hidden="1">"c1891"</definedName>
    <definedName name="IQ_EST_EPS_GW_DIFF_REUT" hidden="1">"c5429"</definedName>
    <definedName name="IQ_EST_EPS_GW_SURPRISE_PERCENT" hidden="1">"c1892"</definedName>
    <definedName name="IQ_EST_EPS_GW_SURPRISE_PERCENT_REUT" hidden="1">"c5430"</definedName>
    <definedName name="IQ_EST_EPS_NORM_DIFF" hidden="1">"c2247"</definedName>
    <definedName name="IQ_EST_EPS_NORM_DIFF_REUT" hidden="1">"c5411"</definedName>
    <definedName name="IQ_EST_EPS_NORM_SURPRISE_PERCENT" hidden="1">"c2248"</definedName>
    <definedName name="IQ_EST_EPS_NORM_SURPRISE_PERCENT_REUT" hidden="1">"c5412"</definedName>
    <definedName name="IQ_EST_EPS_REPORT_DIFF" hidden="1">"c1893"</definedName>
    <definedName name="IQ_EST_EPS_REPORT_DIFF_REUT" hidden="1">"c5431"</definedName>
    <definedName name="IQ_EST_EPS_REPORT_SURPRISE_PERCENT" hidden="1">"c1894"</definedName>
    <definedName name="IQ_EST_EPS_REPORT_SURPRISE_PERCENT_REUT" hidden="1">"c5432"</definedName>
    <definedName name="IQ_EST_VENDOR" hidden="1">"c5564"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DJ_ACT_OR_EST" hidden="1">"c4435"</definedName>
    <definedName name="IQ_FFO_PAYOUT_RATIO" hidden="1">"c3492"</definedName>
    <definedName name="IQ_FFO_SHARE_ACT_OR_EST" hidden="1">"c4446"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"c6190"</definedName>
    <definedName name="IQ_FINANCING_OBLIG_NON_CURRENT" hidden="1">"c6191"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OODWILL_NET" hidden="1">"c1380"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DAYS_REV_OUT" hidden="1">"c5993"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SALARIES_PCT_REV" hidden="1">"c5970"</definedName>
    <definedName name="IQ_HC_SUPPLIES_PCT_REV" hidden="1">"c5971"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IGH_TARGET_PRICE" hidden="1">"c1651"</definedName>
    <definedName name="IQ_HIGH_TARGET_PRICE_REUT" hidden="1">"c5317"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" hidden="1">"c6225"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REUT" hidden="1">"c5318"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CAPEX_ACT_OR_EST" hidden="1">"c4458"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REUT" hidden="1">"c4048"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MES_REVISION_DATE_" hidden="1">40002.4241550926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SBC_ACT_OR_EST" hidden="1">"c4474"</definedName>
    <definedName name="IQ_NI_SBC_GW_ACT_OR_EST" hidden="1">"c4478"</definedName>
    <definedName name="IQ_NI_SFAS" hidden="1">"c795"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" hidden="1">"c6240"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_TARGET_REUT" hidden="1">"c3631"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CURRING_PROFIT_ACT_OR_EST" hidden="1">"c4507"</definedName>
    <definedName name="IQ_RECURRING_PROFIT_SHARE_ACT_OR_EST" hidden="1">"c4508"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STDDEV_EST_REUT" hidden="1">"c3639"</definedName>
    <definedName name="IQ_REV_UTI" hidden="1">"c1125"</definedName>
    <definedName name="IQ_REVENUE" hidden="1">"c1422"</definedName>
    <definedName name="IQ_REVENUE_ACT_OR_EST" hidden="1">"c2214"</definedName>
    <definedName name="IQ_REVENUE_EST" hidden="1">"c1126"</definedName>
    <definedName name="IQ_REVENUE_EST_REUT" hidden="1">"c3634"</definedName>
    <definedName name="IQ_REVENUE_HIGH_EST" hidden="1">"c1127"</definedName>
    <definedName name="IQ_REVENUE_HIGH_EST_REUT" hidden="1">"c3636"</definedName>
    <definedName name="IQ_REVENUE_LOW_EST" hidden="1">"c1128"</definedName>
    <definedName name="IQ_REVENUE_LOW_EST_REUT" hidden="1">"c3637"</definedName>
    <definedName name="IQ_REVENUE_MEDIAN_EST" hidden="1">"c1662"</definedName>
    <definedName name="IQ_REVENUE_MEDIAN_EST_REUT" hidden="1">"c3635"</definedName>
    <definedName name="IQ_REVENUE_NUM_EST" hidden="1">"c1129"</definedName>
    <definedName name="IQ_REVENUE_NUM_EST_REUT" hidden="1">"c3638"</definedName>
    <definedName name="IQ_REVISION_DATE_" hidden="1">39342.4145717593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_PURCHASED_RESELL" hidden="1">"c5513"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NUM_REUT" hidden="1">"c5319"</definedName>
    <definedName name="IQ_TARGET_PRICE_STDDEV" hidden="1">"c1654"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REUT" hidden="1">"c4051"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"c2104"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Z_SCORE" hidden="1">"c1339"</definedName>
    <definedName name="jf.augflsh" hidden="1">{"PG1",#N/A,FALSE,"AugFlashTemplate";"PG2",#N/A,FALSE,"AugFlashTemplate"}</definedName>
    <definedName name="junk1" hidden="1">{"PG1",#N/A,FALSE,"AugFlashTemplate";"PG2",#N/A,FALSE,"AugFlashTemplate"}</definedName>
    <definedName name="Junk10" hidden="1">{"PG1",#N/A,FALSE,"AugFlashTemplate";"PG2",#N/A,FALSE,"AugFlashTemplate"}</definedName>
    <definedName name="junk100" hidden="1">{"PG1",#N/A,FALSE,"AugFlashTemplate";"PG2",#N/A,FALSE,"AugFlashTemplate"}</definedName>
    <definedName name="junk2" hidden="1">{"PG1",#N/A,FALSE,"AugFlashTemplate";"PG2",#N/A,FALSE,"AugFlashTemplate"}</definedName>
    <definedName name="junk200" hidden="1">{"PG1",#N/A,FALSE,"AugFlashTemplate";"PG2",#N/A,FALSE,"AugFlashTemplate"}</definedName>
    <definedName name="junk300" hidden="1">{"PG1",#N/A,FALSE,"AugFlashTemplate";"PG2",#N/A,FALSE,"AugFlashTemplate"}</definedName>
    <definedName name="junk500" hidden="1">{"PG1",#N/A,FALSE,"AugFlashTemplate";"PG2",#N/A,FALSE,"AugFlashTemplate"}</definedName>
    <definedName name="kadam" hidden="1">{#N/A,#N/A,TRUE,"Overall";#N/A,#N/A,TRUE,"Region Wise ";#N/A,#N/A,TRUE,"Client Wise"}</definedName>
    <definedName name="kj" hidden="1">{"'Cost Centers'!$A$1:$P$373"}</definedName>
    <definedName name="kkk" hidden="1">'[3]Monthly SOLD History'!#REF!</definedName>
    <definedName name="liability" hidden="1">{#N/A,#N/A,FALSE,"PRESS ADVERTISEMENT (SEBI)";#N/A,#N/A,FALSE,"US GAAP (not printed)"}</definedName>
    <definedName name="ListOffset" hidden="1">1</definedName>
    <definedName name="Location" hidden="1">{#N/A,#N/A,TRUE,"Overall";#N/A,#N/A,TRUE,"Region Wise ";#N/A,#N/A,TRUE,"Client Wise"}</definedName>
    <definedName name="MIS" hidden="1">{"'Overview'!$A$2:$E$37"}</definedName>
    <definedName name="New" hidden="1">{#N/A,#N/A,TRUE,"Overall";#N/A,#N/A,TRUE,"Region Wise ";#N/A,#N/A,TRUE,"Client Wise"}</definedName>
    <definedName name="nnnnnnnnnnn" hidden="1">{#VALUE!,#N/A,TRUE,0;#N/A,#N/A,TRUE,0;#N/A,#N/A,TRUE,0}</definedName>
    <definedName name="offshore" hidden="1">{#N/A,#N/A,TRUE,"Overall";#N/A,#N/A,TRUE,"Region Wise ";#N/A,#N/A,TRUE,"Client Wise"}</definedName>
    <definedName name="old.augflsh" hidden="1">{"PG1",#N/A,FALSE,"AugFlashTemplate";"PG2",#N/A,FALSE,"AugFlashTemplate"}</definedName>
    <definedName name="oM" hidden="1">"44CFUSM9NJ8YKVAD6178HRGGW"</definedName>
    <definedName name="Onsite" hidden="1">{#N/A,#N/A,TRUE,"Overall";#N/A,#N/A,TRUE,"Region Wise ";#N/A,#N/A,TRUE,"Client Wise"}</definedName>
    <definedName name="Pl" hidden="1">{#N/A,#N/A,TRUE,"Overall";#N/A,#N/A,TRUE,"Region Wise ";#N/A,#N/A,TRUE,"Client Wise"}</definedName>
    <definedName name="price">'[5]Exercise Sht - 3'!$D$4:$D$12</definedName>
    <definedName name="Q4WD3" hidden="1">{"PG1",#N/A,FALSE,"AugFlashTemplate";"PG2",#N/A,FALSE,"AugFlashTemplate"}</definedName>
    <definedName name="qqqqqqqqqqq" hidden="1">#REF!</definedName>
    <definedName name="rerer" hidden="1">#REF!</definedName>
    <definedName name="rhygdfg" hidden="1">{#N/A,#N/A,TRUE,"Overall";#N/A,#N/A,TRUE,"Region Wise ";#N/A,#N/A,TRUE,"Client Wise"}</definedName>
    <definedName name="rwegdrgdfg" hidden="1">{#N/A,#N/A,TRUE,"Overall";#N/A,#N/A,TRUE,"Region Wise ";#N/A,#N/A,TRUE,"Client Wise"}</definedName>
    <definedName name="sad" hidden="1">{#N/A,#N/A,TRUE,"Overall";#N/A,#N/A,TRUE,"Region Wise ";#N/A,#N/A,TRUE,"Client Wise"}</definedName>
    <definedName name="SAPBEXdnldView" hidden="1">"4G3MHH9T0NHCQXWCUYDQEHSGE"</definedName>
    <definedName name="SAPBEXhrIndnt" hidden="1">1</definedName>
    <definedName name="SAPBEXrevision" hidden="1">1</definedName>
    <definedName name="SAPBEXsysID" hidden="1">"P25"</definedName>
    <definedName name="SAPBEXwbID" hidden="1">"4VH4OXAMDDSH9N0KIRCX5LGZP"</definedName>
    <definedName name="SAÜBEXsysID2" hidden="1">"BW1"</definedName>
    <definedName name="sdfsdsdg" hidden="1">{#N/A,#N/A,TRUE,"Overall";#N/A,#N/A,TRUE,"Region Wise ";#N/A,#N/A,TRUE,"Client Wise"}</definedName>
    <definedName name="selected_company">'[5]Exercise Sht - 3'!$C$14</definedName>
    <definedName name="sfsdfsdfw" hidden="1">{#N/A,#N/A,TRUE,"Overall";#N/A,#N/A,TRUE,"Region Wise ";#N/A,#N/A,TRUE,"Client Wise"}</definedName>
    <definedName name="shares_qty">'[5]Exercise Sht - 3'!$C$4:$C$12</definedName>
    <definedName name="sriram" hidden="1">{#N/A,#N/A,TRUE,"Overall";#N/A,#N/A,TRUE,"Region Wise ";#N/A,#N/A,TRUE,"Client Wise"}</definedName>
    <definedName name="ss" hidden="1">{#N/A,#N/A,TRUE,"Overall";#N/A,#N/A,TRUE,"Region Wise ";#N/A,#N/A,TRUE,"Client Wise"}</definedName>
    <definedName name="sss" hidden="1">#REF!</definedName>
    <definedName name="Temp" hidden="1">#REF!</definedName>
    <definedName name="thytrgh" hidden="1">{#N/A,#N/A,TRUE,"Overall";#N/A,#N/A,TRUE,"Region Wise ";#N/A,#N/A,TRUE,"Client Wise"}</definedName>
    <definedName name="tt" hidden="1">#REF!</definedName>
    <definedName name="ty" hidden="1">#REF!</definedName>
    <definedName name="v" hidden="1">{"'Cost Centers'!$A$1:$P$373"}</definedName>
    <definedName name="vb" hidden="1">#REF!</definedName>
    <definedName name="vv" hidden="1">{"'Cost Centers'!$A$1:$P$373"}</definedName>
    <definedName name="wawew" hidden="1">{"'Cost Centers'!$A$1:$P$373"}</definedName>
    <definedName name="wed" hidden="1">{#N/A,#N/A,TRUE,"Overall";#N/A,#N/A,TRUE,"Region Wise ";#N/A,#N/A,TRUE,"Client Wise"}</definedName>
    <definedName name="weerwqrwe" hidden="1">{#N/A,#N/A,TRUE,"Overall";#N/A,#N/A,TRUE,"Region Wise ";#N/A,#N/A,TRUE,"Client Wise"}</definedName>
    <definedName name="werwerwe" hidden="1">{#N/A,#N/A,TRUE,"Overall";#N/A,#N/A,TRUE,"Region Wise ";#N/A,#N/A,TRUE,"Client Wise"}</definedName>
    <definedName name="weyergf" hidden="1">{#N/A,#N/A,TRUE,"Overall";#N/A,#N/A,TRUE,"Region Wise ";#N/A,#N/A,TRUE,"Client Wise"}</definedName>
    <definedName name="work" hidden="1">{#N/A,#N/A,TRUE,"Overall";#N/A,#N/A,TRUE,"Region Wise ";#N/A,#N/A,TRUE,"Client Wise"}</definedName>
    <definedName name="WorksheetYear5" hidden="1">{#N/A,#N/A,TRUE,"Overall";#N/A,#N/A,TRUE,"Region Wise ";#N/A,#N/A,TRUE,"Client Wise"}</definedName>
    <definedName name="WoW" hidden="1">{#N/A,#N/A,TRUE,"Overall";#N/A,#N/A,TRUE,"Region Wise ";#N/A,#N/A,TRUE,"Client Wise"}</definedName>
    <definedName name="wrewfsd" hidden="1">{#N/A,#N/A,TRUE,"Overall";#N/A,#N/A,TRUE,"Region Wise ";#N/A,#N/A,TRUE,"Client Wise"}</definedName>
    <definedName name="wrn.All._.Total._.Costsl." hidden="1">{"Help Desk",#N/A,FALSE,"Total Costs";"Server Management",#N/A,FALSE,"Total Costs";"Application Management",#N/A,FALSE,"Total Costs"}</definedName>
    <definedName name="wrn.Application._.Management._.Total._.Costs." hidden="1">{"Application Management",#N/A,FALSE,"Total Costs"}</definedName>
    <definedName name="wrn.AugFlsh." hidden="1">{"PG1",#N/A,FALSE,"AugFlashTemplate";"PG2",#N/A,FALSE,"AugFlashTemplate"}</definedName>
    <definedName name="wrn.Full._.Report." hidden="1">{#N/A,#N/A,TRUE,"Overall";#N/A,#N/A,TRUE,"Region Wise ";#N/A,#N/A,TRUE,"Client Wise"}</definedName>
    <definedName name="wrn.Help._.Desk._.Total._.Costs." hidden="1">{"Help Desk",#N/A,FALSE,"Total Costs"}</definedName>
    <definedName name="wrn.MIS._.Report._.for._.Sept01." hidden="1">{"YTD Profitability",#N/A,FALSE,"Dash Board";"Manpower-Sept",#N/A,FALSE,"Dash Board";"Consolidated-Q2",#N/A,FALSE,"Dash Board"}</definedName>
    <definedName name="wrn.QTR._.1._.LOOK." hidden="1">{"WSQ1",#N/A,FALSE,"WRK P&amp;L -Qtr";"Q1ECG",#N/A,FALSE,"ECG P&amp;L -Qtr";"SRVQ1",#N/A,FALSE,"Server P&amp;L -Qtr";"Q1OPT",#N/A,FALSE,"Server Options P&amp;L -Qtr";"SOPSQ1",#N/A,FALSE,"SOPs P&amp;L -Qtr"}</definedName>
    <definedName name="wrn.ReadMe." hidden="1">{#N/A,#N/A,FALSE,"Schedule-Cost";#N/A,#N/A,FALSE,"Estimates-Unit_Level";#N/A,#N/A,FALSE,"ComplexityBasedUnitEfforts";#N/A,#N/A,FALSE,"Unit Cost";#N/A,#N/A,FALSE,"ComplexityAnalysis"}</definedName>
    <definedName name="wrn.Server._.Management._.Total._.Costs." hidden="1">{"Server Management",#N/A,FALSE,"Total Costs"}</definedName>
    <definedName name="wrn.Standard._.Reports." hidden="1">{#N/A,#N/A,FALSE,"Quarterly P&amp;L Overview";#N/A,#N/A,FALSE,"Industry or Geography P&amp;L Split";#N/A,#N/A,FALSE,"P&amp;L Quarter Trends";#N/A,#N/A,FALSE,"Risk Analysis (Exposure Report)";#N/A,#N/A,FALSE,"SVS Generated Report";#N/A,#N/A,FALSE,"P&amp;L Outlook Expense Detail";#N/A,#N/A,FALSE,"Common Size P&amp;L";#N/A,#N/A,FALSE,"Ratios";#N/A,#N/A,FALSE,"Compensation Pool Results";#N/A,#N/A,FALSE,"Balance Sheet";#N/A,#N/A,FALSE,"Common Size Balance Sheet";#N/A,#N/A,FALSE,"Contract Review";#N/A,#N/A,FALSE,"BALANCED SCORECARD"}</definedName>
    <definedName name="wrn.Supplemental_Reports." hidden="1">{#N/A,#N/A,FALSE,"Report Data";#N/A,#N/A,FALSE,"COMP POOL";#N/A,#N/A,FALSE,"COMP POOL NB95";#N/A,#N/A,FALSE,"COMP POOL NB94"}</definedName>
    <definedName name="wrn.Total._.Summary." hidden="1">{"Summary",#N/A,FALSE,"Total GSD";"Summary ISPR",#N/A,FALSE,"Total ISPR";"Summary Admin",#N/A,FALSE,"70023"}</definedName>
    <definedName name="wrwefrw" hidden="1">{#N/A,#N/A,TRUE,"Overall";#N/A,#N/A,TRUE,"Region Wise ";#N/A,#N/A,TRUE,"Client Wise"}</definedName>
    <definedName name="wrwefsd" hidden="1">{#N/A,#N/A,TRUE,"Overall";#N/A,#N/A,TRUE,"Region Wise ";#N/A,#N/A,TRUE,"Client Wise"}</definedName>
    <definedName name="wrwerwer" hidden="1">{#N/A,#N/A,TRUE,"Overall";#N/A,#N/A,TRUE,"Region Wise ";#N/A,#N/A,TRUE,"Client Wise"}</definedName>
    <definedName name="wtgergerg" hidden="1">{#N/A,#N/A,TRUE,"Overall";#N/A,#N/A,TRUE,"Region Wise ";#N/A,#N/A,TRUE,"Client Wise"}</definedName>
    <definedName name="wtrwerfsd" hidden="1">{#N/A,#N/A,TRUE,"Overall";#N/A,#N/A,TRUE,"Region Wise ";#N/A,#N/A,TRUE,"Client Wise"}</definedName>
    <definedName name="wtwefw" hidden="1">{#N/A,#N/A,TRUE,"Overall";#N/A,#N/A,TRUE,"Region Wise ";#N/A,#N/A,TRUE,"Client Wise"}</definedName>
    <definedName name="ww.augflsh" hidden="1">{"PG1",#N/A,FALSE,"AugFlashTemplate";"PG2",#N/A,FALSE,"AugFlashTemplate"}</definedName>
    <definedName name="X" hidden="1">#REF!</definedName>
    <definedName name="xq" hidden="1">{#N/A,#N/A,TRUE,"Overall";#N/A,#N/A,TRUE,"Region Wise ";#N/A,#N/A,TRUE,"Client Wise"}</definedName>
    <definedName name="xx" hidden="1">{#N/A,#N/A,TRUE,"Overall";#N/A,#N/A,TRUE,"Region Wise ";#N/A,#N/A,TRUE,"Client Wise"}</definedName>
    <definedName name="xxx" hidden="1">{"PG1",#N/A,FALSE,"AugFlashTemplate";"PG2",#N/A,FALSE,"AugFlashTemplate"}</definedName>
    <definedName name="xxxxxxxxxxxx" hidden="1">{#N/A,#N/A,TRUE,"Overall";#N/A,#N/A,TRUE,"Region Wise ";#N/A,#N/A,TRUE,"Client Wise"}</definedName>
    <definedName name="z" hidden="1">[6]Data_Summary!#REF!</definedName>
    <definedName name="Z_702BDE95_5471_4904_8C01_9EA480EA1004_.wvu.Cols" hidden="1">#REF!,#REF!,#REF!</definedName>
    <definedName name="Z_ED32C521_2B6F_11D6_9967_009027BE6DFE_.wvu.Rows" hidden="1">#REF!,#REF!,#REF!,#REF!,#REF!,#REF!,#REF!</definedName>
    <definedName name="ZLE" hidden="1">{"'Overview'!$A$2:$E$37"}</definedName>
    <definedName name="zzzz" hidden="1">{#N/A,#N/A,TRUE,"Overall";#N/A,#N/A,TRUE,"Region Wise ";#N/A,#N/A,TRUE,"Client Wise"}</definedName>
  </definedNames>
  <calcPr calcId="191029" fullCalcOnLoad="1" iterate="1"/>
</workbook>
</file>

<file path=xl/styles.xml><?xml version="1.0" encoding="utf-8"?>
<styleSheet xmlns="http://schemas.openxmlformats.org/spreadsheetml/2006/main">
  <numFmts count="9">
    <numFmt numFmtId="164" formatCode="[$-409]mmm\-yy;@"/>
    <numFmt numFmtId="165" formatCode="#,##0.0"/>
    <numFmt numFmtId="166" formatCode="_(* #,##0_);_(* \(#,##0\);_(* &quot;-&quot;??_);_(@_)"/>
    <numFmt numFmtId="167" formatCode="_(* #,##0.0_);_(* \(#,##0.0\);_(* &quot;-&quot;??_);_(@_)"/>
    <numFmt numFmtId="168" formatCode="_(* #,##0.0_)\x;_(* \(#,##0.0\)\x;_(* &quot;-&quot;??_);_(@_)"/>
    <numFmt numFmtId="169" formatCode="#,##0.00\x"/>
    <numFmt numFmtId="170" formatCode="#,##0.00\ \x"/>
    <numFmt numFmtId="171" formatCode="0.0%"/>
    <numFmt numFmtId="172" formatCode="#,##0.0%;\-#,##0.0%;_(* &quot;-&quot;??_);_(@_)"/>
  </numFmts>
  <fonts count="2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sz val="10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sz val="14"/>
      <scheme val="minor"/>
    </font>
    <font>
      <name val="Calibri"/>
      <family val="2"/>
      <b val="1"/>
      <color indexed="9"/>
      <sz val="16"/>
      <scheme val="minor"/>
    </font>
    <font>
      <name val="Calibri"/>
      <family val="2"/>
      <sz val="16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 tint="0.499984740745262"/>
      <sz val="16"/>
      <scheme val="minor"/>
    </font>
    <font>
      <name val="Calibri"/>
      <family val="2"/>
      <b val="1"/>
      <color theme="1" tint="0.499984740745262"/>
      <sz val="14"/>
      <scheme val="minor"/>
    </font>
    <font>
      <name val="Calibri"/>
      <family val="2"/>
      <b val="1"/>
      <color theme="1" tint="0.499984740745262"/>
      <sz val="11"/>
      <scheme val="minor"/>
    </font>
    <font>
      <name val="Calibri"/>
      <family val="2"/>
      <color theme="1" tint="0.499984740745262"/>
      <sz val="11"/>
      <scheme val="minor"/>
    </font>
    <font>
      <name val="Calibri"/>
      <family val="2"/>
      <i val="1"/>
      <color theme="1" tint="0.499984740745262"/>
      <sz val="11"/>
      <scheme val="minor"/>
    </font>
    <font>
      <name val="Calibri"/>
      <family val="2"/>
      <b val="1"/>
      <i val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FF"/>
      <sz val="11"/>
      <scheme val="minor"/>
    </font>
    <font>
      <name val="Calibri"/>
      <family val="2"/>
      <b val="1"/>
      <i val="1"/>
      <color rgb="FF0000FF"/>
      <sz val="11"/>
      <scheme val="minor"/>
    </font>
    <font>
      <name val="Calibri"/>
      <family val="2"/>
      <b val="1"/>
      <color theme="0"/>
      <sz val="11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rgb="FFFF0000"/>
      <sz val="11"/>
      <scheme val="minor"/>
    </font>
  </fonts>
  <fills count="10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1" fillId="0" borderId="0"/>
    <xf numFmtId="0" fontId="1" fillId="0" borderId="0"/>
    <xf numFmtId="9" fontId="1" fillId="0" borderId="0"/>
    <xf numFmtId="9" fontId="1" fillId="0" borderId="0"/>
    <xf numFmtId="0" fontId="4" fillId="0" borderId="0"/>
    <xf numFmtId="0" fontId="17" fillId="0" borderId="0"/>
  </cellStyleXfs>
  <cellXfs count="128">
    <xf numFmtId="0" fontId="0" fillId="0" borderId="0" pivotButton="0" quotePrefix="0" xfId="0"/>
    <xf numFmtId="0" fontId="2" fillId="0" borderId="0" pivotButton="0" quotePrefix="0" xfId="0"/>
    <xf numFmtId="0" fontId="8" fillId="4" borderId="0" pivotButton="0" quotePrefix="0" xfId="0"/>
    <xf numFmtId="0" fontId="9" fillId="4" borderId="0" pivotButton="0" quotePrefix="0" xfId="4"/>
    <xf numFmtId="0" fontId="10" fillId="5" borderId="0" applyAlignment="1" pivotButton="0" quotePrefix="0" xfId="0">
      <alignment horizontal="left"/>
    </xf>
    <xf numFmtId="0" fontId="10" fillId="5" borderId="0" applyAlignment="1" pivotButton="0" quotePrefix="0" xfId="0">
      <alignment horizontal="center"/>
    </xf>
    <xf numFmtId="164" fontId="10" fillId="5" borderId="0" applyAlignment="1" pivotButton="0" quotePrefix="0" xfId="0">
      <alignment horizontal="right"/>
    </xf>
    <xf numFmtId="0" fontId="7" fillId="5" borderId="0" pivotButton="0" quotePrefix="0" xfId="4"/>
    <xf numFmtId="0" fontId="0" fillId="2" borderId="2" applyAlignment="1" pivotButton="0" quotePrefix="0" xfId="0">
      <alignment horizontal="center"/>
    </xf>
    <xf numFmtId="15" fontId="0" fillId="2" borderId="2" applyAlignment="1" pivotButton="0" quotePrefix="0" xfId="0">
      <alignment horizontal="center"/>
    </xf>
    <xf numFmtId="4" fontId="0" fillId="2" borderId="2" applyAlignment="1" pivotButton="0" quotePrefix="0" xfId="0">
      <alignment horizontal="center"/>
    </xf>
    <xf numFmtId="165" fontId="0" fillId="2" borderId="2" applyAlignment="1" pivotButton="0" quotePrefix="0" xfId="0">
      <alignment horizontal="center"/>
    </xf>
    <xf numFmtId="3" fontId="0" fillId="2" borderId="2" applyAlignment="1" pivotButton="0" quotePrefix="0" xfId="0">
      <alignment horizontal="center"/>
    </xf>
    <xf numFmtId="0" fontId="11" fillId="4" borderId="0" applyAlignment="1" pivotButton="0" quotePrefix="0" xfId="0">
      <alignment horizontal="center"/>
    </xf>
    <xf numFmtId="0" fontId="12" fillId="5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3" fontId="0" fillId="0" borderId="2" applyAlignment="1" pivotButton="0" quotePrefix="0" xfId="0">
      <alignment horizontal="center"/>
    </xf>
    <xf numFmtId="0" fontId="3" fillId="0" borderId="0" pivotButton="0" quotePrefix="0" xfId="0"/>
    <xf numFmtId="0" fontId="13" fillId="0" borderId="0" applyAlignment="1" pivotButton="0" quotePrefix="0" xfId="0">
      <alignment horizontal="center"/>
    </xf>
    <xf numFmtId="10" fontId="0" fillId="2" borderId="2" applyAlignment="1" pivotButton="0" quotePrefix="0" xfId="0">
      <alignment horizontal="center"/>
    </xf>
    <xf numFmtId="10" fontId="0" fillId="2" borderId="2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10" fontId="0" fillId="0" borderId="2" applyAlignment="1" pivotButton="0" quotePrefix="0" xfId="0">
      <alignment horizontal="right"/>
    </xf>
    <xf numFmtId="0" fontId="6" fillId="6" borderId="0" applyAlignment="1" pivotButton="0" quotePrefix="0" xfId="0">
      <alignment horizontal="left"/>
    </xf>
    <xf numFmtId="0" fontId="6" fillId="6" borderId="0" applyAlignment="1" pivotButton="0" quotePrefix="0" xfId="0">
      <alignment horizontal="center"/>
    </xf>
    <xf numFmtId="0" fontId="13" fillId="6" borderId="0" applyAlignment="1" pivotButton="0" quotePrefix="0" xfId="0">
      <alignment horizontal="center"/>
    </xf>
    <xf numFmtId="15" fontId="6" fillId="6" borderId="0" applyAlignment="1" pivotButton="0" quotePrefix="0" xfId="0">
      <alignment horizontal="right"/>
    </xf>
    <xf numFmtId="164" fontId="6" fillId="6" borderId="0" applyAlignment="1" pivotButton="0" quotePrefix="0" xfId="0">
      <alignment horizontal="right"/>
    </xf>
    <xf numFmtId="0" fontId="5" fillId="6" borderId="0" pivotButton="0" quotePrefix="0" xfId="4"/>
    <xf numFmtId="3" fontId="6" fillId="6" borderId="0" applyAlignment="1" pivotButton="0" quotePrefix="0" xfId="0">
      <alignment horizontal="right"/>
    </xf>
    <xf numFmtId="9" fontId="6" fillId="6" borderId="0" applyAlignment="1" pivotButton="0" quotePrefix="0" xfId="0">
      <alignment horizontal="right"/>
    </xf>
    <xf numFmtId="166" fontId="0" fillId="0" borderId="2" applyAlignment="1" pivotButton="0" quotePrefix="0" xfId="0">
      <alignment horizontal="right"/>
    </xf>
    <xf numFmtId="167" fontId="3" fillId="0" borderId="2" applyAlignment="1" pivotButton="0" quotePrefix="0" xfId="0">
      <alignment horizontal="right"/>
    </xf>
    <xf numFmtId="0" fontId="6" fillId="0" borderId="0" applyAlignment="1" pivotButton="0" quotePrefix="0" xfId="0">
      <alignment horizontal="left"/>
    </xf>
    <xf numFmtId="0" fontId="16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indent="1"/>
    </xf>
    <xf numFmtId="166" fontId="0" fillId="0" borderId="0" pivotButton="0" quotePrefix="0" xfId="0"/>
    <xf numFmtId="0" fontId="0" fillId="0" borderId="0" applyAlignment="1" pivotButton="0" quotePrefix="0" xfId="0">
      <alignment horizontal="left" indent="2"/>
    </xf>
    <xf numFmtId="0" fontId="18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left" indent="1"/>
    </xf>
    <xf numFmtId="0" fontId="16" fillId="0" borderId="3" applyAlignment="1" pivotButton="0" quotePrefix="0" xfId="0">
      <alignment horizontal="left"/>
    </xf>
    <xf numFmtId="0" fontId="19" fillId="0" borderId="0" pivotButton="0" quotePrefix="0" xfId="0"/>
    <xf numFmtId="10" fontId="0" fillId="0" borderId="2" applyAlignment="1" pivotButton="0" quotePrefix="0" xfId="0">
      <alignment horizontal="center"/>
    </xf>
    <xf numFmtId="168" fontId="0" fillId="0" borderId="0" pivotButton="0" quotePrefix="0" xfId="0"/>
    <xf numFmtId="0" fontId="3" fillId="0" borderId="0" applyAlignment="1" pivotButton="0" quotePrefix="0" xfId="0">
      <alignment horizontal="center"/>
    </xf>
    <xf numFmtId="169" fontId="0" fillId="2" borderId="2" applyAlignment="1" pivotButton="0" quotePrefix="0" xfId="0">
      <alignment horizontal="center"/>
    </xf>
    <xf numFmtId="170" fontId="0" fillId="2" borderId="2" applyAlignment="1" pivotButton="0" quotePrefix="0" xfId="0">
      <alignment horizontal="center"/>
    </xf>
    <xf numFmtId="170" fontId="0" fillId="0" borderId="2" applyAlignment="1" pivotButton="0" quotePrefix="0" xfId="0">
      <alignment horizontal="center"/>
    </xf>
    <xf numFmtId="167" fontId="0" fillId="0" borderId="0" pivotButton="0" quotePrefix="0" xfId="0"/>
    <xf numFmtId="165" fontId="3" fillId="0" borderId="2" applyAlignment="1" pivotButton="0" quotePrefix="0" xfId="0">
      <alignment horizontal="center"/>
    </xf>
    <xf numFmtId="165" fontId="3" fillId="0" borderId="2" applyAlignment="1" pivotButton="0" quotePrefix="0" xfId="0">
      <alignment horizontal="right"/>
    </xf>
    <xf numFmtId="167" fontId="0" fillId="2" borderId="2" applyAlignment="1" pivotButton="0" quotePrefix="0" xfId="0">
      <alignment horizontal="center"/>
    </xf>
    <xf numFmtId="167" fontId="3" fillId="3" borderId="2" pivotButton="0" quotePrefix="0" xfId="0"/>
    <xf numFmtId="166" fontId="0" fillId="3" borderId="2" pivotButton="0" quotePrefix="0" xfId="0"/>
    <xf numFmtId="167" fontId="0" fillId="3" borderId="2" pivotButton="0" quotePrefix="0" xfId="0"/>
    <xf numFmtId="0" fontId="3" fillId="6" borderId="0" pivotButton="0" quotePrefix="0" xfId="0"/>
    <xf numFmtId="0" fontId="3" fillId="6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7" fillId="0" borderId="0" applyAlignment="1" pivotButton="0" quotePrefix="0" xfId="5">
      <alignment horizontal="center"/>
    </xf>
    <xf numFmtId="0" fontId="3" fillId="0" borderId="1" pivotButton="0" quotePrefix="0" xfId="0"/>
    <xf numFmtId="0" fontId="0" fillId="0" borderId="1" pivotButton="0" quotePrefix="0" xfId="0"/>
    <xf numFmtId="0" fontId="20" fillId="0" borderId="0" pivotButton="0" quotePrefix="0" xfId="0"/>
    <xf numFmtId="0" fontId="21" fillId="0" borderId="0" pivotButton="0" quotePrefix="0" xfId="0"/>
    <xf numFmtId="165" fontId="0" fillId="0" borderId="2" applyAlignment="1" pivotButton="0" quotePrefix="0" xfId="0">
      <alignment horizontal="center"/>
    </xf>
    <xf numFmtId="171" fontId="22" fillId="9" borderId="2" applyAlignment="1" pivotButton="0" quotePrefix="0" xfId="3">
      <alignment horizontal="center"/>
    </xf>
    <xf numFmtId="171" fontId="3" fillId="6" borderId="2" applyAlignment="1" pivotButton="0" quotePrefix="0" xfId="3">
      <alignment horizontal="center"/>
    </xf>
    <xf numFmtId="0" fontId="19" fillId="0" borderId="2" pivotButton="0" quotePrefix="0" xfId="0"/>
    <xf numFmtId="171" fontId="0" fillId="7" borderId="2" applyAlignment="1" pivotButton="0" quotePrefix="0" xfId="0">
      <alignment horizontal="center"/>
    </xf>
    <xf numFmtId="10" fontId="3" fillId="0" borderId="0" applyAlignment="1" pivotButton="0" quotePrefix="0" xfId="0">
      <alignment horizontal="center"/>
    </xf>
    <xf numFmtId="0" fontId="0" fillId="0" borderId="0" pivotButton="0" quotePrefix="1" xfId="0"/>
    <xf numFmtId="166" fontId="1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67" fontId="3" fillId="0" borderId="0" pivotButton="0" quotePrefix="0" xfId="0"/>
    <xf numFmtId="0" fontId="25" fillId="0" borderId="0" pivotButton="0" quotePrefix="0" xfId="0"/>
    <xf numFmtId="0" fontId="21" fillId="0" borderId="0" applyAlignment="1" pivotButton="0" quotePrefix="0" xfId="0">
      <alignment horizontal="center"/>
    </xf>
    <xf numFmtId="0" fontId="26" fillId="0" borderId="0" pivotButton="0" quotePrefix="0" xfId="0"/>
    <xf numFmtId="171" fontId="10" fillId="5" borderId="0" applyAlignment="1" pivotButton="0" quotePrefix="0" xfId="0">
      <alignment horizontal="center"/>
    </xf>
    <xf numFmtId="167" fontId="0" fillId="0" borderId="2" pivotButton="0" quotePrefix="0" xfId="0"/>
    <xf numFmtId="167" fontId="0" fillId="0" borderId="2" pivotButton="0" quotePrefix="1" xfId="0"/>
    <xf numFmtId="170" fontId="3" fillId="0" borderId="2" applyAlignment="1" pivotButton="0" quotePrefix="0" xfId="0">
      <alignment horizontal="right"/>
    </xf>
    <xf numFmtId="0" fontId="0" fillId="0" borderId="2" pivotButton="0" quotePrefix="0" xfId="0"/>
    <xf numFmtId="10" fontId="0" fillId="0" borderId="2" pivotButton="0" quotePrefix="0" xfId="0"/>
    <xf numFmtId="167" fontId="3" fillId="0" borderId="2" pivotButton="0" quotePrefix="0" xfId="0"/>
    <xf numFmtId="10" fontId="5" fillId="0" borderId="2" pivotButton="0" quotePrefix="0" xfId="0"/>
    <xf numFmtId="170" fontId="0" fillId="0" borderId="0" pivotButton="0" quotePrefix="0" xfId="0"/>
    <xf numFmtId="0" fontId="0" fillId="3" borderId="0" pivotButton="0" quotePrefix="0" xfId="0"/>
    <xf numFmtId="15" fontId="0" fillId="0" borderId="0" pivotButton="0" quotePrefix="0" xfId="0"/>
    <xf numFmtId="165" fontId="3" fillId="0" borderId="0" applyAlignment="1" pivotButton="0" quotePrefix="0" xfId="0">
      <alignment horizontal="center"/>
    </xf>
    <xf numFmtId="15" fontId="6" fillId="6" borderId="0" applyAlignment="1" pivotButton="0" quotePrefix="0" xfId="0">
      <alignment horizontal="center"/>
    </xf>
    <xf numFmtId="9" fontId="6" fillId="6" borderId="0" applyAlignment="1" pivotButton="0" quotePrefix="0" xfId="0">
      <alignment horizontal="center"/>
    </xf>
    <xf numFmtId="15" fontId="0" fillId="0" borderId="2" applyAlignment="1" pivotButton="0" quotePrefix="0" xfId="0">
      <alignment horizontal="center"/>
    </xf>
    <xf numFmtId="171" fontId="0" fillId="0" borderId="2" applyAlignment="1" pivotButton="0" quotePrefix="0" xfId="0">
      <alignment horizontal="center"/>
    </xf>
    <xf numFmtId="4" fontId="0" fillId="0" borderId="2" applyAlignment="1" pivotButton="0" quotePrefix="0" xfId="0">
      <alignment horizontal="center"/>
    </xf>
    <xf numFmtId="43" fontId="0" fillId="0" borderId="2" applyAlignment="1" pivotButton="0" quotePrefix="0" xfId="0">
      <alignment horizontal="right"/>
    </xf>
    <xf numFmtId="10" fontId="0" fillId="0" borderId="2" applyAlignment="1" pivotButton="0" quotePrefix="0" xfId="3">
      <alignment horizontal="center"/>
    </xf>
    <xf numFmtId="165" fontId="0" fillId="0" borderId="2" pivotButton="0" quotePrefix="0" xfId="0"/>
    <xf numFmtId="167" fontId="3" fillId="0" borderId="2" pivotButton="0" quotePrefix="1" xfId="0"/>
    <xf numFmtId="43" fontId="0" fillId="0" borderId="0" pivotButton="0" quotePrefix="0" xfId="0"/>
    <xf numFmtId="15" fontId="0" fillId="0" borderId="2" pivotButton="0" quotePrefix="1" xfId="0"/>
    <xf numFmtId="172" fontId="3" fillId="0" borderId="2" pivotButton="0" quotePrefix="1" xfId="0"/>
    <xf numFmtId="171" fontId="3" fillId="2" borderId="2" applyAlignment="1" pivotButton="0" quotePrefix="0" xfId="3">
      <alignment horizontal="center"/>
    </xf>
    <xf numFmtId="171" fontId="0" fillId="2" borderId="2" applyAlignment="1" pivotButton="0" quotePrefix="0" xfId="0">
      <alignment horizontal="center"/>
    </xf>
    <xf numFmtId="171" fontId="27" fillId="2" borderId="2" applyAlignment="1" pivotButton="0" quotePrefix="0" xfId="0">
      <alignment horizontal="center"/>
    </xf>
    <xf numFmtId="0" fontId="3" fillId="8" borderId="5" applyAlignment="1" pivotButton="0" quotePrefix="0" xfId="0">
      <alignment horizontal="center" vertical="center" wrapText="1"/>
    </xf>
    <xf numFmtId="0" fontId="3" fillId="8" borderId="9" applyAlignment="1" pivotButton="0" quotePrefix="0" xfId="0">
      <alignment horizontal="center" vertical="center" wrapText="1"/>
    </xf>
    <xf numFmtId="0" fontId="3" fillId="8" borderId="4" applyAlignment="1" pivotButton="0" quotePrefix="0" xfId="0">
      <alignment horizontal="center" vertical="center" wrapText="1"/>
    </xf>
    <xf numFmtId="0" fontId="6" fillId="8" borderId="6" applyAlignment="1" pivotButton="0" quotePrefix="0" xfId="0">
      <alignment horizontal="center"/>
    </xf>
    <xf numFmtId="0" fontId="6" fillId="8" borderId="7" applyAlignment="1" pivotButton="0" quotePrefix="0" xfId="0">
      <alignment horizontal="center"/>
    </xf>
    <xf numFmtId="0" fontId="6" fillId="8" borderId="8" applyAlignment="1" pivotButton="0" quotePrefix="0" xfId="0">
      <alignment horizontal="center"/>
    </xf>
    <xf numFmtId="164" fontId="10" fillId="5" borderId="0" applyAlignment="1" pivotButton="0" quotePrefix="0" xfId="0">
      <alignment horizontal="right"/>
    </xf>
    <xf numFmtId="164" fontId="6" fillId="6" borderId="0" applyAlignment="1" pivotButton="0" quotePrefix="0" xfId="0">
      <alignment horizontal="right"/>
    </xf>
    <xf numFmtId="165" fontId="0" fillId="0" borderId="2" applyAlignment="1" pivotButton="0" quotePrefix="0" xfId="0">
      <alignment horizontal="center"/>
    </xf>
    <xf numFmtId="165" fontId="0" fillId="2" borderId="2" applyAlignment="1" pivotButton="0" quotePrefix="0" xfId="0">
      <alignment horizontal="center"/>
    </xf>
    <xf numFmtId="0" fontId="3" fillId="8" borderId="2" applyAlignment="1" pivotButton="0" quotePrefix="0" xfId="0">
      <alignment horizontal="center" vertical="center" wrapText="1"/>
    </xf>
    <xf numFmtId="0" fontId="6" fillId="8" borderId="2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166" fontId="0" fillId="0" borderId="0" pivotButton="0" quotePrefix="0" xfId="0"/>
    <xf numFmtId="166" fontId="0" fillId="0" borderId="2" applyAlignment="1" pivotButton="0" quotePrefix="0" xfId="0">
      <alignment horizontal="right"/>
    </xf>
    <xf numFmtId="165" fontId="3" fillId="0" borderId="2" applyAlignment="1" pivotButton="0" quotePrefix="0" xfId="0">
      <alignment horizontal="center"/>
    </xf>
    <xf numFmtId="165" fontId="3" fillId="0" borderId="2" applyAlignment="1" pivotButton="0" quotePrefix="0" xfId="0">
      <alignment horizontal="right"/>
    </xf>
    <xf numFmtId="165" fontId="3" fillId="0" borderId="0" applyAlignment="1" pivotButton="0" quotePrefix="0" xfId="0">
      <alignment horizontal="center"/>
    </xf>
    <xf numFmtId="165" fontId="0" fillId="0" borderId="2" pivotButton="0" quotePrefix="0" xfId="0"/>
    <xf numFmtId="166" fontId="14" fillId="0" borderId="0" applyAlignment="1" pivotButton="0" quotePrefix="0" xfId="0">
      <alignment horizontal="center"/>
    </xf>
    <xf numFmtId="166" fontId="0" fillId="3" borderId="2" pivotButton="0" quotePrefix="0" xfId="0"/>
  </cellXfs>
  <cellStyles count="6">
    <cellStyle name="Normal" xfId="0" builtinId="0"/>
    <cellStyle name="Normal 30" xfId="1"/>
    <cellStyle name="Percent 4" xfId="2"/>
    <cellStyle name="Percent" xfId="3" builtinId="5"/>
    <cellStyle name="Normal_SPGL Coal Based 1350MW (6-27-2007)" xfId="4"/>
    <cellStyle name="Hyperlink" xfId="5" builtinId="8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externalLink" Target="/xl/externalLinks/externalLink1.xml" Id="rId12"/><Relationship Type="http://schemas.openxmlformats.org/officeDocument/2006/relationships/externalLink" Target="/xl/externalLinks/externalLink2.xml" Id="rId13"/><Relationship Type="http://schemas.openxmlformats.org/officeDocument/2006/relationships/externalLink" Target="/xl/externalLinks/externalLink3.xml" Id="rId14"/><Relationship Type="http://schemas.openxmlformats.org/officeDocument/2006/relationships/externalLink" Target="/xl/externalLinks/externalLink4.xml" Id="rId15"/><Relationship Type="http://schemas.openxmlformats.org/officeDocument/2006/relationships/externalLink" Target="/xl/externalLinks/externalLink5.xml" Id="rId16"/><Relationship Type="http://schemas.openxmlformats.org/officeDocument/2006/relationships/externalLink" Target="/xl/externalLinks/externalLink6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packers\DEPT\SSD\F%20&amp;%20A\Financial%20Reporting\Perfbook\Fy00\PSSOrder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P:\SSD\F%20&amp;%20A\Financial%20Reporting\HPCS%20Portfolio%20Mgmt%20Team\FY02%20HPCS%20Close\Month%20End%20Models\Step%205%20-%20Trend%20Reports\FY00\FY00%20Trend%20Report%20(Details)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http://teams8.sharepoint.hp.com/Documents%20and%20Settings/bzms8q/Local%20Settings/Temporary%20Internet%20Files/Content.MSO/Add%20Revenue%20Impact/Sales%20Forecast%20to%20Revenue%20Rollout.xlsx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http://teams8.sharepoint.hp.com/Documents%20and%20Settings/NaylorB/Local%20Settings/Temporary%20Internet%20Files/OLK75/Documents%20and%20Settings/jican/My%20Documents/May%2001%20Close/financial%20reporting%20model-May%2001.xls" TargetMode="External" Id="rId1"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D:\AS\LexB\ACWA%20Power\Content\Participant%20final%20files\Module%201%20-%20MS%20Excel%20Brushup.xlsb" TargetMode="External" Id="rId1"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file:///X:\Documents%20and%20Settings\NaylorB\Local%20Settings\Temporary%20Internet%20Files\OLK75\Documents%20and%20Settings\jican\My%20Documents\May%2001%20Close\financial%20reporting%20model-May%2001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MPLATE"/>
      <sheetName val="Mon Actual"/>
      <sheetName val="YTD Actual"/>
      <sheetName val="Super Region"/>
      <sheetName val="Region"/>
      <sheetName val="SSDGrowth"/>
      <sheetName val="data"/>
      <sheetName val="PLALL"/>
      <sheetName val="Emea"/>
      <sheetName val="Data_Detail"/>
      <sheetName val="Data_Summary"/>
      <sheetName val="PSSOrder"/>
      <sheetName val="Summary"/>
      <sheetName val="Q3 MEMA TSG Mix of NR"/>
      <sheetName val="P&amp;L Summary"/>
      <sheetName val="Sheet2"/>
      <sheetName val="Lists"/>
      <sheetName val="ORG"/>
      <sheetName val="ICI"/>
      <sheetName val="MERGER"/>
      <sheetName val="#REF"/>
      <sheetName val="COS vs PQ"/>
      <sheetName val="COS vs PQ Exit"/>
      <sheetName val="COS vs PY"/>
      <sheetName val="COS vs Fls"/>
      <sheetName val="COS vs ASP"/>
      <sheetName val="Tables"/>
      <sheetName val="PL vs PQ"/>
      <sheetName val="PL vs PY"/>
      <sheetName val="PL vs Fls"/>
      <sheetName val="PL vs ASP"/>
      <sheetName val="Rev_GM_NP"/>
      <sheetName val="Bridge"/>
      <sheetName val="Criteria"/>
      <sheetName val="Report Index"/>
      <sheetName val="Qtd to go"/>
      <sheetName val="Data Opex"/>
      <sheetName val="Data HC"/>
      <sheetName val="LATAM Forecast"/>
      <sheetName val="Mon_Actual"/>
      <sheetName val="YTD_Actual"/>
      <sheetName val="Super_Region"/>
      <sheetName val="Q3_MEMA_TSG_Mix_of_NR"/>
      <sheetName val="P&amp;L_Summary"/>
      <sheetName val="COS_vs_PQ"/>
      <sheetName val="COS_vs_PQ_Exit"/>
      <sheetName val="COS_vs_PY"/>
      <sheetName val="COS_vs_Fls"/>
      <sheetName val="COS_vs_ASP"/>
      <sheetName val="PL_vs_PQ"/>
      <sheetName val="PL_vs_PY"/>
      <sheetName val="PL_vs_Fls"/>
      <sheetName val="PL_vs_ASP"/>
      <sheetName val="Report_Index"/>
      <sheetName val="Qtd_to_go"/>
      <sheetName val="Data_Opex"/>
      <sheetName val="Data_HC"/>
      <sheetName val="ISSG_GM"/>
      <sheetName val="Aging-DSO"/>
      <sheetName val="Units"/>
      <sheetName val="ABG"/>
      <sheetName val="ABG_GM"/>
      <sheetName val="Instructions"/>
      <sheetName val="Query1"/>
      <sheetName val="ValueTables"/>
      <sheetName val="Exchange_Rate"/>
      <sheetName val="Balance_Sheet"/>
      <sheetName val="HPS_GM"/>
      <sheetName val="Input"/>
      <sheetName val="Cover"/>
      <sheetName val="ISO_Country_Codes"/>
      <sheetName val="Assumptions"/>
      <sheetName val="Setup_Sheet"/>
      <sheetName val="PLQ2"/>
      <sheetName val="Criteria_Page"/>
      <sheetName val="Query2"/>
      <sheetName val="Q"/>
      <sheetName val="Q4_CURRENCY"/>
      <sheetName val="A"/>
      <sheetName val="Ent__Prod"/>
      <sheetName val="Funnel"/>
      <sheetName val="PIVOT"/>
      <sheetName val="FinanceFee"/>
      <sheetName val="Goal_Seek"/>
      <sheetName val="SOAR-FinOpinion"/>
      <sheetName val="AOQ"/>
      <sheetName val="Validation"/>
      <sheetName val="Lin_Tot"/>
      <sheetName val="WORKSHEET"/>
      <sheetName val="GSRR"/>
      <sheetName val="wkst"/>
      <sheetName val="NA_AUP"/>
      <sheetName val="OP_Qs"/>
      <sheetName val="OPEX_Bridge_Q1"/>
      <sheetName val="RevQ"/>
      <sheetName val="Q1_02"/>
      <sheetName val="Fp"/>
      <sheetName val="Query_Data"/>
      <sheetName val="Rev_Qs"/>
      <sheetName val="Staff_Assignments"/>
      <sheetName val="Summary_Schedule"/>
      <sheetName val="Global_Services"/>
      <sheetName val="PLQ1"/>
      <sheetName val="Storage_GM"/>
      <sheetName val="Table"/>
      <sheetName val="efw_Table"/>
      <sheetName val="Actual_Query"/>
      <sheetName val="Target_Query"/>
      <sheetName val="Rates"/>
      <sheetName val="TOTAL_GM"/>
      <sheetName val="wk_ct2"/>
      <sheetName val="WPS_ALLOC"/>
      <sheetName val="WPS_Exp_Refer"/>
      <sheetName val="Total Europe Calc. hours"/>
      <sheetName val="Total Europe 1"/>
      <sheetName val="Query"/>
      <sheetName val="Account"/>
      <sheetName val="Center"/>
      <sheetName val="Company"/>
      <sheetName val="AcctAnalysis"/>
      <sheetName val="Total Financials"/>
      <sheetName val="BW-FY06"/>
      <sheetName val="Mapping"/>
      <sheetName val="Core Table"/>
      <sheetName val="Essbase Auto Update"/>
      <sheetName val="Channel_09"/>
      <sheetName val="Channel_11Aspire"/>
      <sheetName val="Channel_10Final"/>
      <sheetName val="Market_09"/>
      <sheetName val="Market_10Final"/>
      <sheetName val="Market_11Aspire"/>
      <sheetName val="FY09"/>
      <sheetName val="FY10_Actuals"/>
      <sheetName val="FY11_Interlock"/>
      <sheetName val="Owned_09"/>
      <sheetName val="ownedDOI_09"/>
      <sheetName val="Owned_10_Final"/>
      <sheetName val="Static MShr"/>
      <sheetName val="Dropdown list"/>
      <sheetName val="Whouse Pull '06"/>
      <sheetName val="SWD RevGM vs Fls ASP"/>
      <sheetName val="BCSN GM Trend"/>
      <sheetName val="ISS GM Trend"/>
      <sheetName val="NED GM Trend"/>
      <sheetName val="SWD GM Trend"/>
      <sheetName val="BCSN NP Trend"/>
      <sheetName val="BCSN Rev Trend"/>
      <sheetName val="BCSN RevGM vs PQ PY"/>
      <sheetName val="BCSN RevGM vs Fls ASP"/>
      <sheetName val="ISS NP Trend"/>
      <sheetName val="ISS Rev Trend"/>
      <sheetName val="ISS RevGM vs PQ PY"/>
      <sheetName val="ISS RevGM vs Fls ASP"/>
      <sheetName val="NED NP Trend"/>
      <sheetName val="NED Rev Trend"/>
      <sheetName val="NED RevGM vs PQ PY"/>
      <sheetName val="NED RevGM vs Fls ASP"/>
      <sheetName val="SWD NP Trend"/>
      <sheetName val="SWD Rev Trend"/>
      <sheetName val="SWD RevGM vs PQ PY"/>
      <sheetName val="Values"/>
      <sheetName val="Coding"/>
      <sheetName val="LIST"/>
      <sheetName val="Parameters"/>
      <sheetName val="GOC SCS to LH CC mapping"/>
      <sheetName val="Accounts"/>
      <sheetName val="Roster.Quota"/>
      <sheetName val="Master系"/>
      <sheetName val="Lookup"/>
      <sheetName val="Drop down list"/>
      <sheetName val="Drop-Downs"/>
      <sheetName val="Sheet1"/>
      <sheetName val="- BACKUP - DROP DOWNS"/>
      <sheetName val="BU"/>
      <sheetName val="Masterdata"/>
      <sheetName val="Forecast+Actuals"/>
      <sheetName val="Pivot Analysis"/>
      <sheetName val="8L Frontlog check"/>
      <sheetName val="Flash call Pivot"/>
      <sheetName val="Margin Analisys"/>
      <sheetName val="Sheet3"/>
      <sheetName val="Sheet4"/>
      <sheetName val="8L Licences"/>
      <sheetName val="Frontlog"/>
      <sheetName val="FFYR"/>
      <sheetName val="Pipeline"/>
      <sheetName val="EMEA Subm"/>
      <sheetName val="Defs"/>
      <sheetName val="Configurations"/>
      <sheetName val="FCST vs prior"/>
      <sheetName val="Drop-Down"/>
      <sheetName val="Legend"/>
      <sheetName val="Data info"/>
      <sheetName val="dropdown values"/>
      <sheetName val="Key"/>
      <sheetName val="raw data"/>
      <sheetName val="Metadata"/>
      <sheetName val="Data Validation"/>
      <sheetName val="Settings"/>
      <sheetName val="Mappings"/>
      <sheetName val="Cover Sheet"/>
      <sheetName val="SFDC DATA and FORECAST"/>
      <sheetName val="Inputs"/>
      <sheetName val="Drop Down Lists"/>
      <sheetName val="Validations"/>
      <sheetName val="Reason of Movement"/>
      <sheetName val="Scoring"/>
      <sheetName val="DropDowns"/>
      <sheetName val="Report"/>
      <sheetName val="SFDC"/>
      <sheetName val="PDR"/>
      <sheetName val="Reference Lists"/>
      <sheetName val="Cate"/>
      <sheetName val="Acct_Project Information_MULTI"/>
      <sheetName val="Dashboard"/>
      <sheetName val="FoF"/>
      <sheetName val="Formulas"/>
      <sheetName val="Drop-Down and Vlookup"/>
      <sheetName val="Updated by"/>
      <sheetName val="combo"/>
      <sheetName val="Categories"/>
      <sheetName val="Control Panel"/>
      <sheetName val="Regions"/>
      <sheetName val="AE's"/>
      <sheetName val="FY16 FoF"/>
      <sheetName val="Report 1"/>
      <sheetName val="Instructions tab"/>
      <sheetName val="Judgement summary"/>
      <sheetName val="Lookups"/>
      <sheetName val="walk_categ"/>
      <sheetName val="Drop Down Menu"/>
      <sheetName val="Exception List Drop Down"/>
      <sheetName val="Drop down"/>
      <sheetName val="def"/>
      <sheetName val="Description_B. Justification"/>
      <sheetName val="FoF-FY16"/>
      <sheetName val=" FOF FY16"/>
      <sheetName val="Validation Tab"/>
      <sheetName val="reference"/>
      <sheetName val="ESM Program Roles"/>
      <sheetName val="DataValidation"/>
      <sheetName val="FoF FY16"/>
      <sheetName val="Setup"/>
      <sheetName val="ITO Lookups"/>
      <sheetName val="maping"/>
      <sheetName val="Pull Down Lists"/>
    </sheetNames>
    <sheetDataSet>
      <sheetData sheetId="0" refreshError="1">
        <row r="31">
          <cell r="A31" t="str">
            <v>H1450AA</v>
          </cell>
          <cell r="B31">
            <v>0</v>
          </cell>
          <cell r="C31" t="str">
            <v>D</v>
          </cell>
          <cell r="D31" t="str">
            <v>10</v>
          </cell>
          <cell r="E31" t="str">
            <v>0001 JAN00</v>
          </cell>
          <cell r="F31">
            <v>20827.8</v>
          </cell>
          <cell r="G31" t="str">
            <v>AMERICAS AMERICAS</v>
          </cell>
          <cell r="H31" t="str">
            <v>000 UNITED STATES</v>
          </cell>
        </row>
        <row r="32">
          <cell r="A32" t="str">
            <v>H1450AA</v>
          </cell>
          <cell r="B32">
            <v>0</v>
          </cell>
          <cell r="C32" t="str">
            <v>D</v>
          </cell>
          <cell r="D32" t="str">
            <v>10</v>
          </cell>
          <cell r="E32" t="str">
            <v>0001 JAN00</v>
          </cell>
          <cell r="F32">
            <v>38870.620000000003</v>
          </cell>
          <cell r="G32" t="str">
            <v>EUROPE EUROPE</v>
          </cell>
          <cell r="H32" t="str">
            <v>423 BELGIUM</v>
          </cell>
        </row>
        <row r="33">
          <cell r="A33" t="str">
            <v>H1450AA</v>
          </cell>
          <cell r="B33">
            <v>0</v>
          </cell>
          <cell r="C33" t="str">
            <v>D</v>
          </cell>
          <cell r="D33" t="str">
            <v>10</v>
          </cell>
          <cell r="E33" t="str">
            <v>0002 FEB00</v>
          </cell>
          <cell r="F33">
            <v>0</v>
          </cell>
          <cell r="G33" t="str">
            <v>AMERICAS AMERICAS</v>
          </cell>
          <cell r="H33" t="str">
            <v>000 UNITED STATES</v>
          </cell>
        </row>
        <row r="34">
          <cell r="A34" t="str">
            <v>H1450AA</v>
          </cell>
          <cell r="B34">
            <v>0</v>
          </cell>
          <cell r="C34" t="str">
            <v>D</v>
          </cell>
          <cell r="D34" t="str">
            <v>10</v>
          </cell>
          <cell r="E34" t="str">
            <v>0002 FEB00</v>
          </cell>
          <cell r="F34">
            <v>0</v>
          </cell>
          <cell r="G34" t="str">
            <v>EUROPE EUROPE</v>
          </cell>
          <cell r="H34" t="str">
            <v>428 GERMANY</v>
          </cell>
        </row>
        <row r="35">
          <cell r="A35" t="str">
            <v>H1450AA</v>
          </cell>
          <cell r="B35">
            <v>0</v>
          </cell>
          <cell r="C35" t="str">
            <v>D</v>
          </cell>
          <cell r="D35" t="str">
            <v>10</v>
          </cell>
          <cell r="E35" t="str">
            <v>9911 NOV99</v>
          </cell>
          <cell r="F35">
            <v>0</v>
          </cell>
          <cell r="G35" t="str">
            <v>AMERICAS AMERICAS</v>
          </cell>
          <cell r="H35" t="str">
            <v>000 UNITED STATES</v>
          </cell>
        </row>
        <row r="36">
          <cell r="A36" t="str">
            <v>H1450AA</v>
          </cell>
          <cell r="B36">
            <v>0</v>
          </cell>
          <cell r="C36" t="str">
            <v>D</v>
          </cell>
          <cell r="D36" t="str">
            <v>10</v>
          </cell>
          <cell r="E36" t="str">
            <v>9912 DEC99</v>
          </cell>
          <cell r="F36">
            <v>0</v>
          </cell>
          <cell r="G36" t="str">
            <v>AMERICAS AMERICAS</v>
          </cell>
          <cell r="H36" t="str">
            <v>000 UNITED STATES</v>
          </cell>
        </row>
        <row r="37">
          <cell r="A37" t="str">
            <v>H1450AA</v>
          </cell>
          <cell r="B37">
            <v>0</v>
          </cell>
          <cell r="C37" t="str">
            <v>V VALUE ADDED RESELLER(VAR)</v>
          </cell>
          <cell r="D37" t="str">
            <v>10</v>
          </cell>
          <cell r="E37" t="str">
            <v>0002 FEB00</v>
          </cell>
          <cell r="F37">
            <v>0</v>
          </cell>
          <cell r="G37" t="str">
            <v>AMERICAS AMERICAS</v>
          </cell>
          <cell r="H37" t="str">
            <v>000 UNITED STATES</v>
          </cell>
        </row>
        <row r="38">
          <cell r="A38" t="str">
            <v>H1450AA</v>
          </cell>
          <cell r="B38">
            <v>0</v>
          </cell>
          <cell r="C38" t="str">
            <v>V VALUE ADDED RESELLER(VAR)</v>
          </cell>
          <cell r="D38" t="str">
            <v>10</v>
          </cell>
          <cell r="E38" t="str">
            <v>9912 DEC99</v>
          </cell>
          <cell r="F38">
            <v>0</v>
          </cell>
          <cell r="G38" t="str">
            <v>AMERICAS AMERICAS</v>
          </cell>
          <cell r="H38" t="str">
            <v>000 UNITED STATES</v>
          </cell>
        </row>
        <row r="39">
          <cell r="A39" t="str">
            <v>MSTNTCLZ</v>
          </cell>
          <cell r="B39">
            <v>0</v>
          </cell>
          <cell r="C39" t="str">
            <v>D</v>
          </cell>
          <cell r="D39" t="str">
            <v>10</v>
          </cell>
          <cell r="E39" t="str">
            <v>0001 JAN00</v>
          </cell>
          <cell r="F39">
            <v>880.17</v>
          </cell>
          <cell r="G39" t="str">
            <v>EUROPE EUROPE</v>
          </cell>
          <cell r="H39" t="str">
            <v>428 GERMANY</v>
          </cell>
        </row>
        <row r="40">
          <cell r="A40" t="str">
            <v>MSTNTCLZ</v>
          </cell>
          <cell r="B40">
            <v>0</v>
          </cell>
          <cell r="C40" t="str">
            <v>D</v>
          </cell>
          <cell r="D40" t="str">
            <v>10</v>
          </cell>
          <cell r="E40" t="str">
            <v>0001 JAN00</v>
          </cell>
          <cell r="F40">
            <v>1983</v>
          </cell>
          <cell r="G40" t="str">
            <v>AMERICAS AMERICAS</v>
          </cell>
          <cell r="H40" t="str">
            <v>122 CANADA</v>
          </cell>
        </row>
        <row r="41">
          <cell r="A41" t="str">
            <v>MSTNTCLZ</v>
          </cell>
          <cell r="B41">
            <v>0</v>
          </cell>
          <cell r="C41" t="str">
            <v>D</v>
          </cell>
          <cell r="D41" t="str">
            <v>10</v>
          </cell>
          <cell r="E41" t="str">
            <v>0001 JAN00</v>
          </cell>
          <cell r="F41">
            <v>9363.1200000000008</v>
          </cell>
          <cell r="G41" t="str">
            <v>EUROPE EUROPE</v>
          </cell>
          <cell r="H41" t="str">
            <v>421 NETHERLANDS</v>
          </cell>
        </row>
        <row r="42">
          <cell r="A42" t="str">
            <v>MSTNTCLZ</v>
          </cell>
          <cell r="B42">
            <v>0</v>
          </cell>
          <cell r="C42" t="str">
            <v>D</v>
          </cell>
          <cell r="D42" t="str">
            <v>10</v>
          </cell>
          <cell r="E42" t="str">
            <v>0001 JAN00</v>
          </cell>
          <cell r="F42">
            <v>19284.349999999999</v>
          </cell>
          <cell r="G42" t="str">
            <v>AMERICAS AMERICAS</v>
          </cell>
          <cell r="H42" t="str">
            <v>000 UNITED STATES</v>
          </cell>
        </row>
        <row r="43">
          <cell r="A43" t="str">
            <v>MSTNTCLZ</v>
          </cell>
          <cell r="B43">
            <v>0</v>
          </cell>
          <cell r="C43" t="str">
            <v>D</v>
          </cell>
          <cell r="D43" t="str">
            <v>10</v>
          </cell>
          <cell r="E43" t="str">
            <v>0001 JAN00</v>
          </cell>
          <cell r="F43">
            <v>20269.62</v>
          </cell>
          <cell r="G43" t="str">
            <v>EUROPE EUROPE</v>
          </cell>
          <cell r="H43" t="str">
            <v>423 BELGIUM</v>
          </cell>
        </row>
        <row r="44">
          <cell r="A44" t="str">
            <v>MSTNTCLZ</v>
          </cell>
          <cell r="B44">
            <v>0</v>
          </cell>
          <cell r="C44" t="str">
            <v>D</v>
          </cell>
          <cell r="D44" t="str">
            <v>10</v>
          </cell>
          <cell r="E44" t="str">
            <v>0002 FEB00</v>
          </cell>
          <cell r="F44">
            <v>2697.72</v>
          </cell>
          <cell r="G44" t="str">
            <v>AMERICAS AMERICAS</v>
          </cell>
          <cell r="H44" t="str">
            <v>000 UNITED STATES</v>
          </cell>
        </row>
        <row r="45">
          <cell r="A45" t="str">
            <v>MSTNTCLZ</v>
          </cell>
          <cell r="B45">
            <v>0</v>
          </cell>
          <cell r="C45" t="str">
            <v>D</v>
          </cell>
          <cell r="D45" t="str">
            <v>10</v>
          </cell>
          <cell r="E45" t="str">
            <v>9911 NOV99</v>
          </cell>
          <cell r="F45">
            <v>85.44</v>
          </cell>
          <cell r="G45" t="str">
            <v>AMERICAS AMERICAS</v>
          </cell>
          <cell r="H45" t="str">
            <v>000 UNITED STATES</v>
          </cell>
        </row>
        <row r="46">
          <cell r="A46" t="str">
            <v>MSTNTCLZ</v>
          </cell>
          <cell r="B46">
            <v>0</v>
          </cell>
          <cell r="C46" t="str">
            <v>D</v>
          </cell>
          <cell r="D46" t="str">
            <v>10</v>
          </cell>
          <cell r="E46" t="str">
            <v>9911 NOV99</v>
          </cell>
          <cell r="F46">
            <v>2801.32</v>
          </cell>
          <cell r="G46" t="str">
            <v>EUROPE EUROPE</v>
          </cell>
          <cell r="H46" t="str">
            <v>423 BELGIUM</v>
          </cell>
        </row>
        <row r="47">
          <cell r="A47" t="str">
            <v>MSTNTCLZ</v>
          </cell>
          <cell r="B47">
            <v>0</v>
          </cell>
          <cell r="C47" t="str">
            <v>D</v>
          </cell>
          <cell r="D47" t="str">
            <v>10</v>
          </cell>
          <cell r="E47" t="str">
            <v>9912 DEC99</v>
          </cell>
          <cell r="F47">
            <v>445.44</v>
          </cell>
          <cell r="G47" t="str">
            <v>AMERICAS AMERICAS</v>
          </cell>
          <cell r="H47" t="str">
            <v>122 CANADA</v>
          </cell>
        </row>
        <row r="48">
          <cell r="A48" t="str">
            <v>MSTNTCLZ</v>
          </cell>
          <cell r="B48">
            <v>0</v>
          </cell>
          <cell r="C48" t="str">
            <v>D</v>
          </cell>
          <cell r="D48" t="str">
            <v>10</v>
          </cell>
          <cell r="E48" t="str">
            <v>9912 DEC99</v>
          </cell>
          <cell r="F48">
            <v>1989.97</v>
          </cell>
          <cell r="G48" t="str">
            <v>EUROPE EUROPE</v>
          </cell>
          <cell r="H48" t="str">
            <v>423 BELGIUM</v>
          </cell>
        </row>
        <row r="49">
          <cell r="A49" t="str">
            <v>MSTNTCLZ</v>
          </cell>
          <cell r="B49">
            <v>0</v>
          </cell>
          <cell r="C49" t="str">
            <v>D</v>
          </cell>
          <cell r="D49" t="str">
            <v>10</v>
          </cell>
          <cell r="E49" t="str">
            <v>9912 DEC99</v>
          </cell>
          <cell r="F49">
            <v>33622.54</v>
          </cell>
          <cell r="G49" t="str">
            <v>AMERICAS AMERICAS</v>
          </cell>
          <cell r="H49" t="str">
            <v>000 UNITED STATES</v>
          </cell>
        </row>
        <row r="50">
          <cell r="A50" t="str">
            <v>MSTNTCLZ</v>
          </cell>
          <cell r="B50">
            <v>0</v>
          </cell>
          <cell r="C50" t="str">
            <v>V VALUE ADDED RESELLER(VAR)</v>
          </cell>
          <cell r="D50" t="str">
            <v>10</v>
          </cell>
          <cell r="E50" t="str">
            <v>0002 FEB00</v>
          </cell>
          <cell r="F50">
            <v>4459.2</v>
          </cell>
          <cell r="G50" t="str">
            <v>AMERICAS AMERICAS</v>
          </cell>
          <cell r="H50" t="str">
            <v>000 UNITED STATES</v>
          </cell>
        </row>
        <row r="51">
          <cell r="A51" t="str">
            <v>MSTNTCLZ</v>
          </cell>
          <cell r="B51">
            <v>0</v>
          </cell>
          <cell r="C51" t="str">
            <v>V VALUE ADDED RESELLER(VAR)</v>
          </cell>
          <cell r="D51" t="str">
            <v>10</v>
          </cell>
          <cell r="E51" t="str">
            <v>9912 DEC99</v>
          </cell>
          <cell r="F51">
            <v>202.5</v>
          </cell>
          <cell r="G51" t="str">
            <v>AMERICAS AMERICAS</v>
          </cell>
          <cell r="H51" t="str">
            <v>000 UNITED STATES</v>
          </cell>
        </row>
        <row r="52">
          <cell r="A52" t="str">
            <v>MSTOSNUZ</v>
          </cell>
          <cell r="B52">
            <v>-1</v>
          </cell>
          <cell r="C52" t="str">
            <v>D</v>
          </cell>
          <cell r="D52" t="str">
            <v>10</v>
          </cell>
          <cell r="E52" t="str">
            <v>0001 JAN00</v>
          </cell>
          <cell r="F52">
            <v>-1419.38</v>
          </cell>
          <cell r="G52" t="str">
            <v>EUROPE EUROPE</v>
          </cell>
          <cell r="H52" t="str">
            <v>475 ITALY</v>
          </cell>
        </row>
        <row r="53">
          <cell r="A53" t="str">
            <v>MSTOSNUZ</v>
          </cell>
          <cell r="B53">
            <v>0</v>
          </cell>
          <cell r="C53" t="str">
            <v>D</v>
          </cell>
          <cell r="D53" t="str">
            <v>10</v>
          </cell>
          <cell r="E53" t="str">
            <v>0001 JAN00</v>
          </cell>
          <cell r="F53">
            <v>587.04</v>
          </cell>
          <cell r="G53" t="str">
            <v>AMERICAS AMERICAS</v>
          </cell>
          <cell r="H53" t="str">
            <v>122 CANADA</v>
          </cell>
        </row>
        <row r="54">
          <cell r="A54" t="str">
            <v>MSTOSNUZ</v>
          </cell>
          <cell r="B54">
            <v>0</v>
          </cell>
          <cell r="C54" t="str">
            <v>D</v>
          </cell>
          <cell r="D54" t="str">
            <v>10</v>
          </cell>
          <cell r="E54" t="str">
            <v>0001 JAN00</v>
          </cell>
          <cell r="F54">
            <v>15643.53</v>
          </cell>
          <cell r="G54" t="str">
            <v>EUROPE EUROPE</v>
          </cell>
          <cell r="H54" t="str">
            <v>421 NETHERLANDS</v>
          </cell>
        </row>
        <row r="55">
          <cell r="A55" t="str">
            <v>MSTOSNUZ</v>
          </cell>
          <cell r="B55">
            <v>0</v>
          </cell>
          <cell r="C55" t="str">
            <v>D</v>
          </cell>
          <cell r="D55" t="str">
            <v>10</v>
          </cell>
          <cell r="E55" t="str">
            <v>0001 JAN00</v>
          </cell>
          <cell r="F55">
            <v>22303.86</v>
          </cell>
          <cell r="G55" t="str">
            <v>EUROPE EUROPE</v>
          </cell>
          <cell r="H55" t="str">
            <v>423 BELGIUM</v>
          </cell>
        </row>
        <row r="56">
          <cell r="A56" t="str">
            <v>MSTOSNUZ</v>
          </cell>
          <cell r="B56">
            <v>0</v>
          </cell>
          <cell r="C56" t="str">
            <v>D</v>
          </cell>
          <cell r="D56" t="str">
            <v>10</v>
          </cell>
          <cell r="E56" t="str">
            <v>0001 JAN00</v>
          </cell>
          <cell r="F56">
            <v>75032.28</v>
          </cell>
          <cell r="G56" t="str">
            <v>AMERICAS AMERICAS</v>
          </cell>
          <cell r="H56" t="str">
            <v>000 UNITED STATES</v>
          </cell>
        </row>
        <row r="57">
          <cell r="A57" t="str">
            <v>MSTOSNUZ</v>
          </cell>
          <cell r="B57">
            <v>0</v>
          </cell>
          <cell r="C57" t="str">
            <v>D</v>
          </cell>
          <cell r="D57" t="str">
            <v>10</v>
          </cell>
          <cell r="E57" t="str">
            <v>0002 FEB00</v>
          </cell>
          <cell r="F57">
            <v>74383.45</v>
          </cell>
          <cell r="G57" t="str">
            <v>AMERICAS AMERICAS</v>
          </cell>
          <cell r="H57" t="str">
            <v>000 UNITED STATES</v>
          </cell>
        </row>
        <row r="58">
          <cell r="A58" t="str">
            <v>MSTOSNUZ</v>
          </cell>
          <cell r="B58">
            <v>0</v>
          </cell>
          <cell r="C58" t="str">
            <v>D</v>
          </cell>
          <cell r="D58" t="str">
            <v>10</v>
          </cell>
          <cell r="E58" t="str">
            <v>9911 NOV99</v>
          </cell>
          <cell r="F58">
            <v>0</v>
          </cell>
          <cell r="G58" t="str">
            <v>ASIA/PAC ASIA/PAC</v>
          </cell>
          <cell r="H58" t="str">
            <v>570 CHINA, PEOPLES REPUBLIC</v>
          </cell>
        </row>
        <row r="59">
          <cell r="A59" t="str">
            <v>MSTOSNUZ</v>
          </cell>
          <cell r="B59">
            <v>0</v>
          </cell>
          <cell r="C59" t="str">
            <v>D</v>
          </cell>
          <cell r="D59" t="str">
            <v>10</v>
          </cell>
          <cell r="E59" t="str">
            <v>9911 NOV99</v>
          </cell>
          <cell r="F59">
            <v>200.01</v>
          </cell>
          <cell r="G59" t="str">
            <v>ASIA/PAC ASIA/PAC</v>
          </cell>
          <cell r="H59" t="str">
            <v>588 JAPAN</v>
          </cell>
        </row>
        <row r="60">
          <cell r="A60" t="str">
            <v>MSTOSNUZ</v>
          </cell>
          <cell r="B60">
            <v>0</v>
          </cell>
          <cell r="C60" t="str">
            <v>D</v>
          </cell>
          <cell r="D60" t="str">
            <v>10</v>
          </cell>
          <cell r="E60" t="str">
            <v>9911 NOV99</v>
          </cell>
          <cell r="F60">
            <v>5184.03</v>
          </cell>
          <cell r="G60" t="str">
            <v>EUROPE EUROPE</v>
          </cell>
          <cell r="H60" t="str">
            <v>423 BELGIUM</v>
          </cell>
        </row>
        <row r="61">
          <cell r="A61" t="str">
            <v>MSTOSNUZ</v>
          </cell>
          <cell r="B61">
            <v>0</v>
          </cell>
          <cell r="C61" t="str">
            <v>D</v>
          </cell>
          <cell r="D61" t="str">
            <v>10</v>
          </cell>
          <cell r="E61" t="str">
            <v>9911 NOV99</v>
          </cell>
          <cell r="F61">
            <v>31831.79</v>
          </cell>
          <cell r="G61" t="str">
            <v>AMERICAS AMERICAS</v>
          </cell>
          <cell r="H61" t="str">
            <v>000 UNITED STATES</v>
          </cell>
        </row>
        <row r="62">
          <cell r="A62" t="str">
            <v>MSTOSNUZ</v>
          </cell>
          <cell r="B62">
            <v>0</v>
          </cell>
          <cell r="C62" t="str">
            <v>D</v>
          </cell>
          <cell r="D62" t="str">
            <v>10</v>
          </cell>
          <cell r="E62" t="str">
            <v>9912 DEC99</v>
          </cell>
          <cell r="F62">
            <v>1371</v>
          </cell>
          <cell r="G62" t="str">
            <v>AMERICAS AMERICAS</v>
          </cell>
          <cell r="H62" t="str">
            <v>122 CANADA</v>
          </cell>
        </row>
        <row r="63">
          <cell r="A63" t="str">
            <v>MSTOSNUZ</v>
          </cell>
          <cell r="B63">
            <v>0</v>
          </cell>
          <cell r="C63" t="str">
            <v>D</v>
          </cell>
          <cell r="D63" t="str">
            <v>10</v>
          </cell>
          <cell r="E63" t="str">
            <v>9912 DEC99</v>
          </cell>
          <cell r="F63">
            <v>69232.94</v>
          </cell>
          <cell r="G63" t="str">
            <v>AMERICAS AMERICAS</v>
          </cell>
          <cell r="H63" t="str">
            <v>000 UNITED STATES</v>
          </cell>
        </row>
        <row r="64">
          <cell r="A64" t="str">
            <v>MSTOSNUZ</v>
          </cell>
          <cell r="B64">
            <v>0</v>
          </cell>
          <cell r="C64" t="str">
            <v>D</v>
          </cell>
          <cell r="D64" t="str">
            <v>10</v>
          </cell>
          <cell r="E64" t="str">
            <v>9912 DEC99</v>
          </cell>
          <cell r="F64">
            <v>80877.3</v>
          </cell>
          <cell r="G64" t="str">
            <v>EUROPE EUROPE</v>
          </cell>
          <cell r="H64" t="str">
            <v>423 BELGIUM</v>
          </cell>
        </row>
        <row r="65">
          <cell r="A65" t="str">
            <v>MSTOSNUZ</v>
          </cell>
          <cell r="B65">
            <v>0</v>
          </cell>
          <cell r="C65" t="str">
            <v>D</v>
          </cell>
          <cell r="D65" t="str">
            <v>21</v>
          </cell>
          <cell r="E65" t="str">
            <v>9911 NOV99</v>
          </cell>
          <cell r="F65">
            <v>0</v>
          </cell>
          <cell r="G65" t="str">
            <v>ASIA/PAC ASIA/PAC</v>
          </cell>
          <cell r="H65" t="str">
            <v>588 JAPAN</v>
          </cell>
        </row>
        <row r="66">
          <cell r="A66" t="str">
            <v>MSTOSNUZ</v>
          </cell>
          <cell r="B66">
            <v>0</v>
          </cell>
          <cell r="C66" t="str">
            <v>V VALUE ADDED RESELLER(VAR)</v>
          </cell>
          <cell r="D66" t="str">
            <v>10</v>
          </cell>
          <cell r="E66" t="str">
            <v>0002 FEB00</v>
          </cell>
          <cell r="F66">
            <v>5924.4</v>
          </cell>
          <cell r="G66" t="str">
            <v>AMERICAS AMERICAS</v>
          </cell>
          <cell r="H66" t="str">
            <v>000 UNITED STATES</v>
          </cell>
        </row>
        <row r="67">
          <cell r="A67" t="str">
            <v>MSTOSNUZ</v>
          </cell>
          <cell r="B67">
            <v>0</v>
          </cell>
          <cell r="C67" t="str">
            <v>V VALUE ADDED RESELLER(VAR)</v>
          </cell>
          <cell r="D67" t="str">
            <v>10</v>
          </cell>
          <cell r="E67" t="str">
            <v>9911 NOV99</v>
          </cell>
          <cell r="F67">
            <v>0</v>
          </cell>
          <cell r="G67" t="str">
            <v>AMERICAS AMERICAS</v>
          </cell>
          <cell r="H67" t="str">
            <v>000 UNITED STATES</v>
          </cell>
        </row>
        <row r="68">
          <cell r="A68" t="str">
            <v>MSTOSNUZ</v>
          </cell>
          <cell r="B68">
            <v>0</v>
          </cell>
          <cell r="C68" t="str">
            <v>V VALUE ADDED RESELLER(VAR)</v>
          </cell>
          <cell r="D68" t="str">
            <v>10</v>
          </cell>
          <cell r="E68" t="str">
            <v>9912 DEC99</v>
          </cell>
          <cell r="F68">
            <v>4765.5</v>
          </cell>
          <cell r="G68" t="str">
            <v>AMERICAS AMERICAS</v>
          </cell>
          <cell r="H68" t="str">
            <v>000 UNITED STATES</v>
          </cell>
        </row>
        <row r="69">
          <cell r="A69" t="str">
            <v>NOVOSAAZ</v>
          </cell>
          <cell r="B69">
            <v>0</v>
          </cell>
          <cell r="C69" t="str">
            <v>D</v>
          </cell>
          <cell r="D69" t="str">
            <v>10</v>
          </cell>
          <cell r="E69" t="str">
            <v>0001 JAN00</v>
          </cell>
          <cell r="F69">
            <v>0</v>
          </cell>
          <cell r="G69" t="str">
            <v>EUROPE EUROPE</v>
          </cell>
          <cell r="H69" t="str">
            <v>427 FRANCE</v>
          </cell>
        </row>
        <row r="70">
          <cell r="A70" t="str">
            <v>NOVOSAAZ</v>
          </cell>
          <cell r="B70">
            <v>0</v>
          </cell>
          <cell r="C70" t="str">
            <v>D</v>
          </cell>
          <cell r="D70" t="str">
            <v>10</v>
          </cell>
          <cell r="E70" t="str">
            <v>0001 JAN00</v>
          </cell>
          <cell r="F70">
            <v>676.2</v>
          </cell>
          <cell r="G70" t="str">
            <v>EUROPE EUROPE</v>
          </cell>
          <cell r="H70" t="str">
            <v>412 UNITED KINGDOM</v>
          </cell>
        </row>
        <row r="71">
          <cell r="A71" t="str">
            <v>NOVOSAAZ</v>
          </cell>
          <cell r="B71">
            <v>0</v>
          </cell>
          <cell r="C71" t="str">
            <v>D</v>
          </cell>
          <cell r="D71" t="str">
            <v>10</v>
          </cell>
          <cell r="E71" t="str">
            <v>0001 JAN00</v>
          </cell>
          <cell r="F71">
            <v>2180.63</v>
          </cell>
          <cell r="G71" t="str">
            <v>EUROPE EUROPE</v>
          </cell>
          <cell r="H71" t="str">
            <v>423 BELGIUM</v>
          </cell>
        </row>
        <row r="72">
          <cell r="A72" t="str">
            <v>NOVOSAAZ</v>
          </cell>
          <cell r="B72">
            <v>0</v>
          </cell>
          <cell r="C72" t="str">
            <v>D</v>
          </cell>
          <cell r="D72" t="str">
            <v>10</v>
          </cell>
          <cell r="E72" t="str">
            <v>0001 JAN00</v>
          </cell>
          <cell r="F72">
            <v>6893.24</v>
          </cell>
          <cell r="G72" t="str">
            <v>AMERICAS AMERICAS</v>
          </cell>
          <cell r="H72" t="str">
            <v>000 UNITED STATES</v>
          </cell>
        </row>
        <row r="73">
          <cell r="A73" t="str">
            <v>NOVOSAAZ</v>
          </cell>
          <cell r="B73">
            <v>0</v>
          </cell>
          <cell r="C73" t="str">
            <v>D</v>
          </cell>
          <cell r="D73" t="str">
            <v>10</v>
          </cell>
          <cell r="E73" t="str">
            <v>0002 FEB00</v>
          </cell>
          <cell r="F73">
            <v>432</v>
          </cell>
          <cell r="G73" t="str">
            <v>AMERICAS AMERICAS</v>
          </cell>
          <cell r="H73" t="str">
            <v>000 UNITED STATES</v>
          </cell>
        </row>
        <row r="74">
          <cell r="A74" t="str">
            <v>NOVOSAAZ</v>
          </cell>
          <cell r="B74">
            <v>0</v>
          </cell>
          <cell r="C74" t="str">
            <v>D</v>
          </cell>
          <cell r="D74" t="str">
            <v>10</v>
          </cell>
          <cell r="E74" t="str">
            <v>9911 NOV99</v>
          </cell>
          <cell r="F74">
            <v>936</v>
          </cell>
          <cell r="G74" t="str">
            <v>AMERICAS AMERICAS</v>
          </cell>
          <cell r="H74" t="str">
            <v>000 UNITED STATES</v>
          </cell>
        </row>
        <row r="75">
          <cell r="A75" t="str">
            <v>NOVOSAAZ</v>
          </cell>
          <cell r="B75">
            <v>0</v>
          </cell>
          <cell r="C75" t="str">
            <v>D</v>
          </cell>
          <cell r="D75" t="str">
            <v>10</v>
          </cell>
          <cell r="E75" t="str">
            <v>9912 DEC99</v>
          </cell>
          <cell r="F75">
            <v>12911.85</v>
          </cell>
          <cell r="G75" t="str">
            <v>AMERICAS AMERICAS</v>
          </cell>
          <cell r="H75" t="str">
            <v>000 UNITED STATES</v>
          </cell>
        </row>
        <row r="76">
          <cell r="A76" t="str">
            <v>NOVOSAAZ</v>
          </cell>
          <cell r="B76">
            <v>0</v>
          </cell>
          <cell r="C76" t="str">
            <v>S DISTRIBUTOR/WHOLESALER</v>
          </cell>
          <cell r="D76" t="str">
            <v>10</v>
          </cell>
          <cell r="E76" t="str">
            <v>9912 DEC99</v>
          </cell>
          <cell r="F76">
            <v>50.32</v>
          </cell>
          <cell r="G76" t="str">
            <v>AMERICAS AMERICAS</v>
          </cell>
          <cell r="H76" t="str">
            <v>000 UNITED STATES</v>
          </cell>
        </row>
        <row r="77">
          <cell r="A77" t="str">
            <v>NOVOSCLZ</v>
          </cell>
          <cell r="B77">
            <v>0</v>
          </cell>
          <cell r="C77" t="str">
            <v>D</v>
          </cell>
          <cell r="D77" t="str">
            <v>10</v>
          </cell>
          <cell r="E77" t="str">
            <v>0001 JAN00</v>
          </cell>
          <cell r="F77">
            <v>-100</v>
          </cell>
          <cell r="G77" t="str">
            <v>AMERICAS AMERICAS</v>
          </cell>
          <cell r="H77" t="str">
            <v>000 UNITED STATES</v>
          </cell>
        </row>
        <row r="78">
          <cell r="A78" t="str">
            <v>NOVOSCLZ</v>
          </cell>
          <cell r="B78">
            <v>0</v>
          </cell>
          <cell r="C78" t="str">
            <v>D</v>
          </cell>
          <cell r="D78" t="str">
            <v>10</v>
          </cell>
          <cell r="E78" t="str">
            <v>0001 JAN00</v>
          </cell>
          <cell r="F78">
            <v>1932</v>
          </cell>
          <cell r="G78" t="str">
            <v>EUROPE EUROPE</v>
          </cell>
          <cell r="H78" t="str">
            <v>412 UNITED KINGDOM</v>
          </cell>
        </row>
        <row r="79">
          <cell r="A79" t="str">
            <v>NOVOSCLZ</v>
          </cell>
          <cell r="B79">
            <v>0</v>
          </cell>
          <cell r="C79" t="str">
            <v>D</v>
          </cell>
          <cell r="D79" t="str">
            <v>10</v>
          </cell>
          <cell r="E79" t="str">
            <v>0001 JAN00</v>
          </cell>
          <cell r="F79">
            <v>2171.81</v>
          </cell>
          <cell r="G79" t="str">
            <v>EUROPE EUROPE</v>
          </cell>
          <cell r="H79" t="str">
            <v>423 BELGIUM</v>
          </cell>
        </row>
        <row r="80">
          <cell r="A80" t="str">
            <v>NOVOSCLZ</v>
          </cell>
          <cell r="B80">
            <v>0</v>
          </cell>
          <cell r="C80" t="str">
            <v>D</v>
          </cell>
          <cell r="D80" t="str">
            <v>10</v>
          </cell>
          <cell r="E80" t="str">
            <v>0002 FEB00</v>
          </cell>
          <cell r="F80">
            <v>2880</v>
          </cell>
          <cell r="G80" t="str">
            <v>AMERICAS AMERICAS</v>
          </cell>
          <cell r="H80" t="str">
            <v>000 UNITED STATES</v>
          </cell>
        </row>
        <row r="81">
          <cell r="A81" t="str">
            <v>NOVOSCLZ</v>
          </cell>
          <cell r="B81">
            <v>0</v>
          </cell>
          <cell r="C81" t="str">
            <v>D</v>
          </cell>
          <cell r="D81" t="str">
            <v>10</v>
          </cell>
          <cell r="E81" t="str">
            <v>9912 DEC99</v>
          </cell>
          <cell r="F81">
            <v>-969.84</v>
          </cell>
          <cell r="G81" t="str">
            <v>AMERICAS AMERICAS</v>
          </cell>
          <cell r="H81" t="str">
            <v>000 UNITED STATES</v>
          </cell>
        </row>
        <row r="82">
          <cell r="A82" t="str">
            <v>H1631AA</v>
          </cell>
          <cell r="B82">
            <v>25</v>
          </cell>
          <cell r="C82" t="str">
            <v>D</v>
          </cell>
          <cell r="D82" t="str">
            <v>10</v>
          </cell>
          <cell r="E82" t="str">
            <v>9911 NOV99</v>
          </cell>
          <cell r="F82">
            <v>14306.9</v>
          </cell>
          <cell r="G82" t="str">
            <v>EUROPE EUROPE</v>
          </cell>
          <cell r="H82" t="str">
            <v>428 GERMANY</v>
          </cell>
        </row>
        <row r="83">
          <cell r="A83" t="str">
            <v>H1631AA</v>
          </cell>
          <cell r="B83">
            <v>36</v>
          </cell>
          <cell r="C83" t="str">
            <v>D</v>
          </cell>
          <cell r="D83" t="str">
            <v>10</v>
          </cell>
          <cell r="E83" t="str">
            <v>0002 FEB00</v>
          </cell>
          <cell r="F83">
            <v>62321.760000000002</v>
          </cell>
          <cell r="G83" t="str">
            <v>EUROPE EUROPE</v>
          </cell>
          <cell r="H83" t="str">
            <v>428 GERMANY</v>
          </cell>
        </row>
        <row r="84">
          <cell r="A84" t="str">
            <v>H1631AA</v>
          </cell>
          <cell r="B84">
            <v>61</v>
          </cell>
          <cell r="C84" t="str">
            <v>D</v>
          </cell>
          <cell r="D84" t="str">
            <v>10</v>
          </cell>
          <cell r="E84" t="str">
            <v>9912 DEC99</v>
          </cell>
          <cell r="F84">
            <v>79027.19</v>
          </cell>
          <cell r="G84" t="str">
            <v>EUROPE EUROPE</v>
          </cell>
          <cell r="H84" t="str">
            <v>428 GERMANY</v>
          </cell>
        </row>
        <row r="85">
          <cell r="A85" t="str">
            <v>H1631AA</v>
          </cell>
          <cell r="B85">
            <v>109</v>
          </cell>
          <cell r="C85" t="str">
            <v>D</v>
          </cell>
          <cell r="D85" t="str">
            <v>10</v>
          </cell>
          <cell r="E85" t="str">
            <v>0001 JAN00</v>
          </cell>
          <cell r="F85">
            <v>223818.76</v>
          </cell>
          <cell r="G85" t="str">
            <v>EUROPE EUROPE</v>
          </cell>
          <cell r="H85" t="str">
            <v>428 GERMANY</v>
          </cell>
        </row>
        <row r="86">
          <cell r="A86" t="str">
            <v>H5356A</v>
          </cell>
          <cell r="B86">
            <v>-3</v>
          </cell>
          <cell r="C86" t="str">
            <v>D</v>
          </cell>
          <cell r="D86" t="str">
            <v>10</v>
          </cell>
          <cell r="E86" t="str">
            <v>9911 NOV99</v>
          </cell>
          <cell r="F86">
            <v>-456.48</v>
          </cell>
          <cell r="G86" t="str">
            <v>EUROPE EUROPE</v>
          </cell>
          <cell r="H86" t="str">
            <v>423 BELGIUM</v>
          </cell>
        </row>
        <row r="87">
          <cell r="A87" t="str">
            <v>H5356A</v>
          </cell>
          <cell r="B87">
            <v>-1</v>
          </cell>
          <cell r="C87" t="str">
            <v>V VALUE ADDED RESELLER(VAR)</v>
          </cell>
          <cell r="D87" t="str">
            <v>10</v>
          </cell>
          <cell r="E87" t="str">
            <v>0002 FEB00</v>
          </cell>
          <cell r="F87">
            <v>-301.66000000000003</v>
          </cell>
          <cell r="G87" t="str">
            <v>EUROPE EUROPE</v>
          </cell>
          <cell r="H87" t="str">
            <v>427 FRANCE</v>
          </cell>
        </row>
        <row r="88">
          <cell r="A88" t="str">
            <v>H5356A</v>
          </cell>
          <cell r="B88">
            <v>-1</v>
          </cell>
          <cell r="C88" t="str">
            <v>V VALUE ADDED RESELLER(VAR)</v>
          </cell>
          <cell r="D88" t="str">
            <v>10</v>
          </cell>
          <cell r="E88" t="str">
            <v>9912 DEC99</v>
          </cell>
          <cell r="F88">
            <v>-371.02</v>
          </cell>
          <cell r="G88" t="str">
            <v>EUROPE EUROPE</v>
          </cell>
          <cell r="H88" t="str">
            <v>427 FRANCE</v>
          </cell>
        </row>
        <row r="89">
          <cell r="A89" t="str">
            <v>H5356A</v>
          </cell>
          <cell r="B89">
            <v>0</v>
          </cell>
          <cell r="C89" t="str">
            <v>D</v>
          </cell>
          <cell r="D89" t="str">
            <v>10</v>
          </cell>
          <cell r="E89" t="str">
            <v>0001 JAN00</v>
          </cell>
          <cell r="F89">
            <v>-1382.64</v>
          </cell>
          <cell r="G89" t="str">
            <v>ASIA/PAC ASIA/PAC</v>
          </cell>
          <cell r="H89" t="str">
            <v>602 AUSTRALIA</v>
          </cell>
        </row>
        <row r="90">
          <cell r="A90" t="str">
            <v>H5356A</v>
          </cell>
          <cell r="B90">
            <v>0</v>
          </cell>
          <cell r="C90" t="str">
            <v>D</v>
          </cell>
          <cell r="D90" t="str">
            <v>10</v>
          </cell>
          <cell r="E90" t="str">
            <v>0001 JAN00</v>
          </cell>
          <cell r="F90">
            <v>0</v>
          </cell>
          <cell r="G90" t="str">
            <v>ASIA/PAC ASIA/PAC</v>
          </cell>
          <cell r="H90" t="str">
            <v>559 SINGAPORE</v>
          </cell>
        </row>
        <row r="91">
          <cell r="A91" t="str">
            <v>H5356A</v>
          </cell>
          <cell r="B91">
            <v>0</v>
          </cell>
          <cell r="C91" t="str">
            <v>D</v>
          </cell>
          <cell r="D91" t="str">
            <v>10</v>
          </cell>
          <cell r="E91" t="str">
            <v>0001 JAN00</v>
          </cell>
          <cell r="F91">
            <v>0</v>
          </cell>
          <cell r="G91" t="str">
            <v>EUROPE EUROPE</v>
          </cell>
          <cell r="H91" t="str">
            <v>471 PORTUGAL</v>
          </cell>
        </row>
        <row r="92">
          <cell r="A92" t="str">
            <v>H5356A</v>
          </cell>
          <cell r="B92">
            <v>0</v>
          </cell>
          <cell r="C92" t="str">
            <v>D</v>
          </cell>
          <cell r="D92" t="str">
            <v>10</v>
          </cell>
          <cell r="E92" t="str">
            <v>0001 JAN00</v>
          </cell>
          <cell r="F92">
            <v>11747.4</v>
          </cell>
          <cell r="G92" t="str">
            <v>ASIA/PAC ASIA/PAC</v>
          </cell>
          <cell r="H92" t="str">
            <v>557 MALAYSIA</v>
          </cell>
        </row>
        <row r="93">
          <cell r="A93" t="str">
            <v>H5356A</v>
          </cell>
          <cell r="B93">
            <v>0</v>
          </cell>
          <cell r="C93" t="str">
            <v>D</v>
          </cell>
          <cell r="D93" t="str">
            <v>10</v>
          </cell>
          <cell r="E93" t="str">
            <v>0001 JAN00</v>
          </cell>
          <cell r="F93">
            <v>27021</v>
          </cell>
          <cell r="G93" t="str">
            <v>ASIA/PAC ASIA/PAC</v>
          </cell>
          <cell r="H93" t="str">
            <v>570 CHINA, PEOPLES REPUBLIC</v>
          </cell>
        </row>
        <row r="94">
          <cell r="A94" t="str">
            <v>H5356A</v>
          </cell>
          <cell r="B94">
            <v>0</v>
          </cell>
          <cell r="C94" t="str">
            <v>D</v>
          </cell>
          <cell r="D94" t="str">
            <v>10</v>
          </cell>
          <cell r="E94" t="str">
            <v>0001 JAN00</v>
          </cell>
          <cell r="F94">
            <v>35346.720000000001</v>
          </cell>
          <cell r="G94" t="str">
            <v>ASIA/PAC ASIA/PAC</v>
          </cell>
          <cell r="H94" t="str">
            <v>580 KOREA, REPUBLIC OF (SOUTH)</v>
          </cell>
        </row>
        <row r="95">
          <cell r="A95" t="str">
            <v>H5356A</v>
          </cell>
          <cell r="B95">
            <v>0</v>
          </cell>
          <cell r="C95" t="str">
            <v>D</v>
          </cell>
          <cell r="D95" t="str">
            <v>10</v>
          </cell>
          <cell r="E95" t="str">
            <v>0001 JAN00</v>
          </cell>
          <cell r="F95">
            <v>49271.58</v>
          </cell>
          <cell r="G95" t="str">
            <v>ASIA/PAC ASIA/PAC</v>
          </cell>
          <cell r="H95" t="str">
            <v>588 JAPAN</v>
          </cell>
        </row>
        <row r="96">
          <cell r="A96" t="str">
            <v>H5356A</v>
          </cell>
          <cell r="B96">
            <v>0</v>
          </cell>
          <cell r="C96" t="str">
            <v>D</v>
          </cell>
          <cell r="D96" t="str">
            <v>10</v>
          </cell>
          <cell r="E96" t="str">
            <v>0002 FEB00</v>
          </cell>
          <cell r="F96">
            <v>7137.36</v>
          </cell>
          <cell r="G96" t="str">
            <v>ASIA/PAC ASIA/PAC</v>
          </cell>
          <cell r="H96" t="str">
            <v>580 KOREA, REPUBLIC OF (SOUTH)</v>
          </cell>
        </row>
        <row r="97">
          <cell r="A97" t="str">
            <v>H5356A</v>
          </cell>
          <cell r="B97">
            <v>0</v>
          </cell>
          <cell r="C97" t="str">
            <v>D</v>
          </cell>
          <cell r="D97" t="str">
            <v>10</v>
          </cell>
          <cell r="E97" t="str">
            <v>9911 NOV99</v>
          </cell>
          <cell r="F97">
            <v>1320</v>
          </cell>
          <cell r="G97" t="str">
            <v>ASIA/PAC ASIA/PAC</v>
          </cell>
          <cell r="H97" t="str">
            <v>582 HONG KONG</v>
          </cell>
        </row>
        <row r="98">
          <cell r="A98" t="str">
            <v>H5356A</v>
          </cell>
          <cell r="B98">
            <v>0</v>
          </cell>
          <cell r="C98" t="str">
            <v>D</v>
          </cell>
          <cell r="D98" t="str">
            <v>10</v>
          </cell>
          <cell r="E98" t="str">
            <v>9911 NOV99</v>
          </cell>
          <cell r="F98">
            <v>1459.21</v>
          </cell>
          <cell r="G98" t="str">
            <v>ASIA/PAC ASIA/PAC</v>
          </cell>
          <cell r="H98" t="str">
            <v>557 MALAYSIA</v>
          </cell>
        </row>
        <row r="99">
          <cell r="A99" t="str">
            <v>H5356A</v>
          </cell>
          <cell r="B99">
            <v>0</v>
          </cell>
          <cell r="C99" t="str">
            <v>D</v>
          </cell>
          <cell r="D99" t="str">
            <v>10</v>
          </cell>
          <cell r="E99" t="str">
            <v>9911 NOV99</v>
          </cell>
          <cell r="F99">
            <v>2595.12</v>
          </cell>
          <cell r="G99" t="str">
            <v>ASIA/PAC ASIA/PAC</v>
          </cell>
          <cell r="H99" t="str">
            <v>559 SINGAPORE</v>
          </cell>
        </row>
        <row r="100">
          <cell r="A100" t="str">
            <v>H5356A</v>
          </cell>
          <cell r="B100">
            <v>0</v>
          </cell>
          <cell r="C100" t="str">
            <v>D</v>
          </cell>
          <cell r="D100" t="str">
            <v>10</v>
          </cell>
          <cell r="E100" t="str">
            <v>9911 NOV99</v>
          </cell>
          <cell r="F100">
            <v>5860.08</v>
          </cell>
          <cell r="G100" t="str">
            <v>ASIA/PAC ASIA/PAC</v>
          </cell>
          <cell r="H100" t="str">
            <v>560 INDONESIA</v>
          </cell>
        </row>
        <row r="101">
          <cell r="A101" t="str">
            <v>H5356A</v>
          </cell>
          <cell r="B101">
            <v>0</v>
          </cell>
          <cell r="C101" t="str">
            <v>D</v>
          </cell>
          <cell r="D101" t="str">
            <v>10</v>
          </cell>
          <cell r="E101" t="str">
            <v>9912 DEC99</v>
          </cell>
          <cell r="F101">
            <v>0</v>
          </cell>
          <cell r="G101" t="str">
            <v>ASIA/PAC ASIA/PAC</v>
          </cell>
          <cell r="H101" t="str">
            <v>557 MALAYSIA</v>
          </cell>
        </row>
        <row r="102">
          <cell r="A102" t="str">
            <v>H5356A</v>
          </cell>
          <cell r="B102">
            <v>0</v>
          </cell>
          <cell r="C102" t="str">
            <v>D</v>
          </cell>
          <cell r="D102" t="str">
            <v>10</v>
          </cell>
          <cell r="E102" t="str">
            <v>9912 DEC99</v>
          </cell>
          <cell r="F102">
            <v>10373.76</v>
          </cell>
          <cell r="G102" t="str">
            <v>ASIA/PAC ASIA/PAC</v>
          </cell>
          <cell r="H102" t="str">
            <v>570 CHINA, PEOPLES REPUBLIC</v>
          </cell>
        </row>
        <row r="103">
          <cell r="A103" t="str">
            <v>H5356A</v>
          </cell>
          <cell r="B103">
            <v>0</v>
          </cell>
          <cell r="C103" t="str">
            <v>D</v>
          </cell>
          <cell r="D103" t="str">
            <v>10</v>
          </cell>
          <cell r="E103" t="str">
            <v>9912 DEC99</v>
          </cell>
          <cell r="F103">
            <v>16774.32</v>
          </cell>
          <cell r="G103" t="str">
            <v>ASIA/PAC ASIA/PAC</v>
          </cell>
          <cell r="H103" t="str">
            <v>602 AUSTRALIA</v>
          </cell>
        </row>
        <row r="104">
          <cell r="A104" t="str">
            <v>H5356A</v>
          </cell>
          <cell r="B104">
            <v>0</v>
          </cell>
          <cell r="C104" t="str">
            <v>D</v>
          </cell>
          <cell r="D104" t="str">
            <v>10</v>
          </cell>
          <cell r="E104" t="str">
            <v>9912 DEC99</v>
          </cell>
          <cell r="F104">
            <v>17307.36</v>
          </cell>
          <cell r="G104" t="str">
            <v>ASIA/PAC ASIA/PAC</v>
          </cell>
          <cell r="H104" t="str">
            <v>583 TAIWAN</v>
          </cell>
        </row>
        <row r="105">
          <cell r="A105" t="str">
            <v>H5356A</v>
          </cell>
          <cell r="B105">
            <v>0</v>
          </cell>
          <cell r="C105" t="str">
            <v>D</v>
          </cell>
          <cell r="D105" t="str">
            <v>10</v>
          </cell>
          <cell r="E105" t="str">
            <v>9912 DEC99</v>
          </cell>
          <cell r="F105">
            <v>18518.52</v>
          </cell>
          <cell r="G105" t="str">
            <v>ASIA/PAC ASIA/PAC</v>
          </cell>
          <cell r="H105" t="str">
            <v>588 JAPAN</v>
          </cell>
        </row>
        <row r="106">
          <cell r="A106" t="str">
            <v>H5356A</v>
          </cell>
          <cell r="B106">
            <v>0</v>
          </cell>
          <cell r="C106" t="str">
            <v>D</v>
          </cell>
          <cell r="D106" t="str">
            <v>10</v>
          </cell>
          <cell r="E106" t="str">
            <v>9912 DEC99</v>
          </cell>
          <cell r="F106">
            <v>36121.32</v>
          </cell>
          <cell r="G106" t="str">
            <v>ASIA/PAC ASIA/PAC</v>
          </cell>
          <cell r="H106" t="str">
            <v>559 SINGAPORE</v>
          </cell>
        </row>
        <row r="107">
          <cell r="A107" t="str">
            <v>H5356A</v>
          </cell>
          <cell r="B107">
            <v>0</v>
          </cell>
          <cell r="C107" t="str">
            <v>D</v>
          </cell>
          <cell r="D107" t="str">
            <v>10</v>
          </cell>
          <cell r="E107" t="str">
            <v>9912 DEC99</v>
          </cell>
          <cell r="F107">
            <v>42237.48</v>
          </cell>
          <cell r="G107" t="str">
            <v>ASIA/PAC ASIA/PAC</v>
          </cell>
          <cell r="H107" t="str">
            <v>580 KOREA, REPUBLIC OF (SOUTH)</v>
          </cell>
        </row>
        <row r="108">
          <cell r="A108" t="str">
            <v>H5356A</v>
          </cell>
          <cell r="B108">
            <v>0</v>
          </cell>
          <cell r="C108" t="str">
            <v>D</v>
          </cell>
          <cell r="D108" t="str">
            <v>21</v>
          </cell>
          <cell r="E108" t="str">
            <v>9912 DEC99</v>
          </cell>
          <cell r="F108">
            <v>0</v>
          </cell>
          <cell r="G108" t="str">
            <v>ASIA/PAC ASIA/PAC</v>
          </cell>
          <cell r="H108" t="str">
            <v>588 JAPAN</v>
          </cell>
        </row>
        <row r="109">
          <cell r="A109" t="str">
            <v>H5356A</v>
          </cell>
          <cell r="B109">
            <v>5</v>
          </cell>
          <cell r="C109" t="str">
            <v>D</v>
          </cell>
          <cell r="D109" t="str">
            <v>10</v>
          </cell>
          <cell r="E109" t="str">
            <v>9912 DEC99</v>
          </cell>
          <cell r="F109">
            <v>-2166.42</v>
          </cell>
          <cell r="G109" t="str">
            <v>EUROPE EUROPE</v>
          </cell>
          <cell r="H109" t="str">
            <v>412 UNITED KINGDOM</v>
          </cell>
        </row>
        <row r="110">
          <cell r="A110" t="str">
            <v>H5356A</v>
          </cell>
          <cell r="B110">
            <v>6</v>
          </cell>
          <cell r="C110" t="str">
            <v>V VALUE ADDED RESELLER(VAR)</v>
          </cell>
          <cell r="D110" t="str">
            <v>10</v>
          </cell>
          <cell r="E110" t="str">
            <v>0001 JAN00</v>
          </cell>
          <cell r="F110">
            <v>361.98</v>
          </cell>
          <cell r="G110" t="str">
            <v>EUROPE EUROPE</v>
          </cell>
          <cell r="H110" t="str">
            <v>427 FRANCE</v>
          </cell>
        </row>
        <row r="111">
          <cell r="A111" t="str">
            <v>H5356A</v>
          </cell>
          <cell r="B111">
            <v>10</v>
          </cell>
          <cell r="C111" t="str">
            <v>D</v>
          </cell>
          <cell r="D111" t="str">
            <v>10</v>
          </cell>
          <cell r="E111" t="str">
            <v>0002 FEB00</v>
          </cell>
          <cell r="F111">
            <v>11242.4</v>
          </cell>
          <cell r="G111" t="str">
            <v>EUROPE EUROPE</v>
          </cell>
          <cell r="H111" t="str">
            <v>441 SWITZERLAND</v>
          </cell>
        </row>
        <row r="112">
          <cell r="A112" t="str">
            <v>H5356A</v>
          </cell>
          <cell r="B112">
            <v>12</v>
          </cell>
          <cell r="C112" t="str">
            <v>D</v>
          </cell>
          <cell r="D112" t="str">
            <v>10</v>
          </cell>
          <cell r="E112" t="str">
            <v>0001 JAN00</v>
          </cell>
          <cell r="F112">
            <v>1073.28</v>
          </cell>
          <cell r="G112" t="str">
            <v>EUROPE EUROPE</v>
          </cell>
          <cell r="H112" t="str">
            <v>791 SOUTH AFRICA, REPUBLIC OF</v>
          </cell>
        </row>
        <row r="113">
          <cell r="A113" t="str">
            <v>H5356A</v>
          </cell>
          <cell r="B113">
            <v>12</v>
          </cell>
          <cell r="C113" t="str">
            <v>D</v>
          </cell>
          <cell r="D113" t="str">
            <v>10</v>
          </cell>
          <cell r="E113" t="str">
            <v>0001 JAN00</v>
          </cell>
          <cell r="F113">
            <v>9660</v>
          </cell>
          <cell r="G113" t="str">
            <v>EUROPE EUROPE</v>
          </cell>
          <cell r="H113" t="str">
            <v>412 UNITED KINGDOM</v>
          </cell>
        </row>
        <row r="114">
          <cell r="A114" t="str">
            <v>H5356A</v>
          </cell>
          <cell r="B114">
            <v>12</v>
          </cell>
          <cell r="C114" t="str">
            <v>D</v>
          </cell>
          <cell r="D114" t="str">
            <v>10</v>
          </cell>
          <cell r="E114" t="str">
            <v>0001 JAN00</v>
          </cell>
          <cell r="F114">
            <v>11377.92</v>
          </cell>
          <cell r="G114" t="str">
            <v>EUROPE EUROPE</v>
          </cell>
          <cell r="H114" t="str">
            <v>405 FINLAND</v>
          </cell>
        </row>
        <row r="115">
          <cell r="A115" t="str">
            <v>H5356A</v>
          </cell>
          <cell r="B115">
            <v>12</v>
          </cell>
          <cell r="C115" t="str">
            <v>D</v>
          </cell>
          <cell r="D115" t="str">
            <v>10</v>
          </cell>
          <cell r="E115" t="str">
            <v>0001 JAN00</v>
          </cell>
          <cell r="F115">
            <v>13568.28</v>
          </cell>
          <cell r="G115" t="str">
            <v>EUROPE EUROPE</v>
          </cell>
          <cell r="H115" t="str">
            <v>484 GREECE</v>
          </cell>
        </row>
        <row r="116">
          <cell r="A116" t="str">
            <v>H5356A</v>
          </cell>
          <cell r="B116">
            <v>12</v>
          </cell>
          <cell r="C116" t="str">
            <v>D</v>
          </cell>
          <cell r="D116" t="str">
            <v>10</v>
          </cell>
          <cell r="E116" t="str">
            <v>0001 JAN00</v>
          </cell>
          <cell r="F116">
            <v>28329</v>
          </cell>
          <cell r="G116" t="str">
            <v>EUROPE EUROPE</v>
          </cell>
          <cell r="H116" t="str">
            <v>435 CZECH REPUBLIC</v>
          </cell>
        </row>
        <row r="117">
          <cell r="A117" t="str">
            <v>H5356A</v>
          </cell>
          <cell r="B117">
            <v>12</v>
          </cell>
          <cell r="C117" t="str">
            <v>D</v>
          </cell>
          <cell r="D117" t="str">
            <v>10</v>
          </cell>
          <cell r="E117" t="str">
            <v>0001 JAN00</v>
          </cell>
          <cell r="F117">
            <v>63956.160000000003</v>
          </cell>
          <cell r="G117" t="str">
            <v>EUROPE EUROPE</v>
          </cell>
          <cell r="H117" t="str">
            <v>421 NETHERLANDS</v>
          </cell>
        </row>
        <row r="118">
          <cell r="A118" t="str">
            <v>H5356A</v>
          </cell>
          <cell r="B118">
            <v>12</v>
          </cell>
          <cell r="C118" t="str">
            <v>D</v>
          </cell>
          <cell r="D118" t="str">
            <v>10</v>
          </cell>
          <cell r="E118" t="str">
            <v>0002 FEB00</v>
          </cell>
          <cell r="F118">
            <v>26544.36</v>
          </cell>
          <cell r="G118" t="str">
            <v>EUROPE EUROPE</v>
          </cell>
          <cell r="H118" t="str">
            <v>475 ITALY</v>
          </cell>
        </row>
        <row r="119">
          <cell r="A119" t="str">
            <v>H5356A</v>
          </cell>
          <cell r="B119">
            <v>12</v>
          </cell>
          <cell r="C119" t="str">
            <v>D</v>
          </cell>
          <cell r="D119" t="str">
            <v>10</v>
          </cell>
          <cell r="E119" t="str">
            <v>0002 FEB00</v>
          </cell>
          <cell r="F119">
            <v>26570.880000000001</v>
          </cell>
          <cell r="G119" t="str">
            <v>EUROPE EUROPE</v>
          </cell>
          <cell r="H119" t="str">
            <v>405 FINLAND</v>
          </cell>
        </row>
        <row r="120">
          <cell r="A120" t="str">
            <v>H5356A</v>
          </cell>
          <cell r="B120">
            <v>12</v>
          </cell>
          <cell r="C120" t="str">
            <v>D</v>
          </cell>
          <cell r="D120" t="str">
            <v>10</v>
          </cell>
          <cell r="E120" t="str">
            <v>9911 NOV99</v>
          </cell>
          <cell r="F120">
            <v>3476.52</v>
          </cell>
          <cell r="G120" t="str">
            <v>EUROPE EUROPE</v>
          </cell>
          <cell r="H120" t="str">
            <v>428 GERMANY</v>
          </cell>
        </row>
        <row r="121">
          <cell r="A121" t="str">
            <v>H5356A</v>
          </cell>
          <cell r="B121">
            <v>12</v>
          </cell>
          <cell r="C121" t="str">
            <v>D</v>
          </cell>
          <cell r="D121" t="str">
            <v>10</v>
          </cell>
          <cell r="E121" t="str">
            <v>9911 NOV99</v>
          </cell>
          <cell r="F121">
            <v>6751.2</v>
          </cell>
          <cell r="G121" t="str">
            <v>EUROPE EUROPE</v>
          </cell>
          <cell r="H121" t="str">
            <v>403 NORWAY</v>
          </cell>
        </row>
        <row r="122">
          <cell r="A122" t="str">
            <v>H5356A</v>
          </cell>
          <cell r="B122">
            <v>12</v>
          </cell>
          <cell r="C122" t="str">
            <v>D</v>
          </cell>
          <cell r="D122" t="str">
            <v>10</v>
          </cell>
          <cell r="E122" t="str">
            <v>9911 NOV99</v>
          </cell>
          <cell r="F122">
            <v>8743.44</v>
          </cell>
          <cell r="G122" t="str">
            <v>EUROPE EUROPE</v>
          </cell>
          <cell r="H122" t="str">
            <v>475 ITALY</v>
          </cell>
        </row>
        <row r="123">
          <cell r="A123" t="str">
            <v>H5356A</v>
          </cell>
          <cell r="B123">
            <v>12</v>
          </cell>
          <cell r="C123" t="str">
            <v>D</v>
          </cell>
          <cell r="D123" t="str">
            <v>10</v>
          </cell>
          <cell r="E123" t="str">
            <v>9911 NOV99</v>
          </cell>
          <cell r="F123">
            <v>28455.48</v>
          </cell>
          <cell r="G123" t="str">
            <v>EUROPE EUROPE</v>
          </cell>
          <cell r="H123" t="str">
            <v>405 FINLAND</v>
          </cell>
        </row>
        <row r="124">
          <cell r="A124" t="str">
            <v>H5356A</v>
          </cell>
          <cell r="B124">
            <v>12</v>
          </cell>
          <cell r="C124" t="str">
            <v>D</v>
          </cell>
          <cell r="D124" t="str">
            <v>10</v>
          </cell>
          <cell r="E124" t="str">
            <v>9912 DEC99</v>
          </cell>
          <cell r="F124">
            <v>3567.12</v>
          </cell>
          <cell r="G124" t="str">
            <v>EUROPE EUROPE</v>
          </cell>
          <cell r="H124" t="str">
            <v>470 SPAIN</v>
          </cell>
        </row>
        <row r="125">
          <cell r="A125" t="str">
            <v>H5356A</v>
          </cell>
          <cell r="B125">
            <v>12</v>
          </cell>
          <cell r="C125" t="str">
            <v>D</v>
          </cell>
          <cell r="D125" t="str">
            <v>10</v>
          </cell>
          <cell r="E125" t="str">
            <v>9912 DEC99</v>
          </cell>
          <cell r="F125">
            <v>6248.64</v>
          </cell>
          <cell r="G125" t="str">
            <v>EUROPE EUROPE</v>
          </cell>
          <cell r="H125" t="str">
            <v>471 PORTUGAL</v>
          </cell>
        </row>
        <row r="126">
          <cell r="A126" t="str">
            <v>H5356A</v>
          </cell>
          <cell r="B126">
            <v>12</v>
          </cell>
          <cell r="C126" t="str">
            <v>D</v>
          </cell>
          <cell r="D126" t="str">
            <v>10</v>
          </cell>
          <cell r="E126" t="str">
            <v>9912 DEC99</v>
          </cell>
          <cell r="F126">
            <v>12514.68</v>
          </cell>
          <cell r="G126" t="str">
            <v>EUROPE EUROPE</v>
          </cell>
          <cell r="H126" t="str">
            <v>423 BELGIUM</v>
          </cell>
        </row>
        <row r="127">
          <cell r="A127" t="str">
            <v>H5356A</v>
          </cell>
          <cell r="B127">
            <v>12</v>
          </cell>
          <cell r="C127" t="str">
            <v>D</v>
          </cell>
          <cell r="D127" t="str">
            <v>10</v>
          </cell>
          <cell r="E127" t="str">
            <v>9912 DEC99</v>
          </cell>
          <cell r="F127">
            <v>38999.760000000002</v>
          </cell>
          <cell r="G127" t="str">
            <v>EUROPE EUROPE</v>
          </cell>
          <cell r="H127" t="str">
            <v>421 NETHERLANDS</v>
          </cell>
        </row>
        <row r="128">
          <cell r="A128" t="str">
            <v>H5356A</v>
          </cell>
          <cell r="B128">
            <v>12</v>
          </cell>
          <cell r="C128" t="str">
            <v>D</v>
          </cell>
          <cell r="D128" t="str">
            <v>10</v>
          </cell>
          <cell r="E128" t="str">
            <v>9912 DEC99</v>
          </cell>
          <cell r="F128">
            <v>49002.6</v>
          </cell>
          <cell r="G128" t="str">
            <v>EUROPE EUROPE</v>
          </cell>
          <cell r="H128" t="str">
            <v>403 NORWAY</v>
          </cell>
        </row>
        <row r="129">
          <cell r="A129" t="str">
            <v>H5356A</v>
          </cell>
          <cell r="B129">
            <v>21</v>
          </cell>
          <cell r="C129" t="str">
            <v>D</v>
          </cell>
          <cell r="D129" t="str">
            <v>10</v>
          </cell>
          <cell r="E129" t="str">
            <v>9912 DEC99</v>
          </cell>
          <cell r="F129">
            <v>-5959.54</v>
          </cell>
          <cell r="G129" t="str">
            <v>EUROPE EUROPE</v>
          </cell>
          <cell r="H129" t="str">
            <v>427 FRANCE</v>
          </cell>
        </row>
        <row r="130">
          <cell r="A130" t="str">
            <v>H5356A</v>
          </cell>
          <cell r="B130">
            <v>24</v>
          </cell>
          <cell r="C130" t="str">
            <v>D</v>
          </cell>
          <cell r="D130" t="str">
            <v>10</v>
          </cell>
          <cell r="E130" t="str">
            <v>0001 JAN00</v>
          </cell>
          <cell r="F130">
            <v>9590.16</v>
          </cell>
          <cell r="G130" t="str">
            <v>EUROPE EUROPE</v>
          </cell>
          <cell r="H130" t="str">
            <v>470 SPAIN</v>
          </cell>
        </row>
        <row r="131">
          <cell r="A131" t="str">
            <v>H5356A</v>
          </cell>
          <cell r="B131">
            <v>24</v>
          </cell>
          <cell r="C131" t="str">
            <v>D</v>
          </cell>
          <cell r="D131" t="str">
            <v>10</v>
          </cell>
          <cell r="E131" t="str">
            <v>0001 JAN00</v>
          </cell>
          <cell r="F131">
            <v>11413.68</v>
          </cell>
          <cell r="G131" t="str">
            <v>EUROPE EUROPE</v>
          </cell>
          <cell r="H131" t="str">
            <v>475 ITALY</v>
          </cell>
        </row>
        <row r="132">
          <cell r="A132" t="str">
            <v>H5356A</v>
          </cell>
          <cell r="B132">
            <v>24</v>
          </cell>
          <cell r="C132" t="str">
            <v>D</v>
          </cell>
          <cell r="D132" t="str">
            <v>10</v>
          </cell>
          <cell r="E132" t="str">
            <v>0002 FEB00</v>
          </cell>
          <cell r="F132">
            <v>15759.84</v>
          </cell>
          <cell r="G132" t="str">
            <v>EUROPE EUROPE</v>
          </cell>
          <cell r="H132" t="str">
            <v>428 GERMANY</v>
          </cell>
        </row>
        <row r="133">
          <cell r="A133" t="str">
            <v>H5356A</v>
          </cell>
          <cell r="B133">
            <v>24</v>
          </cell>
          <cell r="C133" t="str">
            <v>D</v>
          </cell>
          <cell r="D133" t="str">
            <v>10</v>
          </cell>
          <cell r="E133" t="str">
            <v>9911 NOV99</v>
          </cell>
          <cell r="F133">
            <v>29342.639999999999</v>
          </cell>
          <cell r="G133" t="str">
            <v>EUROPE EUROPE</v>
          </cell>
          <cell r="H133" t="str">
            <v>401 SWEDEN</v>
          </cell>
        </row>
        <row r="134">
          <cell r="A134" t="str">
            <v>H5356A</v>
          </cell>
          <cell r="B134">
            <v>24</v>
          </cell>
          <cell r="C134" t="str">
            <v>D</v>
          </cell>
          <cell r="D134" t="str">
            <v>10</v>
          </cell>
          <cell r="E134" t="str">
            <v>9911 NOV99</v>
          </cell>
          <cell r="F134">
            <v>31686.959999999999</v>
          </cell>
          <cell r="G134" t="str">
            <v>EUROPE EUROPE</v>
          </cell>
          <cell r="H134" t="str">
            <v>427 FRANCE</v>
          </cell>
        </row>
        <row r="135">
          <cell r="A135" t="str">
            <v>H5356A</v>
          </cell>
          <cell r="B135">
            <v>25</v>
          </cell>
          <cell r="C135" t="str">
            <v>D</v>
          </cell>
          <cell r="D135" t="str">
            <v>10</v>
          </cell>
          <cell r="E135" t="str">
            <v>0002 FEB00</v>
          </cell>
          <cell r="F135">
            <v>33385.910000000003</v>
          </cell>
          <cell r="G135" t="str">
            <v>EUROPE EUROPE</v>
          </cell>
          <cell r="H135" t="str">
            <v>427 FRANCE</v>
          </cell>
        </row>
        <row r="136">
          <cell r="A136" t="str">
            <v>H5356A</v>
          </cell>
          <cell r="B136">
            <v>36</v>
          </cell>
          <cell r="C136" t="str">
            <v>D</v>
          </cell>
          <cell r="D136" t="str">
            <v>10</v>
          </cell>
          <cell r="E136" t="str">
            <v>9912 DEC99</v>
          </cell>
          <cell r="F136">
            <v>23465.16</v>
          </cell>
          <cell r="G136" t="str">
            <v>EUROPE EUROPE</v>
          </cell>
          <cell r="H136" t="str">
            <v>428 GERMANY</v>
          </cell>
        </row>
        <row r="137">
          <cell r="A137" t="str">
            <v>H5356A</v>
          </cell>
          <cell r="B137">
            <v>42</v>
          </cell>
          <cell r="C137" t="str">
            <v>D</v>
          </cell>
          <cell r="D137" t="str">
            <v>10</v>
          </cell>
          <cell r="E137" t="str">
            <v>0001 JAN00</v>
          </cell>
          <cell r="F137">
            <v>18492.78</v>
          </cell>
          <cell r="G137" t="str">
            <v>EUROPE EUROPE</v>
          </cell>
          <cell r="H137" t="str">
            <v>409 DENMARK</v>
          </cell>
        </row>
        <row r="138">
          <cell r="A138" t="str">
            <v>H5356A</v>
          </cell>
          <cell r="B138">
            <v>60</v>
          </cell>
          <cell r="C138" t="str">
            <v>D</v>
          </cell>
          <cell r="D138" t="str">
            <v>10</v>
          </cell>
          <cell r="E138" t="str">
            <v>0001 JAN00</v>
          </cell>
          <cell r="F138">
            <v>134408.51999999999</v>
          </cell>
          <cell r="G138" t="str">
            <v>EUROPE EUROPE</v>
          </cell>
          <cell r="H138" t="str">
            <v>401 SWEDEN</v>
          </cell>
        </row>
        <row r="139">
          <cell r="A139" t="str">
            <v>H5356A</v>
          </cell>
          <cell r="B139">
            <v>72</v>
          </cell>
          <cell r="C139" t="str">
            <v>D</v>
          </cell>
          <cell r="D139" t="str">
            <v>10</v>
          </cell>
          <cell r="E139" t="str">
            <v>0001 JAN00</v>
          </cell>
          <cell r="F139">
            <v>52206.720000000001</v>
          </cell>
          <cell r="G139" t="str">
            <v>EUROPE EUROPE</v>
          </cell>
          <cell r="H139" t="str">
            <v>403 NORWAY</v>
          </cell>
        </row>
        <row r="140">
          <cell r="A140" t="str">
            <v>H5356A</v>
          </cell>
          <cell r="B140">
            <v>119</v>
          </cell>
          <cell r="C140" t="str">
            <v>D</v>
          </cell>
          <cell r="D140" t="str">
            <v>10</v>
          </cell>
          <cell r="E140" t="str">
            <v>0001 JAN00</v>
          </cell>
          <cell r="F140">
            <v>89272.23</v>
          </cell>
          <cell r="G140" t="str">
            <v>EUROPE EUROPE</v>
          </cell>
          <cell r="H140" t="str">
            <v>428 GERMANY</v>
          </cell>
        </row>
        <row r="141">
          <cell r="A141" t="str">
            <v>H5356A</v>
          </cell>
          <cell r="B141">
            <v>162</v>
          </cell>
          <cell r="C141" t="str">
            <v>D</v>
          </cell>
          <cell r="D141" t="str">
            <v>10</v>
          </cell>
          <cell r="E141" t="str">
            <v>0001 JAN00</v>
          </cell>
          <cell r="F141">
            <v>107602.5</v>
          </cell>
          <cell r="G141" t="str">
            <v>EUROPE EUROPE</v>
          </cell>
          <cell r="H141" t="str">
            <v>427 FRANCE</v>
          </cell>
        </row>
        <row r="142">
          <cell r="A142" t="str">
            <v>H5357A</v>
          </cell>
          <cell r="B142">
            <v>3</v>
          </cell>
          <cell r="C142" t="str">
            <v>D</v>
          </cell>
          <cell r="D142" t="str">
            <v>10</v>
          </cell>
          <cell r="E142" t="str">
            <v>0001 JAN00</v>
          </cell>
          <cell r="F142">
            <v>636.17999999999995</v>
          </cell>
          <cell r="G142" t="str">
            <v>EUROPE EUROPE</v>
          </cell>
          <cell r="H142" t="str">
            <v>428 GERMANY</v>
          </cell>
        </row>
      </sheetData>
      <sheetData sheetId="1" refreshError="1"/>
      <sheetData sheetId="2" refreshError="1">
        <row r="11">
          <cell r="D11">
            <v>166405.13</v>
          </cell>
        </row>
        <row r="12">
          <cell r="D12">
            <v>2133.3298300000001</v>
          </cell>
        </row>
        <row r="13">
          <cell r="D13">
            <v>5598</v>
          </cell>
        </row>
      </sheetData>
      <sheetData sheetId="3" refreshError="1">
        <row r="11">
          <cell r="D11">
            <v>166405.13</v>
          </cell>
        </row>
        <row r="12">
          <cell r="D12">
            <v>281908.60000000003</v>
          </cell>
        </row>
        <row r="13">
          <cell r="D13">
            <v>0</v>
          </cell>
        </row>
        <row r="14">
          <cell r="D14" t="str">
            <v xml:space="preserve"> </v>
          </cell>
        </row>
      </sheetData>
      <sheetData sheetId="4" refreshError="1">
        <row r="11">
          <cell r="D11">
            <v>166405.13</v>
          </cell>
        </row>
        <row r="12">
          <cell r="D12">
            <v>512964.71</v>
          </cell>
        </row>
        <row r="13">
          <cell r="D13">
            <v>45282.1</v>
          </cell>
        </row>
        <row r="14">
          <cell r="D14">
            <v>11242.4</v>
          </cell>
        </row>
        <row r="15">
          <cell r="D15">
            <v>0</v>
          </cell>
        </row>
        <row r="16">
          <cell r="D16">
            <v>107960.51999999999</v>
          </cell>
        </row>
        <row r="17">
          <cell r="D17">
            <v>67990.11</v>
          </cell>
        </row>
        <row r="18">
          <cell r="D18">
            <v>17307.36</v>
          </cell>
        </row>
        <row r="19">
          <cell r="D19">
            <v>13206.61</v>
          </cell>
        </row>
        <row r="20">
          <cell r="D20">
            <v>38716.44</v>
          </cell>
        </row>
        <row r="21">
          <cell r="D21">
            <v>84721.56</v>
          </cell>
        </row>
        <row r="22">
          <cell r="D22">
            <v>15391.68</v>
          </cell>
        </row>
        <row r="23">
          <cell r="D23">
            <v>1320</v>
          </cell>
        </row>
        <row r="24">
          <cell r="D24">
            <v>13568.28</v>
          </cell>
        </row>
        <row r="25">
          <cell r="D25">
            <v>661767.67000000004</v>
          </cell>
        </row>
        <row r="26">
          <cell r="D26">
            <v>13568.28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SD-Y2K"/>
      <sheetName val="SSDGrowth"/>
      <sheetName val="AFO Growth"/>
      <sheetName val="EFO Growth"/>
      <sheetName val="APFO Growth"/>
      <sheetName val="WWFieldGrowth"/>
      <sheetName val="Field graph"/>
      <sheetName val="WW Field_PL3D"/>
      <sheetName val="WW Field_PL06"/>
      <sheetName val="WW Field_PL7G"/>
      <sheetName val="ICI"/>
      <sheetName val="Super Region"/>
      <sheetName val="YTD Actual"/>
      <sheetName val="Region"/>
      <sheetName val="TEMPLATE"/>
      <sheetName val="Total Financials"/>
      <sheetName val="Data_Summary"/>
      <sheetName val="Data_Detail"/>
      <sheetName val="UTX"/>
      <sheetName val="AFO_Growth"/>
      <sheetName val="EFO_Growth"/>
      <sheetName val="APFO_Growth"/>
      <sheetName val="Field_graph"/>
      <sheetName val="WW_Field_PL3D"/>
      <sheetName val="WW_Field_PL06"/>
      <sheetName val="WW_Field_PL7G"/>
      <sheetName val="Super_Region"/>
      <sheetName val="YTD_Actual"/>
      <sheetName val="Total_Financials"/>
      <sheetName val="Long-Term Care Comps"/>
      <sheetName val="Owned_09"/>
      <sheetName val="Drivers - P&amp;L"/>
      <sheetName val=""/>
      <sheetName val="Control"/>
      <sheetName val="Keys"/>
      <sheetName val="Lookup"/>
      <sheetName val="YoY Summary"/>
      <sheetName val="Sheet2"/>
      <sheetName val="Lists"/>
      <sheetName val="Drop down list"/>
      <sheetName val="Drop-Down"/>
      <sheetName val="Index"/>
      <sheetName val="FoF"/>
      <sheetName val="FoF-FY16"/>
      <sheetName val="Others"/>
      <sheetName val="d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Y2010"/>
      <sheetName val="1Q10"/>
      <sheetName val="2Q10"/>
      <sheetName val="3Q10"/>
      <sheetName val="4Q10"/>
      <sheetName val="2010 Summary"/>
      <sheetName val="Data"/>
      <sheetName val="Churn-History&amp;Pipe"/>
      <sheetName val="Monthly SOLD History"/>
      <sheetName val="Lists"/>
      <sheetName val="Revenue Impact"/>
      <sheetName val="PY B&amp;C"/>
      <sheetName val="ActPYOP"/>
      <sheetName val="ActPYRev"/>
      <sheetName val="ActRel"/>
      <sheetName val="3. WorkForce Reduction"/>
      <sheetName val="4. WorkForce Staffing Up"/>
      <sheetName val="Status"/>
      <sheetName val="Total ISPR"/>
      <sheetName val="Keys"/>
      <sheetName val="Revenue (AUD)"/>
      <sheetName val="Version changes"/>
      <sheetName val="Sales Forecast to Revenue Rollo"/>
      <sheetName val="Risk"/>
      <sheetName val="DMB"/>
      <sheetName val="Key"/>
      <sheetName val="Reference"/>
      <sheetName val="BO-Reference"/>
      <sheetName val="0)Reference"/>
      <sheetName val="Instructions"/>
      <sheetName val="Attribute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Total OVBU"/>
      <sheetName val="Software-not used"/>
      <sheetName val="Data_Summary"/>
      <sheetName val="Data_Detail"/>
      <sheetName val="Data_Detail historical"/>
      <sheetName val="Monthly SOLD History"/>
      <sheetName val="Project Input"/>
      <sheetName val="Total_OVBU"/>
      <sheetName val="Software-not_used"/>
      <sheetName val="Data_Detail_historical"/>
      <sheetName val="Project_Input"/>
      <sheetName val="Risk"/>
      <sheetName val="Lists"/>
      <sheetName val="SSDGrowth"/>
      <sheetName val="Alloc"/>
      <sheetName val="M5-6"/>
      <sheetName val="Q4 costs"/>
      <sheetName val="FY05 cost distr per AB Q3 keys"/>
      <sheetName val="FSC summary _ reformat HQ"/>
      <sheetName val="FSC summary _ reformat"/>
      <sheetName val="Allocations (old, incl. H)"/>
      <sheetName val="Drop Down Lists"/>
      <sheetName val="TEMPLATE"/>
      <sheetName val="Super Region"/>
      <sheetName val="YTD Actual"/>
      <sheetName val="Region"/>
      <sheetName val="List"/>
      <sheetName val="ICI"/>
      <sheetName val="Instructions"/>
      <sheetName val="ES Asia Territory"/>
      <sheetName val="Cover Sheet"/>
      <sheetName val=""/>
      <sheetName val="Resource Names"/>
      <sheetName val="Ref"/>
      <sheetName val="Reference"/>
      <sheetName val="Sheet1"/>
      <sheetName val="Dimensions"/>
      <sheetName val="menu"/>
      <sheetName val="DOI, Inv$ Quarterly"/>
      <sheetName val="Latest Outlook"/>
      <sheetName val="Filters"/>
      <sheetName val="Control Panel"/>
      <sheetName val="FoF"/>
      <sheetName val="FY16 FoF"/>
      <sheetName val="Elaine's Pull downs"/>
      <sheetName val="FoF-FY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Contents"/>
      <sheetName val="Sheet1"/>
      <sheetName val="Sheet6"/>
      <sheetName val="Exercise Sht - 1"/>
      <sheetName val="Sheet2"/>
      <sheetName val="Exercise Sht - 3"/>
      <sheetName val="Exercise Sht - 5"/>
      <sheetName val="Text fn"/>
      <sheetName val="Exercise Sht - 7"/>
      <sheetName val="Substitute fn"/>
      <sheetName val="Sheet3"/>
      <sheetName val="Sheet5"/>
      <sheetName val="Sheet4"/>
      <sheetName val="Exercise Sht -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2">
          <cell r="K12">
            <v>3.7</v>
          </cell>
        </row>
      </sheetData>
      <sheetData sheetId="6">
        <row r="4">
          <cell r="B4" t="str">
            <v>ONGC</v>
          </cell>
          <cell r="C4">
            <v>100</v>
          </cell>
          <cell r="D4">
            <v>175</v>
          </cell>
        </row>
        <row r="5">
          <cell r="C5">
            <v>200</v>
          </cell>
          <cell r="D5">
            <v>550</v>
          </cell>
        </row>
        <row r="6">
          <cell r="C6">
            <v>250</v>
          </cell>
          <cell r="D6">
            <v>75</v>
          </cell>
        </row>
        <row r="7">
          <cell r="C7">
            <v>-50</v>
          </cell>
          <cell r="D7">
            <v>195</v>
          </cell>
        </row>
        <row r="8">
          <cell r="C8">
            <v>150</v>
          </cell>
          <cell r="D8">
            <v>525</v>
          </cell>
        </row>
        <row r="9">
          <cell r="C9">
            <v>75</v>
          </cell>
          <cell r="D9">
            <v>95</v>
          </cell>
        </row>
        <row r="10">
          <cell r="C10">
            <v>-60</v>
          </cell>
          <cell r="D10">
            <v>635</v>
          </cell>
        </row>
        <row r="11">
          <cell r="C11">
            <v>-20</v>
          </cell>
          <cell r="D11">
            <v>205</v>
          </cell>
        </row>
        <row r="12">
          <cell r="C12">
            <v>175</v>
          </cell>
          <cell r="D12">
            <v>580</v>
          </cell>
        </row>
        <row r="14">
          <cell r="C14" t="str">
            <v>Mindtree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Total OVBU"/>
      <sheetName val="Software-not used"/>
      <sheetName val="Data_Summary"/>
      <sheetName val="Data_Detail"/>
      <sheetName val="Data_Detail historical"/>
      <sheetName val="Project Input"/>
      <sheetName val="Monthly SOLD History"/>
      <sheetName val="Total_OVBU"/>
      <sheetName val="Software-not_used"/>
      <sheetName val="Data_Detail_historical"/>
      <sheetName val="Project_Input"/>
      <sheetName val="Risk"/>
      <sheetName val="Lists"/>
      <sheetName val="SSDGrowth"/>
      <sheetName val="Alloc"/>
      <sheetName val="M5-6"/>
      <sheetName val="Q4 costs"/>
      <sheetName val="FY05 cost distr per AB Q3 keys"/>
      <sheetName val="FSC summary _ reformat HQ"/>
      <sheetName val="FSC summary _ reformat"/>
      <sheetName val="Allocations (old, incl. H)"/>
      <sheetName val="Drop Down Lists"/>
      <sheetName val="TEMPLATE"/>
      <sheetName val="Super Region"/>
      <sheetName val="YTD Actual"/>
      <sheetName val="Region"/>
      <sheetName val="Instructions"/>
      <sheetName val="List"/>
      <sheetName val="ICI"/>
      <sheetName val="Cover Sheet"/>
      <sheetName val=""/>
      <sheetName val="ES Asia Territory"/>
      <sheetName val="Resource Names"/>
      <sheetName val="Ref"/>
      <sheetName val="Reference"/>
      <sheetName val="Sheet1"/>
      <sheetName val="Latest Outlook"/>
      <sheetName val="DOI, Inv$ Quarterly"/>
      <sheetName val="Filters"/>
      <sheetName val="Control Pa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A1:AC23"/>
  <sheetViews>
    <sheetView showGridLines="0" zoomScale="110" zoomScaleNormal="110" workbookViewId="0">
      <pane ySplit="4" topLeftCell="A5" activePane="bottomLeft" state="frozen"/>
      <selection pane="bottomLeft" activeCell="A1" sqref="A1"/>
    </sheetView>
  </sheetViews>
  <sheetFormatPr baseColWidth="8" defaultColWidth="0" defaultRowHeight="14.4" zeroHeight="1"/>
  <cols>
    <col width="27.21875" customWidth="1" min="1" max="1"/>
    <col width="47" bestFit="1" customWidth="1" min="2" max="2"/>
    <col width="23" customWidth="1" style="58" min="3" max="3"/>
    <col width="9.21875" customWidth="1" min="4" max="4"/>
    <col hidden="1" min="5" max="29"/>
    <col hidden="1" width="9.21875" customWidth="1" min="30" max="16384"/>
  </cols>
  <sheetData>
    <row r="1" ht="21" customFormat="1" customHeight="1" s="3">
      <c r="A1" s="2">
        <f>Company_Name</f>
        <v/>
      </c>
      <c r="B1" s="2" t="n"/>
      <c r="C1" s="13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</row>
    <row r="2" ht="18" customFormat="1" customHeight="1" s="7">
      <c r="A2" s="4" t="inlineStr">
        <is>
          <t>Table of Contents</t>
        </is>
      </c>
      <c r="B2" s="5" t="n"/>
      <c r="C2" s="14" t="n"/>
      <c r="D2" s="5" t="n"/>
      <c r="E2" s="110" t="n"/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0" t="n"/>
      <c r="Q2" s="110" t="n"/>
      <c r="R2" s="110" t="n"/>
      <c r="S2" s="110" t="n"/>
      <c r="T2" s="110" t="n"/>
      <c r="U2" s="110" t="n"/>
      <c r="V2" s="110" t="n"/>
      <c r="W2" s="110" t="n"/>
      <c r="X2" s="110" t="n"/>
      <c r="Y2" s="110" t="n"/>
      <c r="Z2" s="110" t="n"/>
      <c r="AA2" s="110" t="n"/>
      <c r="AB2" s="110" t="n"/>
      <c r="AC2" s="110" t="n"/>
    </row>
    <row r="3"/>
    <row r="4">
      <c r="A4" s="56" t="inlineStr">
        <is>
          <t>Sheet Name</t>
        </is>
      </c>
      <c r="B4" s="56" t="inlineStr">
        <is>
          <t>Particulars</t>
        </is>
      </c>
      <c r="C4" s="57" t="inlineStr">
        <is>
          <t>Hyperlink Reference</t>
        </is>
      </c>
    </row>
    <row r="5">
      <c r="A5" t="inlineStr">
        <is>
          <t>Inputs</t>
        </is>
      </c>
      <c r="B5">
        <f>INDIRECT(ADDRESS(2,1,,1,A5))</f>
        <v/>
      </c>
      <c r="C5" s="59">
        <f>HYPERLINK("#'"&amp;A5&amp;"'!A1","&lt;&lt;Click here&gt;&gt;")</f>
        <v/>
      </c>
    </row>
    <row r="6"/>
    <row r="7">
      <c r="A7" s="18" t="inlineStr">
        <is>
          <t>Workings &gt;&gt;</t>
        </is>
      </c>
    </row>
    <row r="8">
      <c r="A8" s="36" t="inlineStr">
        <is>
          <t>Revenue Calc</t>
        </is>
      </c>
      <c r="B8">
        <f>INDIRECT(ADDRESS(2,1,,1,A8))</f>
        <v/>
      </c>
      <c r="C8" s="59">
        <f>HYPERLINK("#'"&amp;A8&amp;"'!A1","&lt;&lt;Click here&gt;&gt;")</f>
        <v/>
      </c>
    </row>
    <row r="9">
      <c r="A9" s="36" t="inlineStr">
        <is>
          <t>Operating Cost Calc</t>
        </is>
      </c>
      <c r="B9">
        <f>INDIRECT(ADDRESS(2,1,,1,A9))</f>
        <v/>
      </c>
      <c r="C9" s="59">
        <f>HYPERLINK("#'"&amp;A9&amp;"'!A1","&lt;&lt;Click here&gt;&gt;")</f>
        <v/>
      </c>
    </row>
    <row r="10">
      <c r="A10" s="36" t="inlineStr">
        <is>
          <t>Fixed Assets Schedule</t>
        </is>
      </c>
      <c r="B10">
        <f>INDIRECT(ADDRESS(2,1,,1,A10))</f>
        <v/>
      </c>
      <c r="C10" s="59">
        <f>HYPERLINK("#'"&amp;A10&amp;"'!A1","&lt;&lt;Click here&gt;&gt;")</f>
        <v/>
      </c>
    </row>
    <row r="11">
      <c r="A11" s="36" t="inlineStr">
        <is>
          <t>Debt Schedule</t>
        </is>
      </c>
      <c r="B11">
        <f>INDIRECT(ADDRESS(2,1,,1,A11))</f>
        <v/>
      </c>
      <c r="C11" s="59">
        <f>HYPERLINK("#'"&amp;A11&amp;"'!A1","&lt;&lt;Click here&gt;&gt;")</f>
        <v/>
      </c>
    </row>
    <row r="12">
      <c r="A12" s="36" t="inlineStr">
        <is>
          <t>Equity Schedule</t>
        </is>
      </c>
      <c r="B12">
        <f>INDIRECT(ADDRESS(2,1,,1,A12))</f>
        <v/>
      </c>
      <c r="C12" s="59">
        <f>HYPERLINK("#'"&amp;A12&amp;"'!A1","&lt;&lt;Click here&gt;&gt;")</f>
        <v/>
      </c>
    </row>
    <row r="13"/>
    <row r="14">
      <c r="A14" s="18" t="inlineStr">
        <is>
          <t>Financial Statements &gt;&gt;</t>
        </is>
      </c>
    </row>
    <row r="15">
      <c r="A15" s="36" t="inlineStr">
        <is>
          <t>P&amp;L</t>
        </is>
      </c>
      <c r="B15">
        <f>INDIRECT(ADDRESS(2,1,,1,A15))</f>
        <v/>
      </c>
      <c r="C15" s="59">
        <f>HYPERLINK("#'"&amp;A15&amp;"'!A1","&lt;&lt;Click here&gt;&gt;")</f>
        <v/>
      </c>
    </row>
    <row r="16">
      <c r="A16" s="36" t="inlineStr">
        <is>
          <t>Balance Sheet</t>
        </is>
      </c>
      <c r="B16">
        <f>INDIRECT(ADDRESS(2,1,,1,A16))</f>
        <v/>
      </c>
      <c r="C16" s="59">
        <f>HYPERLINK("#'"&amp;A16&amp;"'!A1","&lt;&lt;Click here&gt;&gt;")</f>
        <v/>
      </c>
    </row>
    <row r="17">
      <c r="A17" s="36" t="inlineStr">
        <is>
          <t>CFS</t>
        </is>
      </c>
      <c r="B17">
        <f>INDIRECT(ADDRESS(2,1,,1,A17))</f>
        <v/>
      </c>
      <c r="C17" s="59">
        <f>HYPERLINK("#'"&amp;A17&amp;"'!A1","&lt;&lt;Click here&gt;&gt;")</f>
        <v/>
      </c>
    </row>
    <row r="18"/>
    <row r="19">
      <c r="A19" t="inlineStr">
        <is>
          <t>IRR</t>
        </is>
      </c>
      <c r="B19">
        <f>INDIRECT(ADDRESS(2,1,,1,A19))</f>
        <v/>
      </c>
      <c r="C19" s="59">
        <f>HYPERLINK("#'"&amp;A19&amp;"'!A1","&lt;&lt;Click here&gt;&gt;")</f>
        <v/>
      </c>
    </row>
    <row r="20">
      <c r="B20" s="76" t="n"/>
    </row>
    <row r="21" ht="15" customHeight="1" thickBot="1"/>
    <row r="22" customFormat="1" s="61">
      <c r="A22" s="60" t="inlineStr">
        <is>
          <t>End of Sheet</t>
        </is>
      </c>
      <c r="B22" s="60" t="n"/>
    </row>
    <row r="23">
      <c r="C23" s="75" t="n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 codeName="Sheet11">
    <outlinePr summaryBelow="1" summaryRight="1"/>
    <pageSetUpPr/>
  </sheetPr>
  <dimension ref="A1:AG43"/>
  <sheetViews>
    <sheetView showGridLines="0" tabSelected="1" zoomScale="48" zoomScaleNormal="117" workbookViewId="0">
      <pane xSplit="4" ySplit="8" topLeftCell="G9" activePane="bottomRight" state="frozen"/>
      <selection activeCell="D8" sqref="D8"/>
      <selection pane="topRight" activeCell="D8" sqref="D8"/>
      <selection pane="bottomLeft" activeCell="D8" sqref="D8"/>
      <selection pane="bottomRight" activeCell="E9" sqref="E9"/>
    </sheetView>
  </sheetViews>
  <sheetFormatPr baseColWidth="8" defaultColWidth="0" defaultRowHeight="14.4" zeroHeight="1"/>
  <cols>
    <col width="19.109375" customWidth="1" min="1" max="1"/>
    <col width="9.21875" customWidth="1" min="2" max="2"/>
    <col width="13.44140625" customWidth="1" style="15" min="3" max="3"/>
    <col width="37.33203125" bestFit="1" customWidth="1" min="4" max="4"/>
    <col width="13.77734375" bestFit="1" customWidth="1" min="5" max="29"/>
    <col width="10.77734375" bestFit="1" customWidth="1" min="30" max="30"/>
    <col hidden="1" min="31" max="33"/>
    <col hidden="1" width="9.21875" customWidth="1" min="34" max="16384"/>
  </cols>
  <sheetData>
    <row r="1" ht="21" customFormat="1" customHeight="1" s="3">
      <c r="A1" s="2">
        <f>Company_Name</f>
        <v/>
      </c>
      <c r="B1" s="2" t="n"/>
      <c r="C1" s="13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</row>
    <row r="2" ht="18" customFormat="1" customHeight="1" s="7">
      <c r="A2" s="4" t="inlineStr">
        <is>
          <t>Cash Flow Statement</t>
        </is>
      </c>
      <c r="B2" s="5" t="n"/>
      <c r="C2" s="14" t="n"/>
      <c r="D2" s="5" t="n"/>
      <c r="E2" s="110" t="n"/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0" t="n"/>
      <c r="Q2" s="110" t="n"/>
      <c r="R2" s="110" t="n"/>
      <c r="S2" s="110" t="n"/>
      <c r="T2" s="110" t="n"/>
      <c r="U2" s="110" t="n"/>
      <c r="V2" s="110" t="n"/>
      <c r="W2" s="110" t="n"/>
      <c r="X2" s="110" t="n"/>
      <c r="Y2" s="110" t="n"/>
      <c r="Z2" s="110" t="n"/>
      <c r="AA2" s="110" t="n"/>
      <c r="AB2" s="110" t="n"/>
      <c r="AC2" s="110" t="n"/>
    </row>
    <row r="3" ht="6" customHeight="1"/>
    <row r="4" customFormat="1" s="29">
      <c r="A4" s="24" t="inlineStr">
        <is>
          <t>Start Date</t>
        </is>
      </c>
      <c r="B4" s="25" t="n"/>
      <c r="C4" s="26" t="n"/>
      <c r="D4" s="25" t="n"/>
      <c r="E4" s="27">
        <f>Inputs!E4</f>
        <v/>
      </c>
      <c r="F4" s="27">
        <f>Inputs!F4</f>
        <v/>
      </c>
      <c r="G4" s="27">
        <f>Inputs!G4</f>
        <v/>
      </c>
      <c r="H4" s="27">
        <f>Inputs!H4</f>
        <v/>
      </c>
      <c r="I4" s="27">
        <f>Inputs!I4</f>
        <v/>
      </c>
      <c r="J4" s="27">
        <f>Inputs!J4</f>
        <v/>
      </c>
      <c r="K4" s="27">
        <f>Inputs!K4</f>
        <v/>
      </c>
      <c r="L4" s="27">
        <f>Inputs!L4</f>
        <v/>
      </c>
      <c r="M4" s="27">
        <f>Inputs!M4</f>
        <v/>
      </c>
      <c r="N4" s="27">
        <f>Inputs!N4</f>
        <v/>
      </c>
      <c r="O4" s="27">
        <f>Inputs!O4</f>
        <v/>
      </c>
      <c r="P4" s="27">
        <f>Inputs!P4</f>
        <v/>
      </c>
      <c r="Q4" s="27">
        <f>Inputs!Q4</f>
        <v/>
      </c>
      <c r="R4" s="27">
        <f>Inputs!R4</f>
        <v/>
      </c>
      <c r="S4" s="27">
        <f>Inputs!S4</f>
        <v/>
      </c>
      <c r="T4" s="27">
        <f>Inputs!T4</f>
        <v/>
      </c>
      <c r="U4" s="27">
        <f>Inputs!U4</f>
        <v/>
      </c>
      <c r="V4" s="27">
        <f>Inputs!V4</f>
        <v/>
      </c>
      <c r="W4" s="27">
        <f>Inputs!W4</f>
        <v/>
      </c>
      <c r="X4" s="27">
        <f>Inputs!X4</f>
        <v/>
      </c>
      <c r="Y4" s="27">
        <f>Inputs!Y4</f>
        <v/>
      </c>
      <c r="Z4" s="27">
        <f>Inputs!Z4</f>
        <v/>
      </c>
      <c r="AA4" s="27">
        <f>Inputs!AA4</f>
        <v/>
      </c>
      <c r="AB4" s="27">
        <f>Inputs!AB4</f>
        <v/>
      </c>
      <c r="AC4" s="27">
        <f>Inputs!AC4</f>
        <v/>
      </c>
      <c r="AD4" s="111" t="n"/>
      <c r="AE4" s="111" t="n"/>
      <c r="AF4" s="111" t="n"/>
      <c r="AG4" s="111" t="n"/>
    </row>
    <row r="5" customFormat="1" s="29">
      <c r="A5" s="24" t="inlineStr">
        <is>
          <t>End Date</t>
        </is>
      </c>
      <c r="B5" s="25" t="n"/>
      <c r="C5" s="26" t="n"/>
      <c r="D5" s="25" t="n"/>
      <c r="E5" s="27">
        <f>Inputs!E5</f>
        <v/>
      </c>
      <c r="F5" s="27">
        <f>Inputs!F5</f>
        <v/>
      </c>
      <c r="G5" s="27">
        <f>Inputs!G5</f>
        <v/>
      </c>
      <c r="H5" s="27">
        <f>Inputs!H5</f>
        <v/>
      </c>
      <c r="I5" s="27">
        <f>Inputs!I5</f>
        <v/>
      </c>
      <c r="J5" s="27">
        <f>Inputs!J5</f>
        <v/>
      </c>
      <c r="K5" s="27">
        <f>Inputs!K5</f>
        <v/>
      </c>
      <c r="L5" s="27">
        <f>Inputs!L5</f>
        <v/>
      </c>
      <c r="M5" s="27">
        <f>Inputs!M5</f>
        <v/>
      </c>
      <c r="N5" s="27">
        <f>Inputs!N5</f>
        <v/>
      </c>
      <c r="O5" s="27">
        <f>Inputs!O5</f>
        <v/>
      </c>
      <c r="P5" s="27">
        <f>Inputs!P5</f>
        <v/>
      </c>
      <c r="Q5" s="27">
        <f>Inputs!Q5</f>
        <v/>
      </c>
      <c r="R5" s="27">
        <f>Inputs!R5</f>
        <v/>
      </c>
      <c r="S5" s="27">
        <f>Inputs!S5</f>
        <v/>
      </c>
      <c r="T5" s="27">
        <f>Inputs!T5</f>
        <v/>
      </c>
      <c r="U5" s="27">
        <f>Inputs!U5</f>
        <v/>
      </c>
      <c r="V5" s="27">
        <f>Inputs!V5</f>
        <v/>
      </c>
      <c r="W5" s="27">
        <f>Inputs!W5</f>
        <v/>
      </c>
      <c r="X5" s="27">
        <f>Inputs!X5</f>
        <v/>
      </c>
      <c r="Y5" s="27">
        <f>Inputs!Y5</f>
        <v/>
      </c>
      <c r="Z5" s="27">
        <f>Inputs!Z5</f>
        <v/>
      </c>
      <c r="AA5" s="27">
        <f>Inputs!AA5</f>
        <v/>
      </c>
      <c r="AB5" s="27">
        <f>Inputs!AB5</f>
        <v/>
      </c>
      <c r="AC5" s="27">
        <f>Inputs!AC5</f>
        <v/>
      </c>
      <c r="AD5" s="111" t="n"/>
      <c r="AE5" s="111" t="n"/>
      <c r="AF5" s="111" t="n"/>
      <c r="AG5" s="111" t="n"/>
    </row>
    <row r="6" customFormat="1" s="29">
      <c r="A6" s="24" t="inlineStr">
        <is>
          <t>Year no.</t>
        </is>
      </c>
      <c r="B6" s="25" t="n"/>
      <c r="C6" s="26" t="n"/>
      <c r="D6" s="25" t="n"/>
      <c r="E6" s="30">
        <f>Inputs!E6</f>
        <v/>
      </c>
      <c r="F6" s="30">
        <f>Inputs!F6</f>
        <v/>
      </c>
      <c r="G6" s="30">
        <f>Inputs!G6</f>
        <v/>
      </c>
      <c r="H6" s="30">
        <f>Inputs!H6</f>
        <v/>
      </c>
      <c r="I6" s="30">
        <f>Inputs!I6</f>
        <v/>
      </c>
      <c r="J6" s="30">
        <f>Inputs!J6</f>
        <v/>
      </c>
      <c r="K6" s="30">
        <f>Inputs!K6</f>
        <v/>
      </c>
      <c r="L6" s="30">
        <f>Inputs!L6</f>
        <v/>
      </c>
      <c r="M6" s="30">
        <f>Inputs!M6</f>
        <v/>
      </c>
      <c r="N6" s="30">
        <f>Inputs!N6</f>
        <v/>
      </c>
      <c r="O6" s="30">
        <f>Inputs!O6</f>
        <v/>
      </c>
      <c r="P6" s="30">
        <f>Inputs!P6</f>
        <v/>
      </c>
      <c r="Q6" s="30">
        <f>Inputs!Q6</f>
        <v/>
      </c>
      <c r="R6" s="30">
        <f>Inputs!R6</f>
        <v/>
      </c>
      <c r="S6" s="30">
        <f>Inputs!S6</f>
        <v/>
      </c>
      <c r="T6" s="30">
        <f>Inputs!T6</f>
        <v/>
      </c>
      <c r="U6" s="30">
        <f>Inputs!U6</f>
        <v/>
      </c>
      <c r="V6" s="30">
        <f>Inputs!V6</f>
        <v/>
      </c>
      <c r="W6" s="30">
        <f>Inputs!W6</f>
        <v/>
      </c>
      <c r="X6" s="30">
        <f>Inputs!X6</f>
        <v/>
      </c>
      <c r="Y6" s="30">
        <f>Inputs!Y6</f>
        <v/>
      </c>
      <c r="Z6" s="30">
        <f>Inputs!Z6</f>
        <v/>
      </c>
      <c r="AA6" s="30">
        <f>Inputs!AA6</f>
        <v/>
      </c>
      <c r="AB6" s="30">
        <f>Inputs!AB6</f>
        <v/>
      </c>
      <c r="AC6" s="30">
        <f>Inputs!AC6</f>
        <v/>
      </c>
    </row>
    <row r="7" customFormat="1" s="29">
      <c r="A7" s="24" t="inlineStr">
        <is>
          <t>Operational days in the year</t>
        </is>
      </c>
      <c r="B7" s="25" t="n"/>
      <c r="C7" s="26" t="n"/>
      <c r="D7" s="25" t="n"/>
      <c r="E7" s="30">
        <f>Inputs!E7</f>
        <v/>
      </c>
      <c r="F7" s="30">
        <f>Inputs!F7</f>
        <v/>
      </c>
      <c r="G7" s="30">
        <f>Inputs!G7</f>
        <v/>
      </c>
      <c r="H7" s="30">
        <f>Inputs!H7</f>
        <v/>
      </c>
      <c r="I7" s="30">
        <f>Inputs!I7</f>
        <v/>
      </c>
      <c r="J7" s="30">
        <f>Inputs!J7</f>
        <v/>
      </c>
      <c r="K7" s="30">
        <f>Inputs!K7</f>
        <v/>
      </c>
      <c r="L7" s="30">
        <f>Inputs!L7</f>
        <v/>
      </c>
      <c r="M7" s="30">
        <f>Inputs!M7</f>
        <v/>
      </c>
      <c r="N7" s="30">
        <f>Inputs!N7</f>
        <v/>
      </c>
      <c r="O7" s="30">
        <f>Inputs!O7</f>
        <v/>
      </c>
      <c r="P7" s="30">
        <f>Inputs!P7</f>
        <v/>
      </c>
      <c r="Q7" s="30">
        <f>Inputs!Q7</f>
        <v/>
      </c>
      <c r="R7" s="30">
        <f>Inputs!R7</f>
        <v/>
      </c>
      <c r="S7" s="30">
        <f>Inputs!S7</f>
        <v/>
      </c>
      <c r="T7" s="30">
        <f>Inputs!T7</f>
        <v/>
      </c>
      <c r="U7" s="30">
        <f>Inputs!U7</f>
        <v/>
      </c>
      <c r="V7" s="30">
        <f>Inputs!V7</f>
        <v/>
      </c>
      <c r="W7" s="30">
        <f>Inputs!W7</f>
        <v/>
      </c>
      <c r="X7" s="30">
        <f>Inputs!X7</f>
        <v/>
      </c>
      <c r="Y7" s="30">
        <f>Inputs!Y7</f>
        <v/>
      </c>
      <c r="Z7" s="30">
        <f>Inputs!Z7</f>
        <v/>
      </c>
      <c r="AA7" s="30">
        <f>Inputs!AA7</f>
        <v/>
      </c>
      <c r="AB7" s="30">
        <f>Inputs!AB7</f>
        <v/>
      </c>
      <c r="AC7" s="30">
        <f>Inputs!AC7</f>
        <v/>
      </c>
    </row>
    <row r="8" customFormat="1" s="29">
      <c r="A8" s="24" t="inlineStr">
        <is>
          <t>Proportion of year operational</t>
        </is>
      </c>
      <c r="B8" s="25" t="n"/>
      <c r="C8" s="26" t="n"/>
      <c r="D8" s="25" t="n"/>
      <c r="E8" s="31">
        <f>Inputs!E8</f>
        <v/>
      </c>
      <c r="F8" s="31">
        <f>Inputs!F8</f>
        <v/>
      </c>
      <c r="G8" s="31">
        <f>Inputs!G8</f>
        <v/>
      </c>
      <c r="H8" s="31">
        <f>Inputs!H8</f>
        <v/>
      </c>
      <c r="I8" s="31">
        <f>Inputs!I8</f>
        <v/>
      </c>
      <c r="J8" s="31">
        <f>Inputs!J8</f>
        <v/>
      </c>
      <c r="K8" s="31">
        <f>Inputs!K8</f>
        <v/>
      </c>
      <c r="L8" s="31">
        <f>Inputs!L8</f>
        <v/>
      </c>
      <c r="M8" s="31">
        <f>Inputs!M8</f>
        <v/>
      </c>
      <c r="N8" s="31">
        <f>Inputs!N8</f>
        <v/>
      </c>
      <c r="O8" s="31">
        <f>Inputs!O8</f>
        <v/>
      </c>
      <c r="P8" s="31">
        <f>Inputs!P8</f>
        <v/>
      </c>
      <c r="Q8" s="31">
        <f>Inputs!Q8</f>
        <v/>
      </c>
      <c r="R8" s="31">
        <f>Inputs!R8</f>
        <v/>
      </c>
      <c r="S8" s="31">
        <f>Inputs!S8</f>
        <v/>
      </c>
      <c r="T8" s="31">
        <f>Inputs!T8</f>
        <v/>
      </c>
      <c r="U8" s="31">
        <f>Inputs!U8</f>
        <v/>
      </c>
      <c r="V8" s="31">
        <f>Inputs!V8</f>
        <v/>
      </c>
      <c r="W8" s="31">
        <f>Inputs!W8</f>
        <v/>
      </c>
      <c r="X8" s="31">
        <f>Inputs!X8</f>
        <v/>
      </c>
      <c r="Y8" s="31">
        <f>Inputs!Y8</f>
        <v/>
      </c>
      <c r="Z8" s="31">
        <f>Inputs!Z8</f>
        <v/>
      </c>
      <c r="AA8" s="31">
        <f>Inputs!AA8</f>
        <v/>
      </c>
      <c r="AB8" s="31">
        <f>Inputs!AB8</f>
        <v/>
      </c>
      <c r="AC8" s="31">
        <f>Inputs!AC8</f>
        <v/>
      </c>
    </row>
    <row r="9"/>
    <row r="10">
      <c r="A10" s="35" t="inlineStr">
        <is>
          <t>All figures in INR mn</t>
        </is>
      </c>
      <c r="E10" s="120" t="n"/>
      <c r="F10" s="120" t="n"/>
      <c r="G10" s="120" t="n"/>
      <c r="H10" s="120" t="n"/>
      <c r="I10" s="120" t="n"/>
      <c r="J10" s="120" t="n"/>
      <c r="K10" s="120" t="n"/>
      <c r="L10" s="120" t="n"/>
      <c r="M10" s="120" t="n"/>
      <c r="N10" s="120" t="n"/>
      <c r="O10" s="120" t="n"/>
      <c r="P10" s="120" t="n"/>
      <c r="Q10" s="120" t="n"/>
      <c r="R10" s="120" t="n"/>
      <c r="S10" s="120" t="n"/>
      <c r="T10" s="120" t="n"/>
      <c r="U10" s="120" t="n"/>
      <c r="V10" s="120" t="n"/>
      <c r="W10" s="120" t="n"/>
      <c r="X10" s="120" t="n"/>
      <c r="Y10" s="120" t="n"/>
      <c r="Z10" s="120" t="n"/>
      <c r="AA10" s="120" t="n"/>
      <c r="AB10" s="120" t="n"/>
      <c r="AC10" s="120" t="n"/>
    </row>
    <row r="11">
      <c r="E11" s="120" t="n"/>
      <c r="F11" s="120" t="n"/>
      <c r="G11" s="120" t="n"/>
      <c r="H11" s="120" t="n"/>
      <c r="I11" s="120" t="n"/>
      <c r="J11" s="120" t="n"/>
      <c r="K11" s="120" t="n"/>
      <c r="L11" s="120" t="n"/>
      <c r="M11" s="120" t="n"/>
      <c r="N11" s="120" t="n"/>
      <c r="O11" s="120" t="n"/>
      <c r="P11" s="120" t="n"/>
      <c r="Q11" s="120" t="n"/>
      <c r="R11" s="120" t="n"/>
      <c r="S11" s="120" t="n"/>
      <c r="T11" s="120" t="n"/>
      <c r="U11" s="120" t="n"/>
      <c r="V11" s="120" t="n"/>
      <c r="W11" s="120" t="n"/>
      <c r="X11" s="120" t="n"/>
      <c r="Y11" s="120" t="n"/>
      <c r="Z11" s="120" t="n"/>
      <c r="AA11" s="120" t="n"/>
      <c r="AB11" s="120" t="n"/>
      <c r="AC11" s="120" t="n"/>
    </row>
    <row r="12">
      <c r="A12" s="41" t="inlineStr">
        <is>
          <t>CASH FLOW FROM OPERATING ACTIVITIES</t>
        </is>
      </c>
      <c r="E12" s="120" t="n"/>
      <c r="F12" s="120" t="n"/>
      <c r="G12" s="120" t="n"/>
      <c r="H12" s="120" t="n"/>
      <c r="I12" s="120" t="n"/>
      <c r="J12" s="120" t="n"/>
      <c r="K12" s="120" t="n"/>
      <c r="L12" s="120" t="n"/>
      <c r="M12" s="120" t="n"/>
      <c r="N12" s="120" t="n"/>
      <c r="O12" s="120" t="n"/>
      <c r="P12" s="120" t="n"/>
      <c r="Q12" s="120" t="n"/>
      <c r="R12" s="120" t="n"/>
      <c r="S12" s="120" t="n"/>
      <c r="T12" s="120" t="n"/>
      <c r="U12" s="120" t="n"/>
      <c r="V12" s="120" t="n"/>
      <c r="W12" s="120" t="n"/>
      <c r="X12" s="120" t="n"/>
      <c r="Y12" s="120" t="n"/>
      <c r="Z12" s="120" t="n"/>
      <c r="AA12" s="120" t="n"/>
      <c r="AB12" s="120" t="n"/>
      <c r="AC12" s="120" t="n"/>
    </row>
    <row r="13">
      <c r="A13" s="35" t="n"/>
      <c r="E13" s="120" t="n"/>
      <c r="F13" s="120" t="n"/>
      <c r="G13" s="120" t="n"/>
      <c r="H13" s="120" t="n"/>
      <c r="I13" s="120" t="n"/>
      <c r="J13" s="120" t="n"/>
      <c r="K13" s="120" t="n"/>
      <c r="L13" s="120" t="n"/>
      <c r="M13" s="120" t="n"/>
      <c r="N13" s="120" t="n"/>
      <c r="O13" s="120" t="n"/>
      <c r="P13" s="120" t="n"/>
      <c r="Q13" s="120" t="n"/>
      <c r="R13" s="120" t="n"/>
      <c r="S13" s="120" t="n"/>
      <c r="T13" s="120" t="n"/>
      <c r="U13" s="120" t="n"/>
      <c r="V13" s="120" t="n"/>
      <c r="W13" s="120" t="n"/>
      <c r="X13" s="120" t="n"/>
      <c r="Y13" s="120" t="n"/>
      <c r="Z13" s="120" t="n"/>
      <c r="AA13" s="120" t="n"/>
      <c r="AB13" s="120" t="n"/>
      <c r="AC13" s="120" t="n"/>
    </row>
    <row r="14">
      <c r="A14" s="36" t="inlineStr">
        <is>
          <t>Profit After Tax</t>
        </is>
      </c>
      <c r="E14" s="78">
        <f>'P&amp;L'!E28</f>
        <v/>
      </c>
      <c r="F14" s="78">
        <f>'P&amp;L'!F28</f>
        <v/>
      </c>
      <c r="G14" s="78">
        <f>'P&amp;L'!G28</f>
        <v/>
      </c>
      <c r="H14" s="78">
        <f>'P&amp;L'!H28</f>
        <v/>
      </c>
      <c r="I14" s="78">
        <f>'P&amp;L'!I28</f>
        <v/>
      </c>
      <c r="J14" s="78">
        <f>'P&amp;L'!J28</f>
        <v/>
      </c>
      <c r="K14" s="78">
        <f>'P&amp;L'!K28</f>
        <v/>
      </c>
      <c r="L14" s="78">
        <f>'P&amp;L'!L28</f>
        <v/>
      </c>
      <c r="M14" s="78">
        <f>'P&amp;L'!M28</f>
        <v/>
      </c>
      <c r="N14" s="78">
        <f>'P&amp;L'!N28</f>
        <v/>
      </c>
      <c r="O14" s="78">
        <f>'P&amp;L'!O28</f>
        <v/>
      </c>
      <c r="P14" s="78">
        <f>'P&amp;L'!P28</f>
        <v/>
      </c>
      <c r="Q14" s="78">
        <f>'P&amp;L'!Q28</f>
        <v/>
      </c>
      <c r="R14" s="78">
        <f>'P&amp;L'!R28</f>
        <v/>
      </c>
      <c r="S14" s="78">
        <f>'P&amp;L'!S28</f>
        <v/>
      </c>
      <c r="T14" s="78">
        <f>'P&amp;L'!T28</f>
        <v/>
      </c>
      <c r="U14" s="78">
        <f>'P&amp;L'!U28</f>
        <v/>
      </c>
      <c r="V14" s="78">
        <f>'P&amp;L'!V28</f>
        <v/>
      </c>
      <c r="W14" s="78">
        <f>'P&amp;L'!W28</f>
        <v/>
      </c>
      <c r="X14" s="78">
        <f>'P&amp;L'!X28</f>
        <v/>
      </c>
      <c r="Y14" s="78">
        <f>'P&amp;L'!Y28</f>
        <v/>
      </c>
      <c r="Z14" s="78">
        <f>'P&amp;L'!Z28</f>
        <v/>
      </c>
      <c r="AA14" s="78">
        <f>'P&amp;L'!AA28</f>
        <v/>
      </c>
      <c r="AB14" s="78">
        <f>'P&amp;L'!AB28</f>
        <v/>
      </c>
      <c r="AC14" s="78">
        <f>'P&amp;L'!AC28</f>
        <v/>
      </c>
    </row>
    <row r="15">
      <c r="A15" s="36" t="inlineStr">
        <is>
          <t>Depreciation</t>
        </is>
      </c>
      <c r="E15" s="78">
        <f>'P&amp;L'!E21</f>
        <v/>
      </c>
      <c r="F15" s="78">
        <f>'P&amp;L'!F21</f>
        <v/>
      </c>
      <c r="G15" s="78">
        <f>'P&amp;L'!G21</f>
        <v/>
      </c>
      <c r="H15" s="78">
        <f>'P&amp;L'!H21</f>
        <v/>
      </c>
      <c r="I15" s="78">
        <f>'P&amp;L'!I21</f>
        <v/>
      </c>
      <c r="J15" s="78">
        <f>'P&amp;L'!J21</f>
        <v/>
      </c>
      <c r="K15" s="78">
        <f>'P&amp;L'!K21</f>
        <v/>
      </c>
      <c r="L15" s="78">
        <f>'P&amp;L'!L21</f>
        <v/>
      </c>
      <c r="M15" s="78">
        <f>'P&amp;L'!M21</f>
        <v/>
      </c>
      <c r="N15" s="78">
        <f>'P&amp;L'!N21</f>
        <v/>
      </c>
      <c r="O15" s="78">
        <f>'P&amp;L'!O21</f>
        <v/>
      </c>
      <c r="P15" s="78">
        <f>'P&amp;L'!P21</f>
        <v/>
      </c>
      <c r="Q15" s="78">
        <f>'P&amp;L'!Q21</f>
        <v/>
      </c>
      <c r="R15" s="78">
        <f>'P&amp;L'!R21</f>
        <v/>
      </c>
      <c r="S15" s="78">
        <f>'P&amp;L'!S21</f>
        <v/>
      </c>
      <c r="T15" s="78">
        <f>'P&amp;L'!T21</f>
        <v/>
      </c>
      <c r="U15" s="78">
        <f>'P&amp;L'!U21</f>
        <v/>
      </c>
      <c r="V15" s="78">
        <f>'P&amp;L'!V21</f>
        <v/>
      </c>
      <c r="W15" s="78">
        <f>'P&amp;L'!W21</f>
        <v/>
      </c>
      <c r="X15" s="78">
        <f>'P&amp;L'!X21</f>
        <v/>
      </c>
      <c r="Y15" s="78">
        <f>'P&amp;L'!Y21</f>
        <v/>
      </c>
      <c r="Z15" s="78">
        <f>'P&amp;L'!Z21</f>
        <v/>
      </c>
      <c r="AA15" s="78">
        <f>'P&amp;L'!AA21</f>
        <v/>
      </c>
      <c r="AB15" s="78">
        <f>'P&amp;L'!AB21</f>
        <v/>
      </c>
      <c r="AC15" s="78">
        <f>'P&amp;L'!AC21</f>
        <v/>
      </c>
    </row>
    <row r="16">
      <c r="A16" s="36" t="inlineStr">
        <is>
          <t>Interest expense</t>
        </is>
      </c>
      <c r="E16" s="78">
        <f>'P&amp;L'!E22</f>
        <v/>
      </c>
      <c r="F16" s="78">
        <f>'P&amp;L'!F22</f>
        <v/>
      </c>
      <c r="G16" s="78">
        <f>'P&amp;L'!G22</f>
        <v/>
      </c>
      <c r="H16" s="78">
        <f>'P&amp;L'!H22</f>
        <v/>
      </c>
      <c r="I16" s="78">
        <f>'P&amp;L'!I22</f>
        <v/>
      </c>
      <c r="J16" s="78">
        <f>'P&amp;L'!J22</f>
        <v/>
      </c>
      <c r="K16" s="78">
        <f>'P&amp;L'!K22</f>
        <v/>
      </c>
      <c r="L16" s="78">
        <f>'P&amp;L'!L22</f>
        <v/>
      </c>
      <c r="M16" s="78">
        <f>'P&amp;L'!M22</f>
        <v/>
      </c>
      <c r="N16" s="78">
        <f>'P&amp;L'!N22</f>
        <v/>
      </c>
      <c r="O16" s="78">
        <f>'P&amp;L'!O22</f>
        <v/>
      </c>
      <c r="P16" s="78">
        <f>'P&amp;L'!P22</f>
        <v/>
      </c>
      <c r="Q16" s="78">
        <f>'P&amp;L'!Q22</f>
        <v/>
      </c>
      <c r="R16" s="78">
        <f>'P&amp;L'!R22</f>
        <v/>
      </c>
      <c r="S16" s="78">
        <f>'P&amp;L'!S22</f>
        <v/>
      </c>
      <c r="T16" s="78">
        <f>'P&amp;L'!T22</f>
        <v/>
      </c>
      <c r="U16" s="78">
        <f>'P&amp;L'!U22</f>
        <v/>
      </c>
      <c r="V16" s="78">
        <f>'P&amp;L'!V22</f>
        <v/>
      </c>
      <c r="W16" s="78">
        <f>'P&amp;L'!W22</f>
        <v/>
      </c>
      <c r="X16" s="78">
        <f>'P&amp;L'!X22</f>
        <v/>
      </c>
      <c r="Y16" s="78">
        <f>'P&amp;L'!Y22</f>
        <v/>
      </c>
      <c r="Z16" s="78">
        <f>'P&amp;L'!Z22</f>
        <v/>
      </c>
      <c r="AA16" s="78">
        <f>'P&amp;L'!AA22</f>
        <v/>
      </c>
      <c r="AB16" s="78">
        <f>'P&amp;L'!AB22</f>
        <v/>
      </c>
      <c r="AC16" s="78">
        <f>'P&amp;L'!AC22</f>
        <v/>
      </c>
    </row>
    <row r="17">
      <c r="A17" s="36" t="inlineStr">
        <is>
          <t>Changes in Current Assets</t>
        </is>
      </c>
      <c r="C17" s="72" t="inlineStr">
        <is>
          <t>Incr. -ve</t>
        </is>
      </c>
      <c r="E17" s="79">
        <f>-('Balance Sheet'!E21-'Balance Sheet'!D21)</f>
        <v/>
      </c>
      <c r="F17" s="79">
        <f>-('Balance Sheet'!F21-'Balance Sheet'!E21)</f>
        <v/>
      </c>
      <c r="G17" s="79">
        <f>-('Balance Sheet'!G21-'Balance Sheet'!F21)</f>
        <v/>
      </c>
      <c r="H17" s="79">
        <f>-('Balance Sheet'!H21-'Balance Sheet'!G21)</f>
        <v/>
      </c>
      <c r="I17" s="79">
        <f>-('Balance Sheet'!I21-'Balance Sheet'!H21)</f>
        <v/>
      </c>
      <c r="J17" s="79">
        <f>-('Balance Sheet'!J21-'Balance Sheet'!I21)</f>
        <v/>
      </c>
      <c r="K17" s="79">
        <f>-('Balance Sheet'!K21-'Balance Sheet'!J21)</f>
        <v/>
      </c>
      <c r="L17" s="79">
        <f>-('Balance Sheet'!L21-'Balance Sheet'!K21)</f>
        <v/>
      </c>
      <c r="M17" s="79">
        <f>-('Balance Sheet'!M21-'Balance Sheet'!L21)</f>
        <v/>
      </c>
      <c r="N17" s="79">
        <f>-('Balance Sheet'!N21-'Balance Sheet'!M21)</f>
        <v/>
      </c>
      <c r="O17" s="79">
        <f>-('Balance Sheet'!O21-'Balance Sheet'!N21)</f>
        <v/>
      </c>
      <c r="P17" s="79">
        <f>-('Balance Sheet'!P21-'Balance Sheet'!O21)</f>
        <v/>
      </c>
      <c r="Q17" s="79">
        <f>-('Balance Sheet'!Q21-'Balance Sheet'!P21)</f>
        <v/>
      </c>
      <c r="R17" s="79">
        <f>-('Balance Sheet'!R21-'Balance Sheet'!Q21)</f>
        <v/>
      </c>
      <c r="S17" s="79">
        <f>-('Balance Sheet'!S21-'Balance Sheet'!R21)</f>
        <v/>
      </c>
      <c r="T17" s="79">
        <f>-('Balance Sheet'!T21-'Balance Sheet'!S21)</f>
        <v/>
      </c>
      <c r="U17" s="79">
        <f>-('Balance Sheet'!U21-'Balance Sheet'!T21)</f>
        <v/>
      </c>
      <c r="V17" s="79">
        <f>-('Balance Sheet'!V21-'Balance Sheet'!U21)</f>
        <v/>
      </c>
      <c r="W17" s="79">
        <f>-('Balance Sheet'!W21-'Balance Sheet'!V21)</f>
        <v/>
      </c>
      <c r="X17" s="79">
        <f>-('Balance Sheet'!X21-'Balance Sheet'!W21)</f>
        <v/>
      </c>
      <c r="Y17" s="79">
        <f>-('Balance Sheet'!Y21-'Balance Sheet'!X21)</f>
        <v/>
      </c>
      <c r="Z17" s="79">
        <f>-('Balance Sheet'!Z21-'Balance Sheet'!Y21)</f>
        <v/>
      </c>
      <c r="AA17" s="79">
        <f>-('Balance Sheet'!AA21-'Balance Sheet'!Z21)</f>
        <v/>
      </c>
      <c r="AB17" s="79">
        <f>-('Balance Sheet'!AB21-'Balance Sheet'!AA21)</f>
        <v/>
      </c>
      <c r="AC17" s="79">
        <f>-('Balance Sheet'!AC21-'Balance Sheet'!AB21)</f>
        <v/>
      </c>
    </row>
    <row r="18">
      <c r="A18" s="36" t="inlineStr">
        <is>
          <t>Changes in Current Liabilities</t>
        </is>
      </c>
      <c r="C18" s="72" t="inlineStr">
        <is>
          <t>Incr. +ve</t>
        </is>
      </c>
      <c r="E18" s="79">
        <f>('Balance Sheet'!E35-'Balance Sheet'!D35)</f>
        <v/>
      </c>
      <c r="F18" s="79">
        <f>('Balance Sheet'!F35-'Balance Sheet'!E35)</f>
        <v/>
      </c>
      <c r="G18" s="79">
        <f>('Balance Sheet'!G35-'Balance Sheet'!F35)</f>
        <v/>
      </c>
      <c r="H18" s="79">
        <f>('Balance Sheet'!H35-'Balance Sheet'!G35)</f>
        <v/>
      </c>
      <c r="I18" s="79">
        <f>('Balance Sheet'!I35-'Balance Sheet'!H35)</f>
        <v/>
      </c>
      <c r="J18" s="79">
        <f>('Balance Sheet'!J35-'Balance Sheet'!I35)</f>
        <v/>
      </c>
      <c r="K18" s="79">
        <f>('Balance Sheet'!K35-'Balance Sheet'!J35)</f>
        <v/>
      </c>
      <c r="L18" s="79">
        <f>('Balance Sheet'!L35-'Balance Sheet'!K35)</f>
        <v/>
      </c>
      <c r="M18" s="79">
        <f>('Balance Sheet'!M35-'Balance Sheet'!L35)</f>
        <v/>
      </c>
      <c r="N18" s="79">
        <f>('Balance Sheet'!N35-'Balance Sheet'!M35)</f>
        <v/>
      </c>
      <c r="O18" s="79">
        <f>('Balance Sheet'!O35-'Balance Sheet'!N35)</f>
        <v/>
      </c>
      <c r="P18" s="79">
        <f>('Balance Sheet'!P35-'Balance Sheet'!O35)</f>
        <v/>
      </c>
      <c r="Q18" s="79">
        <f>('Balance Sheet'!Q35-'Balance Sheet'!P35)</f>
        <v/>
      </c>
      <c r="R18" s="79">
        <f>('Balance Sheet'!R35-'Balance Sheet'!Q35)</f>
        <v/>
      </c>
      <c r="S18" s="79">
        <f>('Balance Sheet'!S35-'Balance Sheet'!R35)</f>
        <v/>
      </c>
      <c r="T18" s="79">
        <f>('Balance Sheet'!T35-'Balance Sheet'!S35)</f>
        <v/>
      </c>
      <c r="U18" s="79">
        <f>('Balance Sheet'!U35-'Balance Sheet'!T35)</f>
        <v/>
      </c>
      <c r="V18" s="79">
        <f>('Balance Sheet'!V35-'Balance Sheet'!U35)</f>
        <v/>
      </c>
      <c r="W18" s="79">
        <f>('Balance Sheet'!W35-'Balance Sheet'!V35)</f>
        <v/>
      </c>
      <c r="X18" s="79">
        <f>('Balance Sheet'!X35-'Balance Sheet'!W35)</f>
        <v/>
      </c>
      <c r="Y18" s="79">
        <f>('Balance Sheet'!Y35-'Balance Sheet'!X35)</f>
        <v/>
      </c>
      <c r="Z18" s="79">
        <f>('Balance Sheet'!Z35-'Balance Sheet'!Y35)</f>
        <v/>
      </c>
      <c r="AA18" s="79">
        <f>('Balance Sheet'!AA35-'Balance Sheet'!Z35)</f>
        <v/>
      </c>
      <c r="AB18" s="79">
        <f>('Balance Sheet'!AB35-'Balance Sheet'!AA35)</f>
        <v/>
      </c>
      <c r="AC18" s="79">
        <f>('Balance Sheet'!AC35-'Balance Sheet'!AB35)</f>
        <v/>
      </c>
    </row>
    <row r="19"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  <c r="Q19" s="49" t="n"/>
      <c r="R19" s="49" t="n"/>
      <c r="S19" s="49" t="n"/>
      <c r="T19" s="49" t="n"/>
      <c r="U19" s="49" t="n"/>
      <c r="V19" s="49" t="n"/>
      <c r="W19" s="49" t="n"/>
      <c r="X19" s="49" t="n"/>
      <c r="Y19" s="49" t="n"/>
      <c r="Z19" s="49" t="n"/>
      <c r="AA19" s="49" t="n"/>
      <c r="AB19" s="49" t="n"/>
      <c r="AC19" s="49" t="n"/>
    </row>
    <row r="20" customFormat="1" s="18">
      <c r="A20" s="18" t="inlineStr">
        <is>
          <t>Net Cash Flow from Operating Activities</t>
        </is>
      </c>
      <c r="C20" s="19" t="n"/>
      <c r="E20" s="97">
        <f>SUM(E14:E18)</f>
        <v/>
      </c>
      <c r="F20" s="97">
        <f>SUM(F14:F18)</f>
        <v/>
      </c>
      <c r="G20" s="97">
        <f>SUM(G14:G18)</f>
        <v/>
      </c>
      <c r="H20" s="97">
        <f>SUM(H14:H18)</f>
        <v/>
      </c>
      <c r="I20" s="97">
        <f>SUM(I14:I18)</f>
        <v/>
      </c>
      <c r="J20" s="97">
        <f>SUM(J14:J18)</f>
        <v/>
      </c>
      <c r="K20" s="97">
        <f>SUM(K14:K18)</f>
        <v/>
      </c>
      <c r="L20" s="97">
        <f>SUM(L14:L18)</f>
        <v/>
      </c>
      <c r="M20" s="97">
        <f>SUM(M14:M18)</f>
        <v/>
      </c>
      <c r="N20" s="97">
        <f>SUM(N14:N18)</f>
        <v/>
      </c>
      <c r="O20" s="97">
        <f>SUM(O14:O18)</f>
        <v/>
      </c>
      <c r="P20" s="97">
        <f>SUM(P14:P18)</f>
        <v/>
      </c>
      <c r="Q20" s="97">
        <f>SUM(Q14:Q18)</f>
        <v/>
      </c>
      <c r="R20" s="97">
        <f>SUM(R14:R18)</f>
        <v/>
      </c>
      <c r="S20" s="97">
        <f>SUM(S14:S18)</f>
        <v/>
      </c>
      <c r="T20" s="97">
        <f>SUM(T14:T18)</f>
        <v/>
      </c>
      <c r="U20" s="97">
        <f>SUM(U14:U18)</f>
        <v/>
      </c>
      <c r="V20" s="97">
        <f>SUM(V14:V18)</f>
        <v/>
      </c>
      <c r="W20" s="97">
        <f>SUM(W14:W18)</f>
        <v/>
      </c>
      <c r="X20" s="97">
        <f>SUM(X14:X18)</f>
        <v/>
      </c>
      <c r="Y20" s="97">
        <f>SUM(Y14:Y18)</f>
        <v/>
      </c>
      <c r="Z20" s="97">
        <f>SUM(Z14:Z18)</f>
        <v/>
      </c>
      <c r="AA20" s="97">
        <f>SUM(AA14:AA18)</f>
        <v/>
      </c>
      <c r="AB20" s="97">
        <f>SUM(AB14:AB18)</f>
        <v/>
      </c>
      <c r="AC20" s="97">
        <f>SUM(AC14:AC18)</f>
        <v/>
      </c>
    </row>
    <row r="21">
      <c r="E21" s="73" t="n"/>
      <c r="F21" s="73" t="n"/>
      <c r="G21" s="73" t="n"/>
      <c r="H21" s="73" t="n"/>
      <c r="I21" s="73" t="n"/>
      <c r="J21" s="73" t="n"/>
      <c r="K21" s="73" t="n"/>
      <c r="L21" s="73" t="n"/>
      <c r="M21" s="73" t="n"/>
      <c r="N21" s="73" t="n"/>
      <c r="O21" s="73" t="n"/>
      <c r="P21" s="73" t="n"/>
      <c r="Q21" s="73" t="n"/>
      <c r="R21" s="73" t="n"/>
      <c r="S21" s="73" t="n"/>
      <c r="T21" s="73" t="n"/>
      <c r="U21" s="73" t="n"/>
      <c r="V21" s="73" t="n"/>
      <c r="W21" s="73" t="n"/>
      <c r="X21" s="73" t="n"/>
      <c r="Y21" s="73" t="n"/>
      <c r="Z21" s="73" t="n"/>
      <c r="AA21" s="73" t="n"/>
      <c r="AB21" s="73" t="n"/>
      <c r="AC21" s="73" t="n"/>
    </row>
    <row r="22">
      <c r="A22" s="41" t="inlineStr">
        <is>
          <t>CASH FLOW FROM INVESTING ACTIVITIES</t>
        </is>
      </c>
      <c r="E22" s="73" t="n"/>
      <c r="F22" s="73" t="n"/>
      <c r="G22" s="73" t="n"/>
      <c r="H22" s="73" t="n"/>
      <c r="I22" s="73" t="n"/>
      <c r="J22" s="73" t="n"/>
      <c r="K22" s="73" t="n"/>
      <c r="L22" s="73" t="n"/>
      <c r="M22" s="73" t="n"/>
      <c r="N22" s="73" t="n"/>
      <c r="O22" s="73" t="n"/>
      <c r="P22" s="73" t="n"/>
      <c r="Q22" s="73" t="n"/>
      <c r="R22" s="73" t="n"/>
      <c r="S22" s="73" t="n"/>
      <c r="T22" s="73" t="n"/>
      <c r="U22" s="73" t="n"/>
      <c r="V22" s="73" t="n"/>
      <c r="W22" s="73" t="n"/>
      <c r="X22" s="73" t="n"/>
      <c r="Y22" s="73" t="n"/>
      <c r="Z22" s="73" t="n"/>
      <c r="AA22" s="73" t="n"/>
      <c r="AB22" s="73" t="n"/>
      <c r="AC22" s="73" t="n"/>
    </row>
    <row r="23">
      <c r="A23" s="35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  <c r="Q23" s="49" t="n"/>
      <c r="R23" s="49" t="n"/>
      <c r="S23" s="49" t="n"/>
      <c r="T23" s="49" t="n"/>
      <c r="U23" s="49" t="n"/>
      <c r="V23" s="49" t="n"/>
      <c r="W23" s="49" t="n"/>
      <c r="X23" s="49" t="n"/>
      <c r="Y23" s="49" t="n"/>
      <c r="Z23" s="49" t="n"/>
      <c r="AA23" s="49" t="n"/>
      <c r="AB23" s="49" t="n"/>
      <c r="AC23" s="49" t="n"/>
    </row>
    <row r="24">
      <c r="A24" s="36" t="inlineStr">
        <is>
          <t>Capex</t>
        </is>
      </c>
      <c r="C24" s="42" t="inlineStr">
        <is>
          <t>No additional capex assumed during the operations</t>
        </is>
      </c>
      <c r="E24" s="55" t="n"/>
      <c r="F24" s="55" t="n"/>
      <c r="G24" s="55" t="n"/>
      <c r="H24" s="55" t="n"/>
      <c r="I24" s="55" t="n"/>
      <c r="J24" s="55" t="n"/>
      <c r="K24" s="55" t="n"/>
      <c r="L24" s="55" t="n"/>
      <c r="M24" s="55" t="n"/>
      <c r="N24" s="55" t="n"/>
      <c r="O24" s="55" t="n"/>
      <c r="P24" s="55" t="n"/>
      <c r="Q24" s="55" t="n"/>
      <c r="R24" s="55" t="n"/>
      <c r="S24" s="55" t="n"/>
      <c r="T24" s="55" t="n"/>
      <c r="U24" s="55" t="n"/>
      <c r="V24" s="55" t="n"/>
      <c r="W24" s="55" t="n"/>
      <c r="X24" s="55" t="n"/>
      <c r="Y24" s="55" t="n"/>
      <c r="Z24" s="55" t="n"/>
      <c r="AA24" s="55" t="n"/>
      <c r="AB24" s="55" t="n"/>
      <c r="AC24" s="55" t="n"/>
    </row>
    <row r="25"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  <c r="Q25" s="49" t="n"/>
      <c r="R25" s="49" t="n"/>
      <c r="S25" s="49" t="n"/>
      <c r="T25" s="49" t="n"/>
      <c r="U25" s="49" t="n"/>
      <c r="V25" s="49" t="n"/>
      <c r="W25" s="49" t="n"/>
      <c r="X25" s="49" t="n"/>
      <c r="Y25" s="49" t="n"/>
      <c r="Z25" s="49" t="n"/>
      <c r="AA25" s="49" t="n"/>
      <c r="AB25" s="49" t="n"/>
      <c r="AC25" s="49" t="n"/>
    </row>
    <row r="26" customFormat="1" s="18">
      <c r="A26" s="18" t="inlineStr">
        <is>
          <t>Net Cash Flow from Investing Activities</t>
        </is>
      </c>
      <c r="C26" s="19" t="n"/>
      <c r="E26" s="83">
        <f>E24</f>
        <v/>
      </c>
      <c r="F26" s="83">
        <f>F24</f>
        <v/>
      </c>
      <c r="G26" s="83">
        <f>G24</f>
        <v/>
      </c>
      <c r="H26" s="83">
        <f>H24</f>
        <v/>
      </c>
      <c r="I26" s="83">
        <f>I24</f>
        <v/>
      </c>
      <c r="J26" s="83">
        <f>J24</f>
        <v/>
      </c>
      <c r="K26" s="83">
        <f>K24</f>
        <v/>
      </c>
      <c r="L26" s="83">
        <f>L24</f>
        <v/>
      </c>
      <c r="M26" s="83">
        <f>M24</f>
        <v/>
      </c>
      <c r="N26" s="83">
        <f>N24</f>
        <v/>
      </c>
      <c r="O26" s="83">
        <f>O24</f>
        <v/>
      </c>
      <c r="P26" s="83">
        <f>P24</f>
        <v/>
      </c>
      <c r="Q26" s="83">
        <f>Q24</f>
        <v/>
      </c>
      <c r="R26" s="83">
        <f>R24</f>
        <v/>
      </c>
      <c r="S26" s="83">
        <f>S24</f>
        <v/>
      </c>
      <c r="T26" s="83">
        <f>T24</f>
        <v/>
      </c>
      <c r="U26" s="83">
        <f>U24</f>
        <v/>
      </c>
      <c r="V26" s="83">
        <f>V24</f>
        <v/>
      </c>
      <c r="W26" s="83">
        <f>W24</f>
        <v/>
      </c>
      <c r="X26" s="83">
        <f>X24</f>
        <v/>
      </c>
      <c r="Y26" s="83">
        <f>Y24</f>
        <v/>
      </c>
      <c r="Z26" s="83">
        <f>Z24</f>
        <v/>
      </c>
      <c r="AA26" s="83">
        <f>AA24</f>
        <v/>
      </c>
      <c r="AB26" s="83">
        <f>AB24</f>
        <v/>
      </c>
      <c r="AC26" s="83">
        <f>AC24</f>
        <v/>
      </c>
    </row>
    <row r="27"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  <c r="R27" s="49" t="n"/>
      <c r="S27" s="49" t="n"/>
      <c r="T27" s="49" t="n"/>
      <c r="U27" s="49" t="n"/>
      <c r="V27" s="49" t="n"/>
      <c r="W27" s="49" t="n"/>
      <c r="X27" s="49" t="n"/>
      <c r="Y27" s="49" t="n"/>
      <c r="Z27" s="49" t="n"/>
      <c r="AA27" s="49" t="n"/>
      <c r="AB27" s="49" t="n"/>
      <c r="AC27" s="49" t="n"/>
    </row>
    <row r="28">
      <c r="A28" s="41" t="inlineStr">
        <is>
          <t>CASH FLOW FROM FINANCING ACTIVITIES</t>
        </is>
      </c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  <c r="R28" s="49" t="n"/>
      <c r="S28" s="49" t="n"/>
      <c r="T28" s="49" t="n"/>
      <c r="U28" s="49" t="n"/>
      <c r="V28" s="49" t="n"/>
      <c r="W28" s="49" t="n"/>
      <c r="X28" s="49" t="n"/>
      <c r="Y28" s="49" t="n"/>
      <c r="Z28" s="49" t="n"/>
      <c r="AA28" s="49" t="n"/>
      <c r="AB28" s="49" t="n"/>
      <c r="AC28" s="49" t="n"/>
    </row>
    <row r="29">
      <c r="A29" s="35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  <c r="R29" s="49" t="n"/>
      <c r="S29" s="49" t="n"/>
      <c r="T29" s="49" t="n"/>
      <c r="U29" s="49" t="n"/>
      <c r="V29" s="49" t="n"/>
      <c r="W29" s="49" t="n"/>
      <c r="X29" s="49" t="n"/>
      <c r="Y29" s="49" t="n"/>
      <c r="Z29" s="49" t="n"/>
      <c r="AA29" s="49" t="n"/>
      <c r="AB29" s="49" t="n"/>
      <c r="AC29" s="49" t="n"/>
    </row>
    <row r="30">
      <c r="A30" s="36" t="inlineStr">
        <is>
          <t>Equity raised</t>
        </is>
      </c>
      <c r="E30" s="79">
        <f>'Equity Schedule'!E14</f>
        <v/>
      </c>
      <c r="F30" s="79">
        <f>'Equity Schedule'!F14</f>
        <v/>
      </c>
      <c r="G30" s="79">
        <f>'Equity Schedule'!G14</f>
        <v/>
      </c>
      <c r="H30" s="79">
        <f>'Equity Schedule'!H14</f>
        <v/>
      </c>
      <c r="I30" s="79">
        <f>'Equity Schedule'!I14</f>
        <v/>
      </c>
      <c r="J30" s="79">
        <f>'Equity Schedule'!J14</f>
        <v/>
      </c>
      <c r="K30" s="79">
        <f>'Equity Schedule'!K14</f>
        <v/>
      </c>
      <c r="L30" s="79">
        <f>'Equity Schedule'!L14</f>
        <v/>
      </c>
      <c r="M30" s="79">
        <f>'Equity Schedule'!M14</f>
        <v/>
      </c>
      <c r="N30" s="79">
        <f>'Equity Schedule'!N14</f>
        <v/>
      </c>
      <c r="O30" s="79">
        <f>'Equity Schedule'!O14</f>
        <v/>
      </c>
      <c r="P30" s="79">
        <f>'Equity Schedule'!P14</f>
        <v/>
      </c>
      <c r="Q30" s="79">
        <f>'Equity Schedule'!Q14</f>
        <v/>
      </c>
      <c r="R30" s="79">
        <f>'Equity Schedule'!R14</f>
        <v/>
      </c>
      <c r="S30" s="79">
        <f>'Equity Schedule'!S14</f>
        <v/>
      </c>
      <c r="T30" s="79">
        <f>'Equity Schedule'!T14</f>
        <v/>
      </c>
      <c r="U30" s="79">
        <f>'Equity Schedule'!U14</f>
        <v/>
      </c>
      <c r="V30" s="79">
        <f>'Equity Schedule'!V14</f>
        <v/>
      </c>
      <c r="W30" s="79">
        <f>'Equity Schedule'!W14</f>
        <v/>
      </c>
      <c r="X30" s="79">
        <f>'Equity Schedule'!X14</f>
        <v/>
      </c>
      <c r="Y30" s="79">
        <f>'Equity Schedule'!Y14</f>
        <v/>
      </c>
      <c r="Z30" s="79">
        <f>'Equity Schedule'!Z14</f>
        <v/>
      </c>
      <c r="AA30" s="79">
        <f>'Equity Schedule'!AA14</f>
        <v/>
      </c>
      <c r="AB30" s="79">
        <f>'Equity Schedule'!AB14</f>
        <v/>
      </c>
      <c r="AC30" s="79">
        <f>'Equity Schedule'!AC14</f>
        <v/>
      </c>
    </row>
    <row r="31">
      <c r="A31" s="36" t="inlineStr">
        <is>
          <t>Long term debt raised / (repaid)</t>
        </is>
      </c>
      <c r="E31" s="79">
        <f>-'Debt Schedule'!E14</f>
        <v/>
      </c>
      <c r="F31" s="79">
        <f>-'Debt Schedule'!F14</f>
        <v/>
      </c>
      <c r="G31" s="79">
        <f>-'Debt Schedule'!G14</f>
        <v/>
      </c>
      <c r="H31" s="79">
        <f>-'Debt Schedule'!H14</f>
        <v/>
      </c>
      <c r="I31" s="79">
        <f>-'Debt Schedule'!I14</f>
        <v/>
      </c>
      <c r="J31" s="79">
        <f>-'Debt Schedule'!J14</f>
        <v/>
      </c>
      <c r="K31" s="79">
        <f>-'Debt Schedule'!K14</f>
        <v/>
      </c>
      <c r="L31" s="79">
        <f>-'Debt Schedule'!L14</f>
        <v/>
      </c>
      <c r="M31" s="79">
        <f>-'Debt Schedule'!M14</f>
        <v/>
      </c>
      <c r="N31" s="79">
        <f>-'Debt Schedule'!N14</f>
        <v/>
      </c>
      <c r="O31" s="79">
        <f>-'Debt Schedule'!O14</f>
        <v/>
      </c>
      <c r="P31" s="79">
        <f>-'Debt Schedule'!P14</f>
        <v/>
      </c>
      <c r="Q31" s="79">
        <f>-'Debt Schedule'!Q14</f>
        <v/>
      </c>
      <c r="R31" s="79">
        <f>-'Debt Schedule'!R14</f>
        <v/>
      </c>
      <c r="S31" s="79">
        <f>-'Debt Schedule'!S14</f>
        <v/>
      </c>
      <c r="T31" s="79">
        <f>-'Debt Schedule'!T14</f>
        <v/>
      </c>
      <c r="U31" s="79">
        <f>-'Debt Schedule'!U14</f>
        <v/>
      </c>
      <c r="V31" s="79">
        <f>-'Debt Schedule'!V14</f>
        <v/>
      </c>
      <c r="W31" s="79">
        <f>-'Debt Schedule'!W14</f>
        <v/>
      </c>
      <c r="X31" s="79">
        <f>-'Debt Schedule'!X14</f>
        <v/>
      </c>
      <c r="Y31" s="79">
        <f>-'Debt Schedule'!Y14</f>
        <v/>
      </c>
      <c r="Z31" s="79">
        <f>-'Debt Schedule'!Z14</f>
        <v/>
      </c>
      <c r="AA31" s="79">
        <f>-'Debt Schedule'!AA14</f>
        <v/>
      </c>
      <c r="AB31" s="79">
        <f>-'Debt Schedule'!AB14</f>
        <v/>
      </c>
      <c r="AC31" s="79">
        <f>-'Debt Schedule'!AC14</f>
        <v/>
      </c>
    </row>
    <row r="32">
      <c r="A32" s="36" t="inlineStr">
        <is>
          <t>Interest expense</t>
        </is>
      </c>
      <c r="E32" s="79">
        <f>-'Debt Schedule'!E19</f>
        <v/>
      </c>
      <c r="F32" s="79">
        <f>-'Debt Schedule'!F19</f>
        <v/>
      </c>
      <c r="G32" s="79">
        <f>-'Debt Schedule'!G19</f>
        <v/>
      </c>
      <c r="H32" s="79">
        <f>-'Debt Schedule'!H19</f>
        <v/>
      </c>
      <c r="I32" s="79">
        <f>-'Debt Schedule'!I19</f>
        <v/>
      </c>
      <c r="J32" s="79">
        <f>-'Debt Schedule'!J19</f>
        <v/>
      </c>
      <c r="K32" s="79">
        <f>-'Debt Schedule'!K19</f>
        <v/>
      </c>
      <c r="L32" s="79">
        <f>-'Debt Schedule'!L19</f>
        <v/>
      </c>
      <c r="M32" s="79">
        <f>-'Debt Schedule'!M19</f>
        <v/>
      </c>
      <c r="N32" s="79">
        <f>-'Debt Schedule'!N19</f>
        <v/>
      </c>
      <c r="O32" s="79">
        <f>-'Debt Schedule'!O19</f>
        <v/>
      </c>
      <c r="P32" s="79">
        <f>-'Debt Schedule'!P19</f>
        <v/>
      </c>
      <c r="Q32" s="79">
        <f>-'Debt Schedule'!Q19</f>
        <v/>
      </c>
      <c r="R32" s="79">
        <f>-'Debt Schedule'!R19</f>
        <v/>
      </c>
      <c r="S32" s="79">
        <f>-'Debt Schedule'!S19</f>
        <v/>
      </c>
      <c r="T32" s="79">
        <f>-'Debt Schedule'!T19</f>
        <v/>
      </c>
      <c r="U32" s="79">
        <f>-'Debt Schedule'!U19</f>
        <v/>
      </c>
      <c r="V32" s="79">
        <f>-'Debt Schedule'!V19</f>
        <v/>
      </c>
      <c r="W32" s="79">
        <f>-'Debt Schedule'!W19</f>
        <v/>
      </c>
      <c r="X32" s="79">
        <f>-'Debt Schedule'!X19</f>
        <v/>
      </c>
      <c r="Y32" s="79">
        <f>-'Debt Schedule'!Y19</f>
        <v/>
      </c>
      <c r="Z32" s="79">
        <f>-'Debt Schedule'!Z19</f>
        <v/>
      </c>
      <c r="AA32" s="79">
        <f>-'Debt Schedule'!AA19</f>
        <v/>
      </c>
      <c r="AB32" s="79">
        <f>-'Debt Schedule'!AB19</f>
        <v/>
      </c>
      <c r="AC32" s="79">
        <f>-'Debt Schedule'!AC19</f>
        <v/>
      </c>
    </row>
    <row r="33"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  <c r="R33" s="49" t="n"/>
      <c r="S33" s="49" t="n"/>
      <c r="T33" s="49" t="n"/>
      <c r="U33" s="49" t="n"/>
      <c r="V33" s="49" t="n"/>
      <c r="W33" s="49" t="n"/>
      <c r="X33" s="49" t="n"/>
      <c r="Y33" s="49" t="n"/>
      <c r="Z33" s="49" t="n"/>
      <c r="AA33" s="49" t="n"/>
      <c r="AB33" s="49" t="n"/>
      <c r="AC33" s="49" t="n"/>
    </row>
    <row r="34" customFormat="1" s="18">
      <c r="A34" s="18" t="inlineStr">
        <is>
          <t>Net Cash Flow from Financing Activities</t>
        </is>
      </c>
      <c r="C34" s="19" t="n"/>
      <c r="E34" s="97">
        <f>SUM(E30:E32)</f>
        <v/>
      </c>
      <c r="F34" s="97">
        <f>SUM(F30:F32)</f>
        <v/>
      </c>
      <c r="G34" s="97">
        <f>SUM(G30:G32)</f>
        <v/>
      </c>
      <c r="H34" s="97">
        <f>SUM(H30:H32)</f>
        <v/>
      </c>
      <c r="I34" s="97">
        <f>SUM(I30:I32)</f>
        <v/>
      </c>
      <c r="J34" s="97">
        <f>SUM(J30:J32)</f>
        <v/>
      </c>
      <c r="K34" s="97">
        <f>SUM(K30:K32)</f>
        <v/>
      </c>
      <c r="L34" s="97">
        <f>SUM(L30:L32)</f>
        <v/>
      </c>
      <c r="M34" s="97">
        <f>SUM(M30:M32)</f>
        <v/>
      </c>
      <c r="N34" s="97">
        <f>SUM(N30:N32)</f>
        <v/>
      </c>
      <c r="O34" s="97">
        <f>SUM(O30:O32)</f>
        <v/>
      </c>
      <c r="P34" s="97">
        <f>SUM(P30:P32)</f>
        <v/>
      </c>
      <c r="Q34" s="97">
        <f>SUM(Q30:Q32)</f>
        <v/>
      </c>
      <c r="R34" s="97">
        <f>SUM(R30:R32)</f>
        <v/>
      </c>
      <c r="S34" s="97">
        <f>SUM(S30:S32)</f>
        <v/>
      </c>
      <c r="T34" s="97">
        <f>SUM(T30:T32)</f>
        <v/>
      </c>
      <c r="U34" s="97">
        <f>SUM(U30:U32)</f>
        <v/>
      </c>
      <c r="V34" s="97">
        <f>SUM(V30:V32)</f>
        <v/>
      </c>
      <c r="W34" s="97">
        <f>SUM(W30:W32)</f>
        <v/>
      </c>
      <c r="X34" s="97">
        <f>SUM(X30:X32)</f>
        <v/>
      </c>
      <c r="Y34" s="97">
        <f>SUM(Y30:Y32)</f>
        <v/>
      </c>
      <c r="Z34" s="97">
        <f>SUM(Z30:Z32)</f>
        <v/>
      </c>
      <c r="AA34" s="97">
        <f>SUM(AA30:AA32)</f>
        <v/>
      </c>
      <c r="AB34" s="97">
        <f>SUM(AB30:AB32)</f>
        <v/>
      </c>
      <c r="AC34" s="97">
        <f>SUM(AC30:AC32)</f>
        <v/>
      </c>
    </row>
    <row r="35"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  <c r="R35" s="49" t="n"/>
      <c r="S35" s="49" t="n"/>
      <c r="T35" s="49" t="n"/>
      <c r="U35" s="49" t="n"/>
      <c r="V35" s="49" t="n"/>
      <c r="W35" s="49" t="n"/>
      <c r="X35" s="49" t="n"/>
      <c r="Y35" s="49" t="n"/>
      <c r="Z35" s="49" t="n"/>
      <c r="AA35" s="49" t="n"/>
      <c r="AB35" s="49" t="n"/>
      <c r="AC35" s="49" t="n"/>
    </row>
    <row r="36" customFormat="1" s="18">
      <c r="A36" s="18" t="inlineStr">
        <is>
          <t>Net Increase/ (Decrease) in cash and equivalents</t>
        </is>
      </c>
      <c r="C36" s="19" t="n"/>
      <c r="E36" s="83">
        <f>E20+E26+E34</f>
        <v/>
      </c>
      <c r="F36" s="83">
        <f>F20+F26+F34</f>
        <v/>
      </c>
      <c r="G36" s="83">
        <f>G20+G26+G34</f>
        <v/>
      </c>
      <c r="H36" s="83">
        <f>H20+H26+H34</f>
        <v/>
      </c>
      <c r="I36" s="83">
        <f>I20+I26+I34</f>
        <v/>
      </c>
      <c r="J36" s="83">
        <f>J20+J26+J34</f>
        <v/>
      </c>
      <c r="K36" s="83">
        <f>K20+K26+K34</f>
        <v/>
      </c>
      <c r="L36" s="83">
        <f>L20+L26+L34</f>
        <v/>
      </c>
      <c r="M36" s="83">
        <f>M20+M26+M34</f>
        <v/>
      </c>
      <c r="N36" s="83">
        <f>N20+N26+N34</f>
        <v/>
      </c>
      <c r="O36" s="83">
        <f>O20+O26+O34</f>
        <v/>
      </c>
      <c r="P36" s="83">
        <f>P20+P26+P34</f>
        <v/>
      </c>
      <c r="Q36" s="83">
        <f>Q20+Q26+Q34</f>
        <v/>
      </c>
      <c r="R36" s="83">
        <f>R20+R26+R34</f>
        <v/>
      </c>
      <c r="S36" s="83">
        <f>S20+S26+S34</f>
        <v/>
      </c>
      <c r="T36" s="83">
        <f>T20+T26+T34</f>
        <v/>
      </c>
      <c r="U36" s="83">
        <f>U20+U26+U34</f>
        <v/>
      </c>
      <c r="V36" s="83">
        <f>V20+V26+V34</f>
        <v/>
      </c>
      <c r="W36" s="83">
        <f>W20+W26+W34</f>
        <v/>
      </c>
      <c r="X36" s="83">
        <f>X20+X26+X34</f>
        <v/>
      </c>
      <c r="Y36" s="83">
        <f>Y20+Y26+Y34</f>
        <v/>
      </c>
      <c r="Z36" s="83">
        <f>Z20+Z26+Z34</f>
        <v/>
      </c>
      <c r="AA36" s="83">
        <f>AA20+AA26+AA34</f>
        <v/>
      </c>
      <c r="AB36" s="83">
        <f>AB20+AB26+AB34</f>
        <v/>
      </c>
      <c r="AC36" s="83">
        <f>AC20+AC26+AC34</f>
        <v/>
      </c>
    </row>
    <row r="37"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  <c r="R37" s="49" t="n"/>
      <c r="S37" s="49" t="n"/>
      <c r="T37" s="49" t="n"/>
      <c r="U37" s="49" t="n"/>
      <c r="V37" s="49" t="n"/>
      <c r="W37" s="49" t="n"/>
      <c r="X37" s="49" t="n"/>
      <c r="Y37" s="49" t="n"/>
      <c r="Z37" s="49" t="n"/>
      <c r="AA37" s="49" t="n"/>
      <c r="AB37" s="49" t="n"/>
      <c r="AC37" s="49" t="n"/>
    </row>
    <row r="38">
      <c r="A38" t="inlineStr">
        <is>
          <t>Opening Balance</t>
        </is>
      </c>
      <c r="E38" s="78">
        <f>D39</f>
        <v/>
      </c>
      <c r="F38" s="78">
        <f>E39</f>
        <v/>
      </c>
      <c r="G38" s="78">
        <f>F39</f>
        <v/>
      </c>
      <c r="H38" s="78">
        <f>G39</f>
        <v/>
      </c>
      <c r="I38" s="78">
        <f>H39</f>
        <v/>
      </c>
      <c r="J38" s="78">
        <f>I39</f>
        <v/>
      </c>
      <c r="K38" s="78">
        <f>J39</f>
        <v/>
      </c>
      <c r="L38" s="78">
        <f>K39</f>
        <v/>
      </c>
      <c r="M38" s="78">
        <f>L39</f>
        <v/>
      </c>
      <c r="N38" s="78">
        <f>M39</f>
        <v/>
      </c>
      <c r="O38" s="78">
        <f>N39</f>
        <v/>
      </c>
      <c r="P38" s="78">
        <f>O39</f>
        <v/>
      </c>
      <c r="Q38" s="78">
        <f>P39</f>
        <v/>
      </c>
      <c r="R38" s="78">
        <f>Q39</f>
        <v/>
      </c>
      <c r="S38" s="78">
        <f>R39</f>
        <v/>
      </c>
      <c r="T38" s="78">
        <f>S39</f>
        <v/>
      </c>
      <c r="U38" s="78">
        <f>T39</f>
        <v/>
      </c>
      <c r="V38" s="78">
        <f>U39</f>
        <v/>
      </c>
      <c r="W38" s="78">
        <f>V39</f>
        <v/>
      </c>
      <c r="X38" s="78">
        <f>W39</f>
        <v/>
      </c>
      <c r="Y38" s="78">
        <f>X39</f>
        <v/>
      </c>
      <c r="Z38" s="78">
        <f>Y39</f>
        <v/>
      </c>
      <c r="AA38" s="78">
        <f>Z39</f>
        <v/>
      </c>
      <c r="AB38" s="78">
        <f>AA39</f>
        <v/>
      </c>
      <c r="AC38" s="78">
        <f>AB39</f>
        <v/>
      </c>
    </row>
    <row r="39" customFormat="1" s="18">
      <c r="A39" s="18" t="inlineStr">
        <is>
          <t>Closing Balance</t>
        </is>
      </c>
      <c r="C39" s="19" t="n"/>
      <c r="D39" s="127" t="n"/>
      <c r="E39" s="83">
        <f>E38+E36</f>
        <v/>
      </c>
      <c r="F39" s="83">
        <f>F38+F36</f>
        <v/>
      </c>
      <c r="G39" s="83">
        <f>G38+G36</f>
        <v/>
      </c>
      <c r="H39" s="83">
        <f>H38+H36</f>
        <v/>
      </c>
      <c r="I39" s="83">
        <f>I38+I36</f>
        <v/>
      </c>
      <c r="J39" s="83">
        <f>J38+J36</f>
        <v/>
      </c>
      <c r="K39" s="83">
        <f>K38+K36</f>
        <v/>
      </c>
      <c r="L39" s="83">
        <f>L38+L36</f>
        <v/>
      </c>
      <c r="M39" s="83">
        <f>M38+M36</f>
        <v/>
      </c>
      <c r="N39" s="83">
        <f>N38+N36</f>
        <v/>
      </c>
      <c r="O39" s="83">
        <f>O38+O36</f>
        <v/>
      </c>
      <c r="P39" s="83">
        <f>P38+P36</f>
        <v/>
      </c>
      <c r="Q39" s="83">
        <f>Q38+Q36</f>
        <v/>
      </c>
      <c r="R39" s="83">
        <f>R38+R36</f>
        <v/>
      </c>
      <c r="S39" s="83">
        <f>S38+S36</f>
        <v/>
      </c>
      <c r="T39" s="83">
        <f>T38+T36</f>
        <v/>
      </c>
      <c r="U39" s="83">
        <f>U38+U36</f>
        <v/>
      </c>
      <c r="V39" s="83">
        <f>V38+V36</f>
        <v/>
      </c>
      <c r="W39" s="83">
        <f>W38+W36</f>
        <v/>
      </c>
      <c r="X39" s="83">
        <f>X38+X36</f>
        <v/>
      </c>
      <c r="Y39" s="83">
        <f>Y38+Y36</f>
        <v/>
      </c>
      <c r="Z39" s="83">
        <f>Z38+Z36</f>
        <v/>
      </c>
      <c r="AA39" s="83">
        <f>AA38+AA36</f>
        <v/>
      </c>
      <c r="AB39" s="83">
        <f>AB38+AB36</f>
        <v/>
      </c>
      <c r="AC39" s="83">
        <f>AC38+AC36</f>
        <v/>
      </c>
    </row>
    <row r="40"/>
    <row r="41"/>
    <row r="42" ht="15" customHeight="1" thickBot="1"/>
    <row r="43" customFormat="1" s="61">
      <c r="A43" s="60" t="inlineStr">
        <is>
          <t>End of Sheet</t>
        </is>
      </c>
      <c r="B43" s="60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 codeName="Sheet12">
    <outlinePr summaryBelow="1" summaryRight="1"/>
    <pageSetUpPr/>
  </sheetPr>
  <dimension ref="A1:AG24"/>
  <sheetViews>
    <sheetView showGridLines="0" zoomScale="57" zoomScaleNormal="130" workbookViewId="0">
      <pane xSplit="4" ySplit="8" topLeftCell="H9" activePane="bottomRight" state="frozen"/>
      <selection activeCell="D8" sqref="D8"/>
      <selection pane="topRight" activeCell="D8" sqref="D8"/>
      <selection pane="bottomLeft" activeCell="D8" sqref="D8"/>
      <selection pane="bottomRight" activeCell="D20" sqref="D20"/>
    </sheetView>
  </sheetViews>
  <sheetFormatPr baseColWidth="8" defaultColWidth="0" defaultRowHeight="14.4" zeroHeight="1"/>
  <cols>
    <col width="17.77734375" customWidth="1" min="1" max="1"/>
    <col width="12.77734375" customWidth="1" min="2" max="2"/>
    <col width="11.5546875" bestFit="1" customWidth="1" style="15" min="3" max="3"/>
    <col width="11.33203125" customWidth="1" min="4" max="4"/>
    <col width="13.77734375" bestFit="1" customWidth="1" min="5" max="29"/>
    <col width="10.77734375" bestFit="1" customWidth="1" min="30" max="30"/>
    <col hidden="1" min="31" max="33"/>
    <col hidden="1" width="9.21875" customWidth="1" min="34" max="16384"/>
  </cols>
  <sheetData>
    <row r="1" ht="21" customFormat="1" customHeight="1" s="3">
      <c r="A1" s="2">
        <f>Company_Name</f>
        <v/>
      </c>
      <c r="B1" s="2" t="n"/>
      <c r="C1" s="13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</row>
    <row r="2" ht="18" customFormat="1" customHeight="1" s="7">
      <c r="A2" s="4" t="inlineStr">
        <is>
          <t>IRR Computation</t>
        </is>
      </c>
      <c r="B2" s="5" t="n"/>
      <c r="C2" s="14" t="n"/>
      <c r="D2" s="5" t="n"/>
      <c r="E2" s="110" t="n"/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0" t="n"/>
      <c r="Q2" s="110" t="n"/>
      <c r="R2" s="110" t="n"/>
      <c r="S2" s="110" t="n"/>
      <c r="T2" s="110" t="n"/>
      <c r="U2" s="110" t="n"/>
      <c r="V2" s="110" t="n"/>
      <c r="W2" s="110" t="n"/>
      <c r="X2" s="110" t="n"/>
      <c r="Y2" s="110" t="n"/>
      <c r="Z2" s="110" t="n"/>
      <c r="AA2" s="110" t="n"/>
      <c r="AB2" s="110" t="n"/>
      <c r="AC2" s="110" t="n"/>
    </row>
    <row r="3"/>
    <row r="4" customFormat="1" s="29">
      <c r="A4" s="24" t="inlineStr">
        <is>
          <t>Start Date</t>
        </is>
      </c>
      <c r="B4" s="25" t="n"/>
      <c r="C4" s="26" t="n"/>
      <c r="D4" s="27">
        <f>Inputs!D11</f>
        <v/>
      </c>
      <c r="E4" s="27">
        <f>Inputs!E4</f>
        <v/>
      </c>
      <c r="F4" s="27">
        <f>Inputs!F4</f>
        <v/>
      </c>
      <c r="G4" s="27">
        <f>Inputs!G4</f>
        <v/>
      </c>
      <c r="H4" s="27">
        <f>Inputs!H4</f>
        <v/>
      </c>
      <c r="I4" s="27">
        <f>Inputs!I4</f>
        <v/>
      </c>
      <c r="J4" s="27">
        <f>Inputs!J4</f>
        <v/>
      </c>
      <c r="K4" s="27">
        <f>Inputs!K4</f>
        <v/>
      </c>
      <c r="L4" s="27">
        <f>Inputs!L4</f>
        <v/>
      </c>
      <c r="M4" s="27">
        <f>Inputs!M4</f>
        <v/>
      </c>
      <c r="N4" s="27">
        <f>Inputs!N4</f>
        <v/>
      </c>
      <c r="O4" s="27">
        <f>Inputs!O4</f>
        <v/>
      </c>
      <c r="P4" s="27">
        <f>Inputs!P4</f>
        <v/>
      </c>
      <c r="Q4" s="27">
        <f>Inputs!Q4</f>
        <v/>
      </c>
      <c r="R4" s="27">
        <f>Inputs!R4</f>
        <v/>
      </c>
      <c r="S4" s="27">
        <f>Inputs!S4</f>
        <v/>
      </c>
      <c r="T4" s="27">
        <f>Inputs!T4</f>
        <v/>
      </c>
      <c r="U4" s="27">
        <f>Inputs!U4</f>
        <v/>
      </c>
      <c r="V4" s="27">
        <f>Inputs!V4</f>
        <v/>
      </c>
      <c r="W4" s="27">
        <f>Inputs!W4</f>
        <v/>
      </c>
      <c r="X4" s="27">
        <f>Inputs!X4</f>
        <v/>
      </c>
      <c r="Y4" s="27">
        <f>Inputs!Y4</f>
        <v/>
      </c>
      <c r="Z4" s="27">
        <f>Inputs!Z4</f>
        <v/>
      </c>
      <c r="AA4" s="27">
        <f>Inputs!AA4</f>
        <v/>
      </c>
      <c r="AB4" s="27">
        <f>Inputs!AB4</f>
        <v/>
      </c>
      <c r="AC4" s="27">
        <f>Inputs!AC4</f>
        <v/>
      </c>
      <c r="AD4" s="111" t="n"/>
      <c r="AE4" s="111" t="n"/>
      <c r="AF4" s="111" t="n"/>
      <c r="AG4" s="111" t="n"/>
    </row>
    <row r="5" customFormat="1" s="29">
      <c r="A5" s="24" t="inlineStr">
        <is>
          <t>End Date</t>
        </is>
      </c>
      <c r="B5" s="25" t="n"/>
      <c r="C5" s="26" t="n"/>
      <c r="D5" s="27">
        <f>Inputs!D13</f>
        <v/>
      </c>
      <c r="E5" s="27">
        <f>Inputs!E5</f>
        <v/>
      </c>
      <c r="F5" s="27">
        <f>Inputs!F5</f>
        <v/>
      </c>
      <c r="G5" s="27">
        <f>Inputs!G5</f>
        <v/>
      </c>
      <c r="H5" s="27">
        <f>Inputs!H5</f>
        <v/>
      </c>
      <c r="I5" s="27">
        <f>Inputs!I5</f>
        <v/>
      </c>
      <c r="J5" s="27">
        <f>Inputs!J5</f>
        <v/>
      </c>
      <c r="K5" s="27">
        <f>Inputs!K5</f>
        <v/>
      </c>
      <c r="L5" s="27">
        <f>Inputs!L5</f>
        <v/>
      </c>
      <c r="M5" s="27">
        <f>Inputs!M5</f>
        <v/>
      </c>
      <c r="N5" s="27">
        <f>Inputs!N5</f>
        <v/>
      </c>
      <c r="O5" s="27">
        <f>Inputs!O5</f>
        <v/>
      </c>
      <c r="P5" s="27">
        <f>Inputs!P5</f>
        <v/>
      </c>
      <c r="Q5" s="27">
        <f>Inputs!Q5</f>
        <v/>
      </c>
      <c r="R5" s="27">
        <f>Inputs!R5</f>
        <v/>
      </c>
      <c r="S5" s="27">
        <f>Inputs!S5</f>
        <v/>
      </c>
      <c r="T5" s="27">
        <f>Inputs!T5</f>
        <v/>
      </c>
      <c r="U5" s="27">
        <f>Inputs!U5</f>
        <v/>
      </c>
      <c r="V5" s="27">
        <f>Inputs!V5</f>
        <v/>
      </c>
      <c r="W5" s="27">
        <f>Inputs!W5</f>
        <v/>
      </c>
      <c r="X5" s="27">
        <f>Inputs!X5</f>
        <v/>
      </c>
      <c r="Y5" s="27">
        <f>Inputs!Y5</f>
        <v/>
      </c>
      <c r="Z5" s="27">
        <f>Inputs!Z5</f>
        <v/>
      </c>
      <c r="AA5" s="27">
        <f>Inputs!AA5</f>
        <v/>
      </c>
      <c r="AB5" s="27">
        <f>Inputs!AB5</f>
        <v/>
      </c>
      <c r="AC5" s="27">
        <f>Inputs!AC5</f>
        <v/>
      </c>
      <c r="AD5" s="111" t="n"/>
      <c r="AE5" s="111" t="n"/>
      <c r="AF5" s="111" t="n"/>
      <c r="AG5" s="111" t="n"/>
    </row>
    <row r="6" customFormat="1" s="29">
      <c r="A6" s="24" t="inlineStr">
        <is>
          <t>Year no.</t>
        </is>
      </c>
      <c r="B6" s="25" t="n"/>
      <c r="C6" s="26" t="n"/>
      <c r="D6" s="25" t="n"/>
      <c r="E6" s="30">
        <f>Inputs!E6</f>
        <v/>
      </c>
      <c r="F6" s="30">
        <f>Inputs!F6</f>
        <v/>
      </c>
      <c r="G6" s="30">
        <f>Inputs!G6</f>
        <v/>
      </c>
      <c r="H6" s="30">
        <f>Inputs!H6</f>
        <v/>
      </c>
      <c r="I6" s="30">
        <f>Inputs!I6</f>
        <v/>
      </c>
      <c r="J6" s="30">
        <f>Inputs!J6</f>
        <v/>
      </c>
      <c r="K6" s="30">
        <f>Inputs!K6</f>
        <v/>
      </c>
      <c r="L6" s="30">
        <f>Inputs!L6</f>
        <v/>
      </c>
      <c r="M6" s="30">
        <f>Inputs!M6</f>
        <v/>
      </c>
      <c r="N6" s="30">
        <f>Inputs!N6</f>
        <v/>
      </c>
      <c r="O6" s="30">
        <f>Inputs!O6</f>
        <v/>
      </c>
      <c r="P6" s="30">
        <f>Inputs!P6</f>
        <v/>
      </c>
      <c r="Q6" s="30">
        <f>Inputs!Q6</f>
        <v/>
      </c>
      <c r="R6" s="30">
        <f>Inputs!R6</f>
        <v/>
      </c>
      <c r="S6" s="30">
        <f>Inputs!S6</f>
        <v/>
      </c>
      <c r="T6" s="30">
        <f>Inputs!T6</f>
        <v/>
      </c>
      <c r="U6" s="30">
        <f>Inputs!U6</f>
        <v/>
      </c>
      <c r="V6" s="30">
        <f>Inputs!V6</f>
        <v/>
      </c>
      <c r="W6" s="30">
        <f>Inputs!W6</f>
        <v/>
      </c>
      <c r="X6" s="30">
        <f>Inputs!X6</f>
        <v/>
      </c>
      <c r="Y6" s="30">
        <f>Inputs!Y6</f>
        <v/>
      </c>
      <c r="Z6" s="30">
        <f>Inputs!Z6</f>
        <v/>
      </c>
      <c r="AA6" s="30">
        <f>Inputs!AA6</f>
        <v/>
      </c>
      <c r="AB6" s="30">
        <f>Inputs!AB6</f>
        <v/>
      </c>
      <c r="AC6" s="30">
        <f>Inputs!AC6</f>
        <v/>
      </c>
    </row>
    <row r="7" customFormat="1" s="29">
      <c r="A7" s="24" t="inlineStr">
        <is>
          <t>Operational days in the year</t>
        </is>
      </c>
      <c r="B7" s="25" t="n"/>
      <c r="C7" s="26" t="n"/>
      <c r="D7" s="25" t="n"/>
      <c r="E7" s="30">
        <f>Inputs!E7</f>
        <v/>
      </c>
      <c r="F7" s="30">
        <f>Inputs!F7</f>
        <v/>
      </c>
      <c r="G7" s="30">
        <f>Inputs!G7</f>
        <v/>
      </c>
      <c r="H7" s="30">
        <f>Inputs!H7</f>
        <v/>
      </c>
      <c r="I7" s="30">
        <f>Inputs!I7</f>
        <v/>
      </c>
      <c r="J7" s="30">
        <f>Inputs!J7</f>
        <v/>
      </c>
      <c r="K7" s="30">
        <f>Inputs!K7</f>
        <v/>
      </c>
      <c r="L7" s="30">
        <f>Inputs!L7</f>
        <v/>
      </c>
      <c r="M7" s="30">
        <f>Inputs!M7</f>
        <v/>
      </c>
      <c r="N7" s="30">
        <f>Inputs!N7</f>
        <v/>
      </c>
      <c r="O7" s="30">
        <f>Inputs!O7</f>
        <v/>
      </c>
      <c r="P7" s="30">
        <f>Inputs!P7</f>
        <v/>
      </c>
      <c r="Q7" s="30">
        <f>Inputs!Q7</f>
        <v/>
      </c>
      <c r="R7" s="30">
        <f>Inputs!R7</f>
        <v/>
      </c>
      <c r="S7" s="30">
        <f>Inputs!S7</f>
        <v/>
      </c>
      <c r="T7" s="30">
        <f>Inputs!T7</f>
        <v/>
      </c>
      <c r="U7" s="30">
        <f>Inputs!U7</f>
        <v/>
      </c>
      <c r="V7" s="30">
        <f>Inputs!V7</f>
        <v/>
      </c>
      <c r="W7" s="30">
        <f>Inputs!W7</f>
        <v/>
      </c>
      <c r="X7" s="30">
        <f>Inputs!X7</f>
        <v/>
      </c>
      <c r="Y7" s="30">
        <f>Inputs!Y7</f>
        <v/>
      </c>
      <c r="Z7" s="30">
        <f>Inputs!Z7</f>
        <v/>
      </c>
      <c r="AA7" s="30">
        <f>Inputs!AA7</f>
        <v/>
      </c>
      <c r="AB7" s="30">
        <f>Inputs!AB7</f>
        <v/>
      </c>
      <c r="AC7" s="30">
        <f>Inputs!AC7</f>
        <v/>
      </c>
    </row>
    <row r="8" customFormat="1" s="29">
      <c r="A8" s="24" t="inlineStr">
        <is>
          <t>Proportion of year operational</t>
        </is>
      </c>
      <c r="B8" s="25" t="n"/>
      <c r="C8" s="26" t="n"/>
      <c r="D8" s="25" t="n"/>
      <c r="E8" s="31">
        <f>Inputs!E8</f>
        <v/>
      </c>
      <c r="F8" s="31">
        <f>Inputs!F8</f>
        <v/>
      </c>
      <c r="G8" s="31">
        <f>Inputs!G8</f>
        <v/>
      </c>
      <c r="H8" s="31">
        <f>Inputs!H8</f>
        <v/>
      </c>
      <c r="I8" s="31">
        <f>Inputs!I8</f>
        <v/>
      </c>
      <c r="J8" s="31">
        <f>Inputs!J8</f>
        <v/>
      </c>
      <c r="K8" s="31">
        <f>Inputs!K8</f>
        <v/>
      </c>
      <c r="L8" s="31">
        <f>Inputs!L8</f>
        <v/>
      </c>
      <c r="M8" s="31">
        <f>Inputs!M8</f>
        <v/>
      </c>
      <c r="N8" s="31">
        <f>Inputs!N8</f>
        <v/>
      </c>
      <c r="O8" s="31">
        <f>Inputs!O8</f>
        <v/>
      </c>
      <c r="P8" s="31">
        <f>Inputs!P8</f>
        <v/>
      </c>
      <c r="Q8" s="31">
        <f>Inputs!Q8</f>
        <v/>
      </c>
      <c r="R8" s="31">
        <f>Inputs!R8</f>
        <v/>
      </c>
      <c r="S8" s="31">
        <f>Inputs!S8</f>
        <v/>
      </c>
      <c r="T8" s="31">
        <f>Inputs!T8</f>
        <v/>
      </c>
      <c r="U8" s="31">
        <f>Inputs!U8</f>
        <v/>
      </c>
      <c r="V8" s="31">
        <f>Inputs!V8</f>
        <v/>
      </c>
      <c r="W8" s="31">
        <f>Inputs!W8</f>
        <v/>
      </c>
      <c r="X8" s="31">
        <f>Inputs!X8</f>
        <v/>
      </c>
      <c r="Y8" s="31">
        <f>Inputs!Y8</f>
        <v/>
      </c>
      <c r="Z8" s="31">
        <f>Inputs!Z8</f>
        <v/>
      </c>
      <c r="AA8" s="31">
        <f>Inputs!AA8</f>
        <v/>
      </c>
      <c r="AB8" s="31">
        <f>Inputs!AB8</f>
        <v/>
      </c>
      <c r="AC8" s="31">
        <f>Inputs!AC8</f>
        <v/>
      </c>
    </row>
    <row r="9"/>
    <row r="10">
      <c r="A10" s="35" t="inlineStr">
        <is>
          <t>All figures in INR mn</t>
        </is>
      </c>
    </row>
    <row r="11"/>
    <row r="12">
      <c r="A12" s="41" t="inlineStr">
        <is>
          <t>Project Cash Flows</t>
        </is>
      </c>
    </row>
    <row r="13">
      <c r="A13" t="inlineStr">
        <is>
          <t>Cash flow from operating activities</t>
        </is>
      </c>
      <c r="E13" s="79">
        <f>CFS!E20</f>
        <v/>
      </c>
      <c r="F13" s="79">
        <f>CFS!F20</f>
        <v/>
      </c>
      <c r="G13" s="79">
        <f>CFS!G20</f>
        <v/>
      </c>
      <c r="H13" s="79">
        <f>CFS!H20</f>
        <v/>
      </c>
      <c r="I13" s="79">
        <f>CFS!I20</f>
        <v/>
      </c>
      <c r="J13" s="79">
        <f>CFS!J20</f>
        <v/>
      </c>
      <c r="K13" s="79">
        <f>CFS!K20</f>
        <v/>
      </c>
      <c r="L13" s="79">
        <f>CFS!L20</f>
        <v/>
      </c>
      <c r="M13" s="79">
        <f>CFS!M20</f>
        <v/>
      </c>
      <c r="N13" s="79">
        <f>CFS!N20</f>
        <v/>
      </c>
      <c r="O13" s="79">
        <f>CFS!O20</f>
        <v/>
      </c>
      <c r="P13" s="79">
        <f>CFS!P20</f>
        <v/>
      </c>
      <c r="Q13" s="79">
        <f>CFS!Q20</f>
        <v/>
      </c>
      <c r="R13" s="79">
        <f>CFS!R20</f>
        <v/>
      </c>
      <c r="S13" s="79">
        <f>CFS!S20</f>
        <v/>
      </c>
      <c r="T13" s="79">
        <f>CFS!T20</f>
        <v/>
      </c>
      <c r="U13" s="79">
        <f>CFS!U20</f>
        <v/>
      </c>
      <c r="V13" s="79">
        <f>CFS!V20</f>
        <v/>
      </c>
      <c r="W13" s="79">
        <f>CFS!W20</f>
        <v/>
      </c>
      <c r="X13" s="79">
        <f>CFS!X20</f>
        <v/>
      </c>
      <c r="Y13" s="79">
        <f>CFS!Y20</f>
        <v/>
      </c>
      <c r="Z13" s="79">
        <f>CFS!Z20</f>
        <v/>
      </c>
      <c r="AA13" s="79">
        <f>CFS!AA20</f>
        <v/>
      </c>
      <c r="AB13" s="79">
        <f>CFS!AB20</f>
        <v/>
      </c>
      <c r="AC13" s="79">
        <f>CFS!AC20</f>
        <v/>
      </c>
    </row>
    <row r="14">
      <c r="A14" t="inlineStr">
        <is>
          <t>Cash flow from investing activities (capex)</t>
        </is>
      </c>
      <c r="E14" s="79">
        <f>CFS!E26</f>
        <v/>
      </c>
      <c r="F14" s="79">
        <f>CFS!F26</f>
        <v/>
      </c>
      <c r="G14" s="79">
        <f>CFS!G26</f>
        <v/>
      </c>
      <c r="H14" s="79">
        <f>CFS!H26</f>
        <v/>
      </c>
      <c r="I14" s="79">
        <f>CFS!I26</f>
        <v/>
      </c>
      <c r="J14" s="79">
        <f>CFS!J26</f>
        <v/>
      </c>
      <c r="K14" s="79">
        <f>CFS!K26</f>
        <v/>
      </c>
      <c r="L14" s="79">
        <f>CFS!L26</f>
        <v/>
      </c>
      <c r="M14" s="79">
        <f>CFS!M26</f>
        <v/>
      </c>
      <c r="N14" s="79">
        <f>CFS!N26</f>
        <v/>
      </c>
      <c r="O14" s="79">
        <f>CFS!O26</f>
        <v/>
      </c>
      <c r="P14" s="79">
        <f>CFS!P26</f>
        <v/>
      </c>
      <c r="Q14" s="79">
        <f>CFS!Q26</f>
        <v/>
      </c>
      <c r="R14" s="79">
        <f>CFS!R26</f>
        <v/>
      </c>
      <c r="S14" s="79">
        <f>CFS!S26</f>
        <v/>
      </c>
      <c r="T14" s="79">
        <f>CFS!T26</f>
        <v/>
      </c>
      <c r="U14" s="79">
        <f>CFS!U26</f>
        <v/>
      </c>
      <c r="V14" s="79">
        <f>CFS!V26</f>
        <v/>
      </c>
      <c r="W14" s="79">
        <f>CFS!W26</f>
        <v/>
      </c>
      <c r="X14" s="79">
        <f>CFS!X26</f>
        <v/>
      </c>
      <c r="Y14" s="79">
        <f>CFS!Y26</f>
        <v/>
      </c>
      <c r="Z14" s="79">
        <f>CFS!Z26</f>
        <v/>
      </c>
      <c r="AA14" s="79">
        <f>CFS!AA26</f>
        <v/>
      </c>
      <c r="AB14" s="79">
        <f>CFS!AB26</f>
        <v/>
      </c>
      <c r="AC14" s="79">
        <f>CFS!AC26</f>
        <v/>
      </c>
    </row>
    <row r="15">
      <c r="A15" t="inlineStr">
        <is>
          <t>Terminal value (Land)</t>
        </is>
      </c>
      <c r="E15" s="79">
        <f>IF(E6=Inputs!$D$34,Inputs!$D$28*(1+Inputs!$D$30)^YEARFRAC(Inputs!$D$11,E5),0)</f>
        <v/>
      </c>
      <c r="F15" s="79">
        <f>IF(F6=Inputs!$D$34,Inputs!$D$28*(1+Inputs!$D$30)^YEARFRAC(Inputs!$D$11,F5),0)</f>
        <v/>
      </c>
      <c r="G15" s="79">
        <f>IF(G6=Inputs!$D$34,Inputs!$D$28*(1+Inputs!$D$30)^YEARFRAC(Inputs!$D$11,G5),0)</f>
        <v/>
      </c>
      <c r="H15" s="79">
        <f>IF(H6=Inputs!$D$34,Inputs!$D$28*(1+Inputs!$D$30)^YEARFRAC(Inputs!$D$11,H5),0)</f>
        <v/>
      </c>
      <c r="I15" s="79">
        <f>IF(I6=Inputs!$D$34,Inputs!$D$28*(1+Inputs!$D$30)^YEARFRAC(Inputs!$D$11,I5),0)</f>
        <v/>
      </c>
      <c r="J15" s="79">
        <f>IF(J6=Inputs!$D$34,Inputs!$D$28*(1+Inputs!$D$30)^YEARFRAC(Inputs!$D$11,J5),0)</f>
        <v/>
      </c>
      <c r="K15" s="79">
        <f>IF(K6=Inputs!$D$34,Inputs!$D$28*(1+Inputs!$D$30)^YEARFRAC(Inputs!$D$11,K5),0)</f>
        <v/>
      </c>
      <c r="L15" s="79">
        <f>IF(L6=Inputs!$D$34,Inputs!$D$28*(1+Inputs!$D$30)^YEARFRAC(Inputs!$D$11,L5),0)</f>
        <v/>
      </c>
      <c r="M15" s="79">
        <f>IF(M6=Inputs!$D$34,Inputs!$D$28*(1+Inputs!$D$30)^YEARFRAC(Inputs!$D$11,M5),0)</f>
        <v/>
      </c>
      <c r="N15" s="79">
        <f>IF(N6=Inputs!$D$34,Inputs!$D$28*(1+Inputs!$D$30)^YEARFRAC(Inputs!$D$11,N5),0)</f>
        <v/>
      </c>
      <c r="O15" s="79">
        <f>IF(O6=Inputs!$D$34,Inputs!$D$28*(1+Inputs!$D$30)^YEARFRAC(Inputs!$D$11,O5),0)</f>
        <v/>
      </c>
      <c r="P15" s="79">
        <f>IF(P6=Inputs!$D$34,Inputs!$D$28*(1+Inputs!$D$30)^YEARFRAC(Inputs!$D$11,P5),0)</f>
        <v/>
      </c>
      <c r="Q15" s="79">
        <f>IF(Q6=Inputs!$D$34,Inputs!$D$28*(1+Inputs!$D$30)^YEARFRAC(Inputs!$D$11,Q5),0)</f>
        <v/>
      </c>
      <c r="R15" s="79">
        <f>IF(R6=Inputs!$D$34,Inputs!$D$28*(1+Inputs!$D$30)^YEARFRAC(Inputs!$D$11,R5),0)</f>
        <v/>
      </c>
      <c r="S15" s="79">
        <f>IF(S6=Inputs!$D$34,Inputs!$D$28*(1+Inputs!$D$30)^YEARFRAC(Inputs!$D$11,S5),0)</f>
        <v/>
      </c>
      <c r="T15" s="79">
        <f>IF(T6=Inputs!$D$34,Inputs!$D$28*(1+Inputs!$D$30)^YEARFRAC(Inputs!$D$11,T5),0)</f>
        <v/>
      </c>
      <c r="U15" s="79">
        <f>IF(U6=Inputs!$D$34,Inputs!$D$28*(1+Inputs!$D$30)^YEARFRAC(Inputs!$D$11,U5),0)</f>
        <v/>
      </c>
      <c r="V15" s="79">
        <f>IF(V6=Inputs!$D$34,Inputs!$D$28*(1+Inputs!$D$30)^YEARFRAC(Inputs!$D$11,V5),0)</f>
        <v/>
      </c>
      <c r="W15" s="79">
        <f>IF(W6=Inputs!$D$34,Inputs!$D$28*(1+Inputs!$D$30)^YEARFRAC(Inputs!$D$11,W5),0)</f>
        <v/>
      </c>
      <c r="X15" s="79">
        <f>IF(X6=Inputs!$D$34,Inputs!$D$28*(1+Inputs!$D$30)^YEARFRAC(Inputs!$D$11,X5),0)</f>
        <v/>
      </c>
      <c r="Y15" s="79">
        <f>IF(Y6=Inputs!$D$34,Inputs!$D$28*(1+Inputs!$D$30)^YEARFRAC(Inputs!$D$11,Y5),0)</f>
        <v/>
      </c>
      <c r="Z15" s="79">
        <f>IF(Z6=Inputs!$D$34,Inputs!$D$28*(1+Inputs!$D$30)^YEARFRAC(Inputs!$D$11,Z5),0)</f>
        <v/>
      </c>
      <c r="AA15" s="79">
        <f>IF(AA6=Inputs!$D$34,Inputs!$D$28*(1+Inputs!$D$30)^YEARFRAC(Inputs!$D$11,AA5),0)</f>
        <v/>
      </c>
      <c r="AB15" s="79">
        <f>IF(AB6=Inputs!$D$34,Inputs!$D$28*(1+Inputs!$D$30)^YEARFRAC(Inputs!$D$11,AB5),0)</f>
        <v/>
      </c>
      <c r="AC15" s="79">
        <f>IF(AC6=Inputs!$D$34,Inputs!$D$28*(1+Inputs!$D$30)^YEARFRAC(Inputs!$D$11,AC5),0)</f>
        <v/>
      </c>
    </row>
    <row r="16" customFormat="1" s="18">
      <c r="A16" s="18" t="inlineStr">
        <is>
          <t>Total</t>
        </is>
      </c>
      <c r="C16" s="19" t="n"/>
      <c r="D16" s="97">
        <f>-Inputs!D15</f>
        <v/>
      </c>
      <c r="E16" s="97">
        <f>SUM(E13:E15)</f>
        <v/>
      </c>
      <c r="F16" s="97">
        <f>SUM(F13:F15)</f>
        <v/>
      </c>
      <c r="G16" s="97">
        <f>SUM(G13:G15)</f>
        <v/>
      </c>
      <c r="H16" s="97">
        <f>SUM(H13:H15)</f>
        <v/>
      </c>
      <c r="I16" s="97">
        <f>SUM(I13:I15)</f>
        <v/>
      </c>
      <c r="J16" s="97">
        <f>SUM(J13:J15)</f>
        <v/>
      </c>
      <c r="K16" s="97">
        <f>SUM(K13:K15)</f>
        <v/>
      </c>
      <c r="L16" s="97">
        <f>SUM(L13:L15)</f>
        <v/>
      </c>
      <c r="M16" s="97">
        <f>SUM(M13:M15)</f>
        <v/>
      </c>
      <c r="N16" s="97">
        <f>SUM(N13:N15)</f>
        <v/>
      </c>
      <c r="O16" s="97">
        <f>SUM(O13:O15)</f>
        <v/>
      </c>
      <c r="P16" s="97">
        <f>SUM(P13:P15)</f>
        <v/>
      </c>
      <c r="Q16" s="97">
        <f>SUM(Q13:Q15)</f>
        <v/>
      </c>
      <c r="R16" s="97">
        <f>SUM(R13:R15)</f>
        <v/>
      </c>
      <c r="S16" s="97">
        <f>SUM(S13:S15)</f>
        <v/>
      </c>
      <c r="T16" s="97">
        <f>SUM(T13:T15)</f>
        <v/>
      </c>
      <c r="U16" s="97">
        <f>SUM(U13:U15)</f>
        <v/>
      </c>
      <c r="V16" s="97">
        <f>SUM(V13:V15)</f>
        <v/>
      </c>
      <c r="W16" s="97">
        <f>SUM(W13:W15)</f>
        <v/>
      </c>
      <c r="X16" s="97">
        <f>SUM(X13:X15)</f>
        <v/>
      </c>
      <c r="Y16" s="97">
        <f>SUM(Y13:Y15)</f>
        <v/>
      </c>
      <c r="Z16" s="97">
        <f>SUM(Z13:Z15)</f>
        <v/>
      </c>
      <c r="AA16" s="97">
        <f>SUM(AA13:AA15)</f>
        <v/>
      </c>
      <c r="AB16" s="97">
        <f>SUM(AB13:AB15)</f>
        <v/>
      </c>
      <c r="AC16" s="97">
        <f>SUM(AC13:AC15)</f>
        <v/>
      </c>
    </row>
    <row r="17">
      <c r="E17" s="98" t="n"/>
      <c r="F17" s="98" t="n"/>
      <c r="G17" s="98" t="n"/>
      <c r="H17" s="98" t="n"/>
      <c r="I17" s="98" t="n"/>
      <c r="J17" s="98" t="n"/>
      <c r="K17" s="98" t="n"/>
      <c r="L17" s="98" t="n"/>
      <c r="M17" s="98" t="n"/>
      <c r="N17" s="98" t="n"/>
      <c r="O17" s="98" t="n"/>
      <c r="P17" s="98" t="n"/>
      <c r="Q17" s="98" t="n"/>
      <c r="R17" s="98" t="n"/>
      <c r="S17" s="98" t="n"/>
      <c r="T17" s="98" t="n"/>
      <c r="U17" s="98" t="n"/>
      <c r="V17" s="98" t="n"/>
      <c r="W17" s="98" t="n"/>
      <c r="X17" s="98" t="n"/>
      <c r="Y17" s="98" t="n"/>
      <c r="Z17" s="98" t="n"/>
      <c r="AA17" s="98" t="n"/>
      <c r="AB17" s="98" t="n"/>
      <c r="AC17" s="98" t="n"/>
    </row>
    <row r="18">
      <c r="A18" t="inlineStr">
        <is>
          <t>Average Dates (for IRR) - Mid year adjustment</t>
        </is>
      </c>
      <c r="D18" s="99">
        <f>AVERAGE(D4:D5)</f>
        <v/>
      </c>
      <c r="E18" s="99">
        <f>AVERAGE(E4:E5)</f>
        <v/>
      </c>
      <c r="F18" s="99">
        <f>AVERAGE(F4:F5)</f>
        <v/>
      </c>
      <c r="G18" s="99">
        <f>AVERAGE(G4:G5)</f>
        <v/>
      </c>
      <c r="H18" s="99">
        <f>AVERAGE(H4:H5)</f>
        <v/>
      </c>
      <c r="I18" s="99">
        <f>AVERAGE(I4:I5)</f>
        <v/>
      </c>
      <c r="J18" s="99">
        <f>AVERAGE(J4:J5)</f>
        <v/>
      </c>
      <c r="K18" s="99">
        <f>AVERAGE(K4:K5)</f>
        <v/>
      </c>
      <c r="L18" s="99">
        <f>AVERAGE(L4:L5)</f>
        <v/>
      </c>
      <c r="M18" s="99">
        <f>AVERAGE(M4:M5)</f>
        <v/>
      </c>
      <c r="N18" s="99">
        <f>AVERAGE(N4:N5)</f>
        <v/>
      </c>
      <c r="O18" s="99">
        <f>AVERAGE(O4:O5)</f>
        <v/>
      </c>
      <c r="P18" s="99">
        <f>AVERAGE(P4:P5)</f>
        <v/>
      </c>
      <c r="Q18" s="99">
        <f>AVERAGE(Q4:Q5)</f>
        <v/>
      </c>
      <c r="R18" s="99">
        <f>AVERAGE(R4:R5)</f>
        <v/>
      </c>
      <c r="S18" s="99">
        <f>AVERAGE(S4:S5)</f>
        <v/>
      </c>
      <c r="T18" s="99">
        <f>AVERAGE(T4:T5)</f>
        <v/>
      </c>
      <c r="U18" s="99">
        <f>AVERAGE(U4:U5)</f>
        <v/>
      </c>
      <c r="V18" s="99">
        <f>AVERAGE(V4:V5)</f>
        <v/>
      </c>
      <c r="W18" s="99">
        <f>AVERAGE(W4:W5)</f>
        <v/>
      </c>
      <c r="X18" s="99">
        <f>AVERAGE(X4:X5)</f>
        <v/>
      </c>
      <c r="Y18" s="99">
        <f>AVERAGE(Y4:Y5)</f>
        <v/>
      </c>
      <c r="Z18" s="99">
        <f>AVERAGE(Z4:Z5)</f>
        <v/>
      </c>
      <c r="AA18" s="99">
        <f>AVERAGE(AA4:AA5)</f>
        <v/>
      </c>
      <c r="AB18" s="99">
        <f>AVERAGE(AB4:AB5)</f>
        <v/>
      </c>
      <c r="AC18" s="99">
        <f>AVERAGE(AC4:AC5)</f>
        <v/>
      </c>
    </row>
    <row r="19">
      <c r="E19" s="98" t="n"/>
      <c r="F19" s="98" t="n"/>
      <c r="G19" s="98" t="n"/>
      <c r="H19" s="98" t="n"/>
      <c r="I19" s="98" t="n"/>
      <c r="J19" s="98" t="n"/>
      <c r="K19" s="98" t="n"/>
      <c r="L19" s="98" t="n"/>
      <c r="M19" s="98" t="n"/>
      <c r="N19" s="98" t="n"/>
      <c r="O19" s="98" t="n"/>
      <c r="P19" s="98" t="n"/>
      <c r="Q19" s="98" t="n"/>
      <c r="R19" s="98" t="n"/>
      <c r="S19" s="98" t="n"/>
      <c r="T19" s="98" t="n"/>
      <c r="U19" s="98" t="n"/>
      <c r="V19" s="98" t="n"/>
      <c r="W19" s="98" t="n"/>
      <c r="X19" s="98" t="n"/>
      <c r="Y19" s="98" t="n"/>
      <c r="Z19" s="98" t="n"/>
      <c r="AA19" s="98" t="n"/>
      <c r="AB19" s="98" t="n"/>
      <c r="AC19" s="98" t="n"/>
    </row>
    <row r="20">
      <c r="A20" s="18" t="inlineStr">
        <is>
          <t>Project IRR</t>
        </is>
      </c>
      <c r="D20" s="100">
        <f>XIRR(D16:AC16,D18:AC18)</f>
        <v/>
      </c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  <c r="Q20" s="49" t="n"/>
      <c r="R20" s="49" t="n"/>
      <c r="S20" s="49" t="n"/>
      <c r="T20" s="49" t="n"/>
      <c r="U20" s="49" t="n"/>
      <c r="V20" s="49" t="n"/>
      <c r="W20" s="49" t="n"/>
      <c r="X20" s="49" t="n"/>
      <c r="Y20" s="49" t="n"/>
      <c r="Z20" s="49" t="n"/>
      <c r="AA20" s="49" t="n"/>
      <c r="AB20" s="49" t="n"/>
      <c r="AC20" s="49" t="n"/>
    </row>
    <row r="21">
      <c r="G21" s="18" t="n"/>
    </row>
    <row r="22"/>
    <row r="23" ht="15" customHeight="1" thickBot="1"/>
    <row r="24" customFormat="1" s="61">
      <c r="A24" s="60" t="inlineStr">
        <is>
          <t>End of Sheet</t>
        </is>
      </c>
      <c r="B24" s="60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A1:AG94"/>
  <sheetViews>
    <sheetView showGridLines="0" zoomScale="64" zoomScaleNormal="11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D44" sqref="D44"/>
    </sheetView>
  </sheetViews>
  <sheetFormatPr baseColWidth="8" defaultColWidth="0" defaultRowHeight="14.4" zeroHeight="1"/>
  <cols>
    <col width="32.21875" customWidth="1" min="1" max="1"/>
    <col width="4.21875" customWidth="1" min="2" max="2"/>
    <col width="21" bestFit="1" customWidth="1" style="15" min="3" max="3"/>
    <col width="20.77734375" customWidth="1" min="4" max="4"/>
    <col width="10.77734375" bestFit="1" customWidth="1" min="5" max="30"/>
    <col hidden="1" min="31" max="33"/>
    <col hidden="1" width="9.21875" customWidth="1" min="34" max="16384"/>
  </cols>
  <sheetData>
    <row r="1" ht="21" customFormat="1" customHeight="1" s="3">
      <c r="A1" s="2">
        <f>Company_Name</f>
        <v/>
      </c>
      <c r="B1" s="2" t="n"/>
      <c r="C1" s="13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</row>
    <row r="2" ht="18" customFormat="1" customHeight="1" s="7">
      <c r="A2" s="4" t="inlineStr">
        <is>
          <t>Inputs and Assumptions</t>
        </is>
      </c>
      <c r="B2" s="5" t="n"/>
      <c r="C2" s="14" t="n"/>
      <c r="D2" s="77" t="n"/>
      <c r="E2" s="110" t="n"/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0" t="n"/>
      <c r="Q2" s="110" t="n"/>
      <c r="R2" s="110" t="n"/>
      <c r="S2" s="110" t="n"/>
      <c r="T2" s="110" t="n"/>
      <c r="U2" s="110" t="n"/>
      <c r="V2" s="110" t="n"/>
      <c r="W2" s="110" t="n"/>
      <c r="X2" s="110" t="n"/>
      <c r="Y2" s="110" t="n"/>
      <c r="Z2" s="110" t="n"/>
      <c r="AA2" s="110" t="n"/>
      <c r="AB2" s="110" t="n"/>
      <c r="AC2" s="110" t="n"/>
    </row>
    <row r="3"/>
    <row r="4" customFormat="1" s="29">
      <c r="A4" s="24" t="inlineStr">
        <is>
          <t>Start Date</t>
        </is>
      </c>
      <c r="B4" s="25" t="n"/>
      <c r="C4" s="26" t="n"/>
      <c r="D4" s="25" t="n"/>
      <c r="E4" s="89">
        <f>IF(E6=1,$D$13+1,D5+1)</f>
        <v/>
      </c>
      <c r="F4" s="89">
        <f>IF(F6=1,$D$13+1,E5+1)</f>
        <v/>
      </c>
      <c r="G4" s="89">
        <f>IF(G6=1,$D$13+1,F5+1)</f>
        <v/>
      </c>
      <c r="H4" s="89">
        <f>IF(H6=1,$D$13+1,G5+1)</f>
        <v/>
      </c>
      <c r="I4" s="89">
        <f>IF(I6=1,$D$13+1,H5+1)</f>
        <v/>
      </c>
      <c r="J4" s="89">
        <f>IF(J6=1,$D$13+1,I5+1)</f>
        <v/>
      </c>
      <c r="K4" s="89">
        <f>IF(K6=1,$D$13+1,J5+1)</f>
        <v/>
      </c>
      <c r="L4" s="89">
        <f>IF(L6=1,$D$13+1,K5+1)</f>
        <v/>
      </c>
      <c r="M4" s="89">
        <f>IF(M6=1,$D$13+1,L5+1)</f>
        <v/>
      </c>
      <c r="N4" s="89">
        <f>IF(N6=1,$D$13+1,M5+1)</f>
        <v/>
      </c>
      <c r="O4" s="89">
        <f>IF(O6=1,$D$13+1,N5+1)</f>
        <v/>
      </c>
      <c r="P4" s="89">
        <f>IF(P6=1,$D$13+1,O5+1)</f>
        <v/>
      </c>
      <c r="Q4" s="89">
        <f>IF(Q6=1,$D$13+1,P5+1)</f>
        <v/>
      </c>
      <c r="R4" s="89">
        <f>IF(R6=1,$D$13+1,Q5+1)</f>
        <v/>
      </c>
      <c r="S4" s="89">
        <f>IF(S6=1,$D$13+1,R5+1)</f>
        <v/>
      </c>
      <c r="T4" s="89">
        <f>IF(T6=1,$D$13+1,S5+1)</f>
        <v/>
      </c>
      <c r="U4" s="89">
        <f>IF(U6=1,$D$13+1,T5+1)</f>
        <v/>
      </c>
      <c r="V4" s="89">
        <f>IF(V6=1,$D$13+1,U5+1)</f>
        <v/>
      </c>
      <c r="W4" s="89">
        <f>IF(W6=1,$D$13+1,V5+1)</f>
        <v/>
      </c>
      <c r="X4" s="89">
        <f>IF(X6=1,$D$13+1,W5+1)</f>
        <v/>
      </c>
      <c r="Y4" s="89">
        <f>IF(Y6=1,$D$13+1,X5+1)</f>
        <v/>
      </c>
      <c r="Z4" s="89">
        <f>IF(Z6=1,$D$13+1,Y5+1)</f>
        <v/>
      </c>
      <c r="AA4" s="89">
        <f>IF(AA6=1,$D$13+1,Z5+1)</f>
        <v/>
      </c>
      <c r="AB4" s="89">
        <f>IF(AB6=1,$D$13+1,AA5+1)</f>
        <v/>
      </c>
      <c r="AC4" s="89">
        <f>IF(AC6=1,$D$13+1,AB5+1)</f>
        <v/>
      </c>
      <c r="AD4" s="111" t="n"/>
      <c r="AE4" s="111" t="n"/>
      <c r="AF4" s="111" t="n"/>
      <c r="AG4" s="111" t="n"/>
    </row>
    <row r="5" customFormat="1" s="29">
      <c r="A5" s="24" t="inlineStr">
        <is>
          <t>End Date</t>
        </is>
      </c>
      <c r="B5" s="25" t="n"/>
      <c r="C5" s="26" t="n"/>
      <c r="D5" s="25" t="n"/>
      <c r="E5" s="89">
        <f>DATE(IF(MONTH(E4)&gt;3,YEAR(E4)+1,YEAR(E4)),3,31)</f>
        <v/>
      </c>
      <c r="F5" s="89">
        <f>DATE(IF(MONTH(F4)&gt;3,YEAR(F4)+1,YEAR(F4)),3,31)</f>
        <v/>
      </c>
      <c r="G5" s="89">
        <f>DATE(IF(MONTH(G4)&gt;3,YEAR(G4)+1,YEAR(G4)),3,31)</f>
        <v/>
      </c>
      <c r="H5" s="89">
        <f>DATE(IF(MONTH(H4)&gt;3,YEAR(H4)+1,YEAR(H4)),3,31)</f>
        <v/>
      </c>
      <c r="I5" s="89">
        <f>DATE(IF(MONTH(I4)&gt;3,YEAR(I4)+1,YEAR(I4)),3,31)</f>
        <v/>
      </c>
      <c r="J5" s="89">
        <f>DATE(IF(MONTH(J4)&gt;3,YEAR(J4)+1,YEAR(J4)),3,31)</f>
        <v/>
      </c>
      <c r="K5" s="89">
        <f>DATE(IF(MONTH(K4)&gt;3,YEAR(K4)+1,YEAR(K4)),3,31)</f>
        <v/>
      </c>
      <c r="L5" s="89">
        <f>DATE(IF(MONTH(L4)&gt;3,YEAR(L4)+1,YEAR(L4)),3,31)</f>
        <v/>
      </c>
      <c r="M5" s="89">
        <f>DATE(IF(MONTH(M4)&gt;3,YEAR(M4)+1,YEAR(M4)),3,31)</f>
        <v/>
      </c>
      <c r="N5" s="89">
        <f>DATE(IF(MONTH(N4)&gt;3,YEAR(N4)+1,YEAR(N4)),3,31)</f>
        <v/>
      </c>
      <c r="O5" s="89">
        <f>DATE(IF(MONTH(O4)&gt;3,YEAR(O4)+1,YEAR(O4)),3,31)</f>
        <v/>
      </c>
      <c r="P5" s="89">
        <f>DATE(IF(MONTH(P4)&gt;3,YEAR(P4)+1,YEAR(P4)),3,31)</f>
        <v/>
      </c>
      <c r="Q5" s="89">
        <f>DATE(IF(MONTH(Q4)&gt;3,YEAR(Q4)+1,YEAR(Q4)),3,31)</f>
        <v/>
      </c>
      <c r="R5" s="89">
        <f>DATE(IF(MONTH(R4)&gt;3,YEAR(R4)+1,YEAR(R4)),3,31)</f>
        <v/>
      </c>
      <c r="S5" s="89">
        <f>DATE(IF(MONTH(S4)&gt;3,YEAR(S4)+1,YEAR(S4)),3,31)</f>
        <v/>
      </c>
      <c r="T5" s="89">
        <f>DATE(IF(MONTH(T4)&gt;3,YEAR(T4)+1,YEAR(T4)),3,31)</f>
        <v/>
      </c>
      <c r="U5" s="89">
        <f>DATE(IF(MONTH(U4)&gt;3,YEAR(U4)+1,YEAR(U4)),3,31)</f>
        <v/>
      </c>
      <c r="V5" s="89">
        <f>DATE(IF(MONTH(V4)&gt;3,YEAR(V4)+1,YEAR(V4)),3,31)</f>
        <v/>
      </c>
      <c r="W5" s="89">
        <f>DATE(IF(MONTH(W4)&gt;3,YEAR(W4)+1,YEAR(W4)),3,31)</f>
        <v/>
      </c>
      <c r="X5" s="89">
        <f>DATE(IF(MONTH(X4)&gt;3,YEAR(X4)+1,YEAR(X4)),3,31)</f>
        <v/>
      </c>
      <c r="Y5" s="89">
        <f>DATE(IF(MONTH(Y4)&gt;3,YEAR(Y4)+1,YEAR(Y4)),3,31)</f>
        <v/>
      </c>
      <c r="Z5" s="89">
        <f>DATE(IF(MONTH(Z4)&gt;3,YEAR(Z4)+1,YEAR(Z4)),3,31)</f>
        <v/>
      </c>
      <c r="AA5" s="89">
        <f>DATE(IF(MONTH(AA4)&gt;3,YEAR(AA4)+1,YEAR(AA4)),3,31)</f>
        <v/>
      </c>
      <c r="AB5" s="89">
        <f>DATE(IF(MONTH(AB4)&gt;3,YEAR(AB4)+1,YEAR(AB4)),3,31)</f>
        <v/>
      </c>
      <c r="AC5" s="89">
        <f>DATE(IF(MONTH(AC4)&gt;3,YEAR(AC4)+1,YEAR(AC4)),3,31)</f>
        <v/>
      </c>
      <c r="AD5" s="111" t="n"/>
      <c r="AE5" s="111" t="n"/>
      <c r="AF5" s="111" t="n"/>
      <c r="AG5" s="111" t="n"/>
    </row>
    <row r="6" customFormat="1" s="29">
      <c r="A6" s="24" t="inlineStr">
        <is>
          <t>Year no.</t>
        </is>
      </c>
      <c r="B6" s="25" t="n"/>
      <c r="C6" s="26" t="n"/>
      <c r="D6" s="25" t="n"/>
      <c r="E6" s="25">
        <f>D6+1</f>
        <v/>
      </c>
      <c r="F6" s="25">
        <f>E6+1</f>
        <v/>
      </c>
      <c r="G6" s="25">
        <f>F6+1</f>
        <v/>
      </c>
      <c r="H6" s="25">
        <f>G6+1</f>
        <v/>
      </c>
      <c r="I6" s="25">
        <f>H6+1</f>
        <v/>
      </c>
      <c r="J6" s="25">
        <f>I6+1</f>
        <v/>
      </c>
      <c r="K6" s="25">
        <f>J6+1</f>
        <v/>
      </c>
      <c r="L6" s="25">
        <f>K6+1</f>
        <v/>
      </c>
      <c r="M6" s="25">
        <f>L6+1</f>
        <v/>
      </c>
      <c r="N6" s="25">
        <f>M6+1</f>
        <v/>
      </c>
      <c r="O6" s="25">
        <f>N6+1</f>
        <v/>
      </c>
      <c r="P6" s="25">
        <f>O6+1</f>
        <v/>
      </c>
      <c r="Q6" s="25">
        <f>P6+1</f>
        <v/>
      </c>
      <c r="R6" s="25">
        <f>Q6+1</f>
        <v/>
      </c>
      <c r="S6" s="25">
        <f>R6+1</f>
        <v/>
      </c>
      <c r="T6" s="25">
        <f>S6+1</f>
        <v/>
      </c>
      <c r="U6" s="25">
        <f>T6+1</f>
        <v/>
      </c>
      <c r="V6" s="25">
        <f>U6+1</f>
        <v/>
      </c>
      <c r="W6" s="25">
        <f>V6+1</f>
        <v/>
      </c>
      <c r="X6" s="25">
        <f>W6+1</f>
        <v/>
      </c>
      <c r="Y6" s="25">
        <f>X6+1</f>
        <v/>
      </c>
      <c r="Z6" s="25">
        <f>Y6+1</f>
        <v/>
      </c>
      <c r="AA6" s="25">
        <f>Z6+1</f>
        <v/>
      </c>
      <c r="AB6" s="25">
        <f>AA6+1</f>
        <v/>
      </c>
      <c r="AC6" s="25">
        <f>AB6+1</f>
        <v/>
      </c>
    </row>
    <row r="7" customFormat="1" s="29">
      <c r="A7" s="24" t="inlineStr">
        <is>
          <t>Operational days in the year</t>
        </is>
      </c>
      <c r="B7" s="25" t="n"/>
      <c r="C7" s="26" t="n"/>
      <c r="D7" s="25" t="n"/>
      <c r="E7" s="25">
        <f>E5-E4+1</f>
        <v/>
      </c>
      <c r="F7" s="25">
        <f>F5-F4+1</f>
        <v/>
      </c>
      <c r="G7" s="25">
        <f>G5-G4+1</f>
        <v/>
      </c>
      <c r="H7" s="25">
        <f>H5-H4+1</f>
        <v/>
      </c>
      <c r="I7" s="25">
        <f>I5-I4+1</f>
        <v/>
      </c>
      <c r="J7" s="25">
        <f>J5-J4+1</f>
        <v/>
      </c>
      <c r="K7" s="25">
        <f>K5-K4+1</f>
        <v/>
      </c>
      <c r="L7" s="25">
        <f>L5-L4+1</f>
        <v/>
      </c>
      <c r="M7" s="25">
        <f>M5-M4+1</f>
        <v/>
      </c>
      <c r="N7" s="25">
        <f>N5-N4+1</f>
        <v/>
      </c>
      <c r="O7" s="25">
        <f>O5-O4+1</f>
        <v/>
      </c>
      <c r="P7" s="25">
        <f>P5-P4+1</f>
        <v/>
      </c>
      <c r="Q7" s="25">
        <f>Q5-Q4+1</f>
        <v/>
      </c>
      <c r="R7" s="25">
        <f>R5-R4+1</f>
        <v/>
      </c>
      <c r="S7" s="25">
        <f>S5-S4+1</f>
        <v/>
      </c>
      <c r="T7" s="25">
        <f>T5-T4+1</f>
        <v/>
      </c>
      <c r="U7" s="25">
        <f>U5-U4+1</f>
        <v/>
      </c>
      <c r="V7" s="25">
        <f>V5-V4+1</f>
        <v/>
      </c>
      <c r="W7" s="25">
        <f>W5-W4+1</f>
        <v/>
      </c>
      <c r="X7" s="25">
        <f>X5-X4+1</f>
        <v/>
      </c>
      <c r="Y7" s="25">
        <f>Y5-Y4+1</f>
        <v/>
      </c>
      <c r="Z7" s="25">
        <f>Z5-Z4+1</f>
        <v/>
      </c>
      <c r="AA7" s="25">
        <f>AA5-AA4+1</f>
        <v/>
      </c>
      <c r="AB7" s="25">
        <f>AB5-AB4+1</f>
        <v/>
      </c>
      <c r="AC7" s="25">
        <f>AC5-AC4+1</f>
        <v/>
      </c>
    </row>
    <row r="8" customFormat="1" s="29">
      <c r="A8" s="24" t="inlineStr">
        <is>
          <t>Proportion of year operational</t>
        </is>
      </c>
      <c r="B8" s="25" t="n"/>
      <c r="C8" s="26" t="n"/>
      <c r="D8" s="25" t="n"/>
      <c r="E8" s="90">
        <f>YEARFRAC(E4,E5)</f>
        <v/>
      </c>
      <c r="F8" s="90">
        <f>YEARFRAC(F4,F5)</f>
        <v/>
      </c>
      <c r="G8" s="90">
        <f>YEARFRAC(G4,G5)</f>
        <v/>
      </c>
      <c r="H8" s="90">
        <f>YEARFRAC(H4,H5)</f>
        <v/>
      </c>
      <c r="I8" s="90">
        <f>YEARFRAC(I4,I5)</f>
        <v/>
      </c>
      <c r="J8" s="90">
        <f>YEARFRAC(J4,J5)</f>
        <v/>
      </c>
      <c r="K8" s="90">
        <f>YEARFRAC(K4,K5)</f>
        <v/>
      </c>
      <c r="L8" s="90">
        <f>YEARFRAC(L4,L5)</f>
        <v/>
      </c>
      <c r="M8" s="90">
        <f>YEARFRAC(M4,M5)</f>
        <v/>
      </c>
      <c r="N8" s="90">
        <f>YEARFRAC(N4,N5)</f>
        <v/>
      </c>
      <c r="O8" s="90">
        <f>YEARFRAC(O4,O5)</f>
        <v/>
      </c>
      <c r="P8" s="90">
        <f>YEARFRAC(P4,P5)</f>
        <v/>
      </c>
      <c r="Q8" s="90">
        <f>YEARFRAC(Q4,Q5)</f>
        <v/>
      </c>
      <c r="R8" s="90">
        <f>YEARFRAC(R4,R5)</f>
        <v/>
      </c>
      <c r="S8" s="90">
        <f>YEARFRAC(S4,S5)</f>
        <v/>
      </c>
      <c r="T8" s="90">
        <f>YEARFRAC(T4,T5)</f>
        <v/>
      </c>
      <c r="U8" s="90">
        <f>YEARFRAC(U4,U5)</f>
        <v/>
      </c>
      <c r="V8" s="90">
        <f>YEARFRAC(V4,V5)</f>
        <v/>
      </c>
      <c r="W8" s="90">
        <f>YEARFRAC(W4,W5)</f>
        <v/>
      </c>
      <c r="X8" s="90">
        <f>YEARFRAC(X4,X5)</f>
        <v/>
      </c>
      <c r="Y8" s="90">
        <f>YEARFRAC(Y4,Y5)</f>
        <v/>
      </c>
      <c r="Z8" s="90">
        <f>YEARFRAC(Z4,Z5)</f>
        <v/>
      </c>
      <c r="AA8" s="90">
        <f>YEARFRAC(AA4,AA5)</f>
        <v/>
      </c>
      <c r="AB8" s="90">
        <f>YEARFRAC(AB4,AB5)</f>
        <v/>
      </c>
      <c r="AC8" s="90">
        <f>YEARFRAC(AC4,AC5)</f>
        <v/>
      </c>
    </row>
    <row r="9"/>
    <row r="10">
      <c r="A10" t="inlineStr">
        <is>
          <t>Company Name</t>
        </is>
      </c>
      <c r="D10" s="8" t="inlineStr">
        <is>
          <t>Kaira Cleantech</t>
        </is>
      </c>
      <c r="F10" s="74" t="n"/>
    </row>
    <row r="11">
      <c r="A11" t="inlineStr">
        <is>
          <t>Project Start Date</t>
        </is>
      </c>
      <c r="D11" s="9" t="n">
        <v>44165</v>
      </c>
      <c r="E11" s="87" t="n"/>
    </row>
    <row r="12">
      <c r="A12" t="inlineStr">
        <is>
          <t>Construction period</t>
        </is>
      </c>
      <c r="C12" s="15" t="inlineStr">
        <is>
          <t>Months</t>
        </is>
      </c>
      <c r="D12" s="12" t="n">
        <v>7</v>
      </c>
    </row>
    <row r="13">
      <c r="A13" t="inlineStr">
        <is>
          <t>Project Completion Date</t>
        </is>
      </c>
      <c r="D13" s="91">
        <f>EOMONTH(D11,D12)</f>
        <v/>
      </c>
      <c r="E13" s="70" t="n"/>
    </row>
    <row r="14"/>
    <row r="15">
      <c r="A15" t="inlineStr">
        <is>
          <t>Project Cost</t>
        </is>
      </c>
      <c r="C15" s="15" t="inlineStr">
        <is>
          <t>INR mn</t>
        </is>
      </c>
      <c r="D15" s="112">
        <f>SUM(D16:D22)</f>
        <v/>
      </c>
      <c r="E15" s="70" t="n"/>
    </row>
    <row r="16">
      <c r="A16" s="36" t="inlineStr">
        <is>
          <t>EPC Cost</t>
        </is>
      </c>
      <c r="C16" s="15" t="inlineStr">
        <is>
          <t>INR mn</t>
        </is>
      </c>
      <c r="D16" s="113" t="n">
        <v>2350</v>
      </c>
    </row>
    <row r="17">
      <c r="A17" s="36" t="inlineStr">
        <is>
          <t>Transmission Line &amp; Bay Extension</t>
        </is>
      </c>
      <c r="C17" s="15" t="inlineStr">
        <is>
          <t>INR mn</t>
        </is>
      </c>
      <c r="D17" s="113" t="n">
        <v>70</v>
      </c>
    </row>
    <row r="18">
      <c r="A18" s="36" t="inlineStr">
        <is>
          <t>Land Cost</t>
        </is>
      </c>
      <c r="C18" s="15" t="inlineStr">
        <is>
          <t>INR mn</t>
        </is>
      </c>
      <c r="D18" s="113" t="n">
        <v>200</v>
      </c>
    </row>
    <row r="19">
      <c r="A19" s="36" t="inlineStr">
        <is>
          <t>Interest during constuction</t>
        </is>
      </c>
      <c r="C19" s="15" t="inlineStr">
        <is>
          <t>INR mn</t>
        </is>
      </c>
      <c r="D19" s="113" t="n">
        <v>30</v>
      </c>
    </row>
    <row r="20">
      <c r="A20" s="36" t="inlineStr">
        <is>
          <t>Other expenses</t>
        </is>
      </c>
      <c r="C20" s="15" t="inlineStr">
        <is>
          <t>INR mn</t>
        </is>
      </c>
      <c r="D20" s="113" t="n">
        <v>35</v>
      </c>
    </row>
    <row r="21">
      <c r="A21" s="36" t="inlineStr">
        <is>
          <t>Contingency</t>
        </is>
      </c>
      <c r="C21" s="15" t="inlineStr">
        <is>
          <t>INR mn</t>
        </is>
      </c>
      <c r="D21" s="113" t="n">
        <v>15</v>
      </c>
    </row>
    <row r="22">
      <c r="A22" s="36" t="inlineStr">
        <is>
          <t>Escalation / (Reduction)</t>
        </is>
      </c>
      <c r="C22" s="15" t="inlineStr">
        <is>
          <t>INR mn</t>
        </is>
      </c>
      <c r="D22" s="112">
        <f>SUM(D16:D21)*D24</f>
        <v/>
      </c>
      <c r="E22" s="70" t="n"/>
    </row>
    <row r="23"/>
    <row r="24">
      <c r="A24" s="36" t="inlineStr">
        <is>
          <t>Escalation / (Reduction) %</t>
        </is>
      </c>
      <c r="C24" s="15" t="inlineStr">
        <is>
          <t>% of overall project cost</t>
        </is>
      </c>
      <c r="D24" s="20" t="n">
        <v>0</v>
      </c>
    </row>
    <row r="25"/>
    <row r="26">
      <c r="A26" t="inlineStr">
        <is>
          <t>Fixed Assets</t>
        </is>
      </c>
      <c r="C26" s="15" t="inlineStr">
        <is>
          <t>INR mn</t>
        </is>
      </c>
      <c r="D26" s="112">
        <f>D15</f>
        <v/>
      </c>
    </row>
    <row r="27">
      <c r="A27" s="36" t="inlineStr">
        <is>
          <t>Plant &amp; Machinery</t>
        </is>
      </c>
      <c r="C27" s="15" t="inlineStr">
        <is>
          <t>INR mn</t>
        </is>
      </c>
      <c r="D27" s="112">
        <f>D26-D28</f>
        <v/>
      </c>
    </row>
    <row r="28">
      <c r="A28" s="36" t="inlineStr">
        <is>
          <t>Land</t>
        </is>
      </c>
      <c r="C28" s="15" t="inlineStr">
        <is>
          <t>INR mn</t>
        </is>
      </c>
      <c r="D28" s="112">
        <f>D18</f>
        <v/>
      </c>
    </row>
    <row r="29"/>
    <row r="30">
      <c r="A30" t="inlineStr">
        <is>
          <t>Land value appreciation</t>
        </is>
      </c>
      <c r="C30" s="15" t="inlineStr">
        <is>
          <t>% p.a.</t>
        </is>
      </c>
      <c r="D30" s="20" t="n">
        <v>0.05</v>
      </c>
    </row>
    <row r="31"/>
    <row r="32">
      <c r="A32" t="inlineStr">
        <is>
          <t>Plant &amp; Machinery</t>
        </is>
      </c>
    </row>
    <row r="33">
      <c r="A33" s="36" t="inlineStr">
        <is>
          <t>Depreciation method</t>
        </is>
      </c>
      <c r="D33" s="12" t="inlineStr">
        <is>
          <t>SLM</t>
        </is>
      </c>
      <c r="E33" s="42" t="n"/>
    </row>
    <row r="34">
      <c r="A34" s="36" t="inlineStr">
        <is>
          <t>Useful economic life</t>
        </is>
      </c>
      <c r="C34" s="15" t="inlineStr">
        <is>
          <t>Years</t>
        </is>
      </c>
      <c r="D34" s="12" t="n">
        <v>25</v>
      </c>
    </row>
    <row r="35"/>
    <row r="36">
      <c r="A36" t="inlineStr">
        <is>
          <t>Capital Structure</t>
        </is>
      </c>
    </row>
    <row r="37">
      <c r="A37" s="36" t="inlineStr">
        <is>
          <t>Equity</t>
        </is>
      </c>
      <c r="C37" s="15" t="inlineStr">
        <is>
          <t>%</t>
        </is>
      </c>
      <c r="D37" s="20" t="n">
        <v>0.4</v>
      </c>
    </row>
    <row r="38">
      <c r="A38" s="36" t="inlineStr">
        <is>
          <t>Debt</t>
        </is>
      </c>
      <c r="C38" s="15" t="inlineStr">
        <is>
          <t>%</t>
        </is>
      </c>
      <c r="D38" s="92">
        <f>1-D37</f>
        <v/>
      </c>
    </row>
    <row r="39"/>
    <row r="40">
      <c r="A40" t="inlineStr">
        <is>
          <t>Additional equity raised</t>
        </is>
      </c>
      <c r="C40" s="15" t="inlineStr">
        <is>
          <t>INR mn</t>
        </is>
      </c>
      <c r="E40" s="52" t="n">
        <v>0</v>
      </c>
      <c r="F40" s="52" t="n">
        <v>0</v>
      </c>
      <c r="G40" s="52" t="n">
        <v>0</v>
      </c>
      <c r="H40" s="52" t="n">
        <v>0</v>
      </c>
      <c r="I40" s="52" t="n">
        <v>0</v>
      </c>
      <c r="J40" s="52" t="n">
        <v>0</v>
      </c>
      <c r="K40" s="52" t="n">
        <v>0</v>
      </c>
      <c r="L40" s="52" t="n">
        <v>0</v>
      </c>
      <c r="M40" s="52" t="n">
        <v>0</v>
      </c>
      <c r="N40" s="52" t="n">
        <v>0</v>
      </c>
      <c r="O40" s="52" t="n">
        <v>0</v>
      </c>
      <c r="P40" s="52" t="n">
        <v>0</v>
      </c>
      <c r="Q40" s="52" t="n">
        <v>0</v>
      </c>
      <c r="R40" s="52" t="n">
        <v>0</v>
      </c>
      <c r="S40" s="52" t="n">
        <v>0</v>
      </c>
      <c r="T40" s="52" t="n">
        <v>0</v>
      </c>
      <c r="U40" s="52" t="n">
        <v>0</v>
      </c>
      <c r="V40" s="52" t="n">
        <v>0</v>
      </c>
      <c r="W40" s="52" t="n">
        <v>0</v>
      </c>
      <c r="X40" s="52" t="n">
        <v>0</v>
      </c>
      <c r="Y40" s="52" t="n">
        <v>0</v>
      </c>
      <c r="Z40" s="52" t="n">
        <v>0</v>
      </c>
      <c r="AA40" s="52" t="n">
        <v>0</v>
      </c>
      <c r="AB40" s="52" t="n">
        <v>0</v>
      </c>
      <c r="AC40" s="52" t="n">
        <v>0</v>
      </c>
    </row>
    <row r="41"/>
    <row r="42">
      <c r="A42" t="inlineStr">
        <is>
          <t>Interest Rate on Long Term Debt</t>
        </is>
      </c>
      <c r="C42" s="15" t="inlineStr">
        <is>
          <t>%</t>
        </is>
      </c>
      <c r="D42" s="20" t="n">
        <v>0.1</v>
      </c>
    </row>
    <row r="43"/>
    <row r="44">
      <c r="A44" t="inlineStr">
        <is>
          <t>Debt repayment option</t>
        </is>
      </c>
      <c r="D44" s="8" t="inlineStr">
        <is>
          <t>Sculpted</t>
        </is>
      </c>
      <c r="E44" s="42" t="n"/>
    </row>
    <row r="45"/>
    <row r="46">
      <c r="A46" t="inlineStr">
        <is>
          <t>Debt repayment equated period</t>
        </is>
      </c>
      <c r="C46" s="15" t="inlineStr">
        <is>
          <t>Years</t>
        </is>
      </c>
      <c r="D46" s="12" t="n">
        <v>15</v>
      </c>
    </row>
    <row r="47">
      <c r="A47" t="inlineStr">
        <is>
          <t>Debt repayment structure (equated)</t>
        </is>
      </c>
      <c r="C47" s="15" t="inlineStr">
        <is>
          <t>%</t>
        </is>
      </c>
      <c r="D47" s="43">
        <f>SUM(E47:AC47)</f>
        <v/>
      </c>
      <c r="E47" s="23">
        <f>IF(E6&gt;$D$46,0,1/$D$46)</f>
        <v/>
      </c>
      <c r="F47" s="23">
        <f>IF(F6&gt;$D$46,0,1/$D$46)</f>
        <v/>
      </c>
      <c r="G47" s="23">
        <f>IF(G6&gt;$D$46,0,1/$D$46)</f>
        <v/>
      </c>
      <c r="H47" s="23">
        <f>IF(H6&gt;$D$46,0,1/$D$46)</f>
        <v/>
      </c>
      <c r="I47" s="23">
        <f>IF(I6&gt;$D$46,0,1/$D$46)</f>
        <v/>
      </c>
      <c r="J47" s="23">
        <f>IF(J6&gt;$D$46,0,1/$D$46)</f>
        <v/>
      </c>
      <c r="K47" s="23">
        <f>IF(K6&gt;$D$46,0,1/$D$46)</f>
        <v/>
      </c>
      <c r="L47" s="23">
        <f>IF(L6&gt;$D$46,0,1/$D$46)</f>
        <v/>
      </c>
      <c r="M47" s="23">
        <f>IF(M6&gt;$D$46,0,1/$D$46)</f>
        <v/>
      </c>
      <c r="N47" s="23">
        <f>IF(N6&gt;$D$46,0,1/$D$46)</f>
        <v/>
      </c>
      <c r="O47" s="23">
        <f>IF(O6&gt;$D$46,0,1/$D$46)</f>
        <v/>
      </c>
      <c r="P47" s="23">
        <f>IF(P6&gt;$D$46,0,1/$D$46)</f>
        <v/>
      </c>
      <c r="Q47" s="23">
        <f>IF(Q6&gt;$D$46,0,1/$D$46)</f>
        <v/>
      </c>
      <c r="R47" s="23">
        <f>IF(R6&gt;$D$46,0,1/$D$46)</f>
        <v/>
      </c>
      <c r="S47" s="23">
        <f>IF(S6&gt;$D$46,0,1/$D$46)</f>
        <v/>
      </c>
      <c r="T47" s="23">
        <f>IF(T6&gt;$D$46,0,1/$D$46)</f>
        <v/>
      </c>
      <c r="U47" s="23">
        <f>IF(U6&gt;$D$46,0,1/$D$46)</f>
        <v/>
      </c>
      <c r="V47" s="23">
        <f>IF(V6&gt;$D$46,0,1/$D$46)</f>
        <v/>
      </c>
      <c r="W47" s="23">
        <f>IF(W6&gt;$D$46,0,1/$D$46)</f>
        <v/>
      </c>
      <c r="X47" s="23">
        <f>IF(X6&gt;$D$46,0,1/$D$46)</f>
        <v/>
      </c>
      <c r="Y47" s="23">
        <f>IF(Y6&gt;$D$46,0,1/$D$46)</f>
        <v/>
      </c>
      <c r="Z47" s="23">
        <f>IF(Z6&gt;$D$46,0,1/$D$46)</f>
        <v/>
      </c>
      <c r="AA47" s="23">
        <f>IF(AA6&gt;$D$46,0,1/$D$46)</f>
        <v/>
      </c>
      <c r="AB47" s="23">
        <f>IF(AB6&gt;$D$46,0,1/$D$46)</f>
        <v/>
      </c>
      <c r="AC47" s="23">
        <f>IF(AC6&gt;$D$46,0,1/$D$46)</f>
        <v/>
      </c>
    </row>
    <row r="48">
      <c r="A48" t="inlineStr">
        <is>
          <t>Debt repayment structure (sculpted)</t>
        </is>
      </c>
      <c r="C48" s="15" t="inlineStr">
        <is>
          <t>%</t>
        </is>
      </c>
      <c r="D48" s="43">
        <f>SUM(E48:AC48)</f>
        <v/>
      </c>
      <c r="E48" s="21" t="n">
        <v>0.025</v>
      </c>
      <c r="F48" s="21" t="n">
        <v>0.05</v>
      </c>
      <c r="G48" s="21" t="n">
        <v>0.05</v>
      </c>
      <c r="H48" s="21" t="n">
        <v>0.05</v>
      </c>
      <c r="I48" s="21" t="n">
        <v>0.05</v>
      </c>
      <c r="J48" s="21" t="n">
        <v>0.075</v>
      </c>
      <c r="K48" s="21" t="n">
        <v>0.1</v>
      </c>
      <c r="L48" s="21" t="n">
        <v>0.1</v>
      </c>
      <c r="M48" s="21" t="n">
        <v>0.1</v>
      </c>
      <c r="N48" s="21" t="n">
        <v>0.1</v>
      </c>
      <c r="O48" s="21" t="n">
        <v>0.1</v>
      </c>
      <c r="P48" s="21" t="n">
        <v>0.1</v>
      </c>
      <c r="Q48" s="21" t="n">
        <v>0.1</v>
      </c>
      <c r="R48" s="21" t="n">
        <v>0</v>
      </c>
      <c r="S48" s="21" t="n">
        <v>0</v>
      </c>
      <c r="T48" s="21" t="n">
        <v>0</v>
      </c>
      <c r="U48" s="21" t="n">
        <v>0</v>
      </c>
      <c r="V48" s="21" t="n">
        <v>0</v>
      </c>
      <c r="W48" s="21" t="n">
        <v>0</v>
      </c>
      <c r="X48" s="21" t="n">
        <v>0</v>
      </c>
      <c r="Y48" s="21" t="n">
        <v>0</v>
      </c>
      <c r="Z48" s="21" t="n">
        <v>0</v>
      </c>
      <c r="AA48" s="21" t="n">
        <v>0</v>
      </c>
      <c r="AB48" s="21" t="n">
        <v>0</v>
      </c>
      <c r="AC48" s="21" t="n">
        <v>0</v>
      </c>
    </row>
    <row r="49">
      <c r="A49" t="inlineStr">
        <is>
          <t>Debt repayment (selected option)</t>
        </is>
      </c>
      <c r="C49" s="15" t="inlineStr">
        <is>
          <t>%</t>
        </is>
      </c>
      <c r="D49" s="43">
        <f>SUM(E49:AC49)</f>
        <v/>
      </c>
      <c r="E49" s="23">
        <f>IF($D$44="Equated",E47,E48)</f>
        <v/>
      </c>
      <c r="F49" s="23">
        <f>IF($D$44="Equated",F47,F48)</f>
        <v/>
      </c>
      <c r="G49" s="23">
        <f>IF($D$44="Equated",G47,G48)</f>
        <v/>
      </c>
      <c r="H49" s="23">
        <f>IF($D$44="Equated",H47,H48)</f>
        <v/>
      </c>
      <c r="I49" s="23">
        <f>IF($D$44="Equated",I47,I48)</f>
        <v/>
      </c>
      <c r="J49" s="23">
        <f>IF($D$44="Equated",J47,J48)</f>
        <v/>
      </c>
      <c r="K49" s="23">
        <f>IF($D$44="Equated",K47,K48)</f>
        <v/>
      </c>
      <c r="L49" s="23">
        <f>IF($D$44="Equated",L47,L48)</f>
        <v/>
      </c>
      <c r="M49" s="23">
        <f>IF($D$44="Equated",M47,M48)</f>
        <v/>
      </c>
      <c r="N49" s="23">
        <f>IF($D$44="Equated",N47,N48)</f>
        <v/>
      </c>
      <c r="O49" s="23">
        <f>IF($D$44="Equated",O47,O48)</f>
        <v/>
      </c>
      <c r="P49" s="23">
        <f>IF($D$44="Equated",P47,P48)</f>
        <v/>
      </c>
      <c r="Q49" s="23">
        <f>IF($D$44="Equated",Q47,Q48)</f>
        <v/>
      </c>
      <c r="R49" s="23">
        <f>IF($D$44="Equated",R47,R48)</f>
        <v/>
      </c>
      <c r="S49" s="23">
        <f>IF($D$44="Equated",S47,S48)</f>
        <v/>
      </c>
      <c r="T49" s="23">
        <f>IF($D$44="Equated",T47,T48)</f>
        <v/>
      </c>
      <c r="U49" s="23">
        <f>IF($D$44="Equated",U47,U48)</f>
        <v/>
      </c>
      <c r="V49" s="23">
        <f>IF($D$44="Equated",V47,V48)</f>
        <v/>
      </c>
      <c r="W49" s="23">
        <f>IF($D$44="Equated",W47,W48)</f>
        <v/>
      </c>
      <c r="X49" s="23">
        <f>IF($D$44="Equated",X47,X48)</f>
        <v/>
      </c>
      <c r="Y49" s="23">
        <f>IF($D$44="Equated",Y47,Y48)</f>
        <v/>
      </c>
      <c r="Z49" s="23">
        <f>IF($D$44="Equated",Z47,Z48)</f>
        <v/>
      </c>
      <c r="AA49" s="23">
        <f>IF($D$44="Equated",AA47,AA48)</f>
        <v/>
      </c>
      <c r="AB49" s="23">
        <f>IF($D$44="Equated",AB47,AB48)</f>
        <v/>
      </c>
      <c r="AC49" s="23">
        <f>IF($D$44="Equated",AC47,AC48)</f>
        <v/>
      </c>
    </row>
    <row r="50"/>
    <row r="51">
      <c r="A51" t="inlineStr">
        <is>
          <t>Debt Covenant - Debt Service Coverage Ratio (DSCR)</t>
        </is>
      </c>
    </row>
    <row r="52">
      <c r="A52" s="36" t="inlineStr">
        <is>
          <t>Average DSCR</t>
        </is>
      </c>
      <c r="C52" s="15" t="inlineStr">
        <is>
          <t>Times</t>
        </is>
      </c>
      <c r="D52" s="47" t="n">
        <v>1.25</v>
      </c>
    </row>
    <row r="53">
      <c r="A53" s="36" t="inlineStr">
        <is>
          <t>Min. DSCR</t>
        </is>
      </c>
      <c r="C53" s="15" t="inlineStr">
        <is>
          <t>Times</t>
        </is>
      </c>
      <c r="D53" s="46" t="n">
        <v>1</v>
      </c>
    </row>
    <row r="54"/>
    <row r="55">
      <c r="A55" t="inlineStr">
        <is>
          <t>Plant Capacity</t>
        </is>
      </c>
      <c r="C55" s="15" t="inlineStr">
        <is>
          <t>MW</t>
        </is>
      </c>
      <c r="D55" s="12" t="n">
        <v>100</v>
      </c>
    </row>
    <row r="56">
      <c r="A56" t="inlineStr">
        <is>
          <t>Plant load factor</t>
        </is>
      </c>
      <c r="C56" s="15" t="inlineStr">
        <is>
          <t>%</t>
        </is>
      </c>
      <c r="D56" s="20" t="n">
        <v>0.2</v>
      </c>
    </row>
    <row r="57">
      <c r="A57" t="inlineStr">
        <is>
          <t>Tariff in first year of operation</t>
        </is>
      </c>
      <c r="C57" s="15" t="inlineStr">
        <is>
          <t>INR/Unit</t>
        </is>
      </c>
      <c r="D57" s="10" t="n">
        <v>2.5</v>
      </c>
    </row>
    <row r="58">
      <c r="A58" t="inlineStr">
        <is>
          <t>Annual escalation in Tariff (as per agreement)</t>
        </is>
      </c>
      <c r="C58" s="15" t="inlineStr">
        <is>
          <t>%</t>
        </is>
      </c>
      <c r="F58" s="21" t="n">
        <v>0.01</v>
      </c>
      <c r="G58" s="21" t="n">
        <v>0.01</v>
      </c>
      <c r="H58" s="21" t="n">
        <v>0.01</v>
      </c>
      <c r="I58" s="21" t="n">
        <v>0.01</v>
      </c>
      <c r="J58" s="21" t="n">
        <v>0.01</v>
      </c>
      <c r="K58" s="21" t="n">
        <v>0.01</v>
      </c>
      <c r="L58" s="21" t="n">
        <v>0.01</v>
      </c>
      <c r="M58" s="21" t="n">
        <v>0.01</v>
      </c>
      <c r="N58" s="21" t="n">
        <v>0.01</v>
      </c>
      <c r="O58" s="21" t="n">
        <v>0.01</v>
      </c>
      <c r="P58" s="21" t="n">
        <v>0.01</v>
      </c>
      <c r="Q58" s="21" t="n">
        <v>0.01</v>
      </c>
      <c r="R58" s="21" t="n">
        <v>0.01</v>
      </c>
      <c r="S58" s="21" t="n">
        <v>0.01</v>
      </c>
      <c r="T58" s="21" t="n">
        <v>0.01</v>
      </c>
      <c r="U58" s="21" t="n">
        <v>0.01</v>
      </c>
      <c r="V58" s="21" t="n">
        <v>0.01</v>
      </c>
      <c r="W58" s="21" t="n">
        <v>0.01</v>
      </c>
      <c r="X58" s="21" t="n">
        <v>0.01</v>
      </c>
      <c r="Y58" s="21" t="n">
        <v>0.01</v>
      </c>
      <c r="Z58" s="21" t="n">
        <v>0.01</v>
      </c>
      <c r="AA58" s="21" t="n">
        <v>0.01</v>
      </c>
      <c r="AB58" s="21" t="n">
        <v>0.01</v>
      </c>
      <c r="AC58" s="21" t="n">
        <v>0.01</v>
      </c>
    </row>
    <row r="59">
      <c r="F59" s="22" t="n"/>
      <c r="G59" s="22" t="n"/>
      <c r="H59" s="22" t="n"/>
      <c r="I59" s="22" t="n"/>
      <c r="J59" s="22" t="n"/>
      <c r="K59" s="22" t="n"/>
      <c r="L59" s="22" t="n"/>
      <c r="M59" s="22" t="n"/>
      <c r="N59" s="22" t="n"/>
      <c r="O59" s="22" t="n"/>
      <c r="P59" s="22" t="n"/>
      <c r="Q59" s="22" t="n"/>
      <c r="R59" s="22" t="n"/>
      <c r="S59" s="22" t="n"/>
      <c r="T59" s="22" t="n"/>
      <c r="U59" s="22" t="n"/>
      <c r="V59" s="22" t="n"/>
      <c r="W59" s="22" t="n"/>
      <c r="X59" s="22" t="n"/>
      <c r="Y59" s="22" t="n"/>
      <c r="Z59" s="22" t="n"/>
      <c r="AA59" s="22" t="n"/>
      <c r="AB59" s="22" t="n"/>
      <c r="AC59" s="22" t="n"/>
    </row>
    <row r="60">
      <c r="A60" t="inlineStr">
        <is>
          <t>Operation &amp; Maintenance Cost</t>
        </is>
      </c>
      <c r="C60" s="15" t="inlineStr">
        <is>
          <t>INR/MW</t>
        </is>
      </c>
      <c r="D60" s="12" t="n">
        <v>250000</v>
      </c>
      <c r="F60" s="22" t="n"/>
      <c r="G60" s="22" t="n"/>
      <c r="H60" s="22" t="n"/>
      <c r="I60" s="22" t="n"/>
      <c r="J60" s="22" t="n"/>
      <c r="K60" s="22" t="n"/>
      <c r="L60" s="22" t="n"/>
      <c r="M60" s="22" t="n"/>
      <c r="N60" s="22" t="n"/>
      <c r="O60" s="22" t="n"/>
      <c r="P60" s="22" t="n"/>
      <c r="Q60" s="22" t="n"/>
      <c r="R60" s="22" t="n"/>
      <c r="S60" s="22" t="n"/>
      <c r="T60" s="22" t="n"/>
      <c r="U60" s="22" t="n"/>
      <c r="V60" s="22" t="n"/>
      <c r="W60" s="22" t="n"/>
      <c r="X60" s="22" t="n"/>
      <c r="Y60" s="22" t="n"/>
      <c r="Z60" s="22" t="n"/>
      <c r="AA60" s="22" t="n"/>
      <c r="AB60" s="22" t="n"/>
      <c r="AC60" s="22" t="n"/>
    </row>
    <row r="61">
      <c r="A61" t="inlineStr">
        <is>
          <t>Annual escalation in O&amp;M Cost (base inputs)</t>
        </is>
      </c>
      <c r="C61" s="15" t="inlineStr">
        <is>
          <t>%</t>
        </is>
      </c>
      <c r="F61" s="21" t="n">
        <v>0.05</v>
      </c>
      <c r="G61" s="21" t="n">
        <v>0.05</v>
      </c>
      <c r="H61" s="21" t="n">
        <v>0.05</v>
      </c>
      <c r="I61" s="21" t="n">
        <v>0.05</v>
      </c>
      <c r="J61" s="21" t="n">
        <v>0.05</v>
      </c>
      <c r="K61" s="21" t="n">
        <v>0.05</v>
      </c>
      <c r="L61" s="21" t="n">
        <v>0.05</v>
      </c>
      <c r="M61" s="21" t="n">
        <v>0.05</v>
      </c>
      <c r="N61" s="21" t="n">
        <v>0.05</v>
      </c>
      <c r="O61" s="21" t="n">
        <v>0.05</v>
      </c>
      <c r="P61" s="21" t="n">
        <v>0.05</v>
      </c>
      <c r="Q61" s="21" t="n">
        <v>0.05</v>
      </c>
      <c r="R61" s="21" t="n">
        <v>0.05</v>
      </c>
      <c r="S61" s="21" t="n">
        <v>0.05</v>
      </c>
      <c r="T61" s="21" t="n">
        <v>0.05</v>
      </c>
      <c r="U61" s="21" t="n">
        <v>0.05</v>
      </c>
      <c r="V61" s="21" t="n">
        <v>0.05</v>
      </c>
      <c r="W61" s="21" t="n">
        <v>0.05</v>
      </c>
      <c r="X61" s="21" t="n">
        <v>0.05</v>
      </c>
      <c r="Y61" s="21" t="n">
        <v>0.05</v>
      </c>
      <c r="Z61" s="21" t="n">
        <v>0.05</v>
      </c>
      <c r="AA61" s="21" t="n">
        <v>0.05</v>
      </c>
      <c r="AB61" s="21" t="n">
        <v>0.05</v>
      </c>
      <c r="AC61" s="21" t="n">
        <v>0.05</v>
      </c>
    </row>
    <row r="62">
      <c r="A62" t="inlineStr">
        <is>
          <t>Sensitivity factor adjustment for O&amp;M Cost</t>
        </is>
      </c>
      <c r="C62" s="15" t="inlineStr">
        <is>
          <t>%</t>
        </is>
      </c>
      <c r="D62" s="20" t="n">
        <v>0</v>
      </c>
    </row>
    <row r="63">
      <c r="A63" t="inlineStr">
        <is>
          <t>Annual escalation in O&amp;M Cost (final to be considered)</t>
        </is>
      </c>
      <c r="C63" s="15" t="inlineStr">
        <is>
          <t>%</t>
        </is>
      </c>
      <c r="F63" s="23">
        <f>F61+$D$62</f>
        <v/>
      </c>
      <c r="G63" s="23">
        <f>G61+$D$62</f>
        <v/>
      </c>
      <c r="H63" s="23">
        <f>H61+$D$62</f>
        <v/>
      </c>
      <c r="I63" s="23">
        <f>I61+$D$62</f>
        <v/>
      </c>
      <c r="J63" s="23">
        <f>J61+$D$62</f>
        <v/>
      </c>
      <c r="K63" s="23">
        <f>K61+$D$62</f>
        <v/>
      </c>
      <c r="L63" s="23">
        <f>L61+$D$62</f>
        <v/>
      </c>
      <c r="M63" s="23">
        <f>M61+$D$62</f>
        <v/>
      </c>
      <c r="N63" s="23">
        <f>N61+$D$62</f>
        <v/>
      </c>
      <c r="O63" s="23">
        <f>O61+$D$62</f>
        <v/>
      </c>
      <c r="P63" s="23">
        <f>P61+$D$62</f>
        <v/>
      </c>
      <c r="Q63" s="23">
        <f>Q61+$D$62</f>
        <v/>
      </c>
      <c r="R63" s="23">
        <f>R61+$D$62</f>
        <v/>
      </c>
      <c r="S63" s="23">
        <f>S61+$D$62</f>
        <v/>
      </c>
      <c r="T63" s="23">
        <f>T61+$D$62</f>
        <v/>
      </c>
      <c r="U63" s="23">
        <f>U61+$D$62</f>
        <v/>
      </c>
      <c r="V63" s="23">
        <f>V61+$D$62</f>
        <v/>
      </c>
      <c r="W63" s="23">
        <f>W61+$D$62</f>
        <v/>
      </c>
      <c r="X63" s="23">
        <f>X61+$D$62</f>
        <v/>
      </c>
      <c r="Y63" s="23">
        <f>Y61+$D$62</f>
        <v/>
      </c>
      <c r="Z63" s="23">
        <f>Z61+$D$62</f>
        <v/>
      </c>
      <c r="AA63" s="23">
        <f>AA61+$D$62</f>
        <v/>
      </c>
      <c r="AB63" s="23">
        <f>AB61+$D$62</f>
        <v/>
      </c>
      <c r="AC63" s="23">
        <f>AC61+$D$62</f>
        <v/>
      </c>
    </row>
    <row r="64"/>
    <row r="65">
      <c r="A65" t="inlineStr">
        <is>
          <t>Insurance charges</t>
        </is>
      </c>
      <c r="C65" s="15" t="inlineStr">
        <is>
          <t>% of Project Cost</t>
        </is>
      </c>
      <c r="D65" s="20" t="n">
        <v>0.0025</v>
      </c>
    </row>
    <row r="66">
      <c r="A66" t="inlineStr">
        <is>
          <t>Escalation in Insurance charges</t>
        </is>
      </c>
      <c r="C66" s="15" t="inlineStr">
        <is>
          <t>%</t>
        </is>
      </c>
      <c r="D66" s="20" t="n">
        <v>0.05</v>
      </c>
    </row>
    <row r="67">
      <c r="A67" t="inlineStr">
        <is>
          <t>Escalation in every n years</t>
        </is>
      </c>
      <c r="C67" s="15" t="inlineStr">
        <is>
          <t>Years</t>
        </is>
      </c>
      <c r="D67" s="12" t="n">
        <v>5</v>
      </c>
    </row>
    <row r="68"/>
    <row r="69">
      <c r="A69" t="inlineStr">
        <is>
          <t>Inverter replacement cost</t>
        </is>
      </c>
      <c r="C69" s="15" t="inlineStr">
        <is>
          <t>INR/MW</t>
        </is>
      </c>
      <c r="D69" s="12" t="n">
        <v>1000000</v>
      </c>
    </row>
    <row r="70">
      <c r="A70" t="inlineStr">
        <is>
          <t>Incurred over n years</t>
        </is>
      </c>
      <c r="C70" s="15" t="inlineStr">
        <is>
          <t>Years</t>
        </is>
      </c>
      <c r="D70" s="12" t="n">
        <v>15</v>
      </c>
    </row>
    <row r="71"/>
    <row r="72">
      <c r="A72" t="inlineStr">
        <is>
          <t>Effective Tax Rate</t>
        </is>
      </c>
      <c r="C72" s="15" t="inlineStr">
        <is>
          <t>%</t>
        </is>
      </c>
      <c r="D72" s="20" t="n">
        <v>0.25</v>
      </c>
    </row>
    <row r="73"/>
    <row r="74">
      <c r="A74" s="1" t="inlineStr">
        <is>
          <t>Working Capital Assumptions</t>
        </is>
      </c>
    </row>
    <row r="75">
      <c r="A75" t="inlineStr">
        <is>
          <t>Receivables Days</t>
        </is>
      </c>
      <c r="C75" s="15" t="inlineStr">
        <is>
          <t>Days</t>
        </is>
      </c>
      <c r="D75" s="12" t="n">
        <v>45</v>
      </c>
      <c r="E75" s="42" t="n"/>
    </row>
    <row r="76">
      <c r="A76" t="inlineStr">
        <is>
          <t>O&amp;M Cost Payable Days</t>
        </is>
      </c>
      <c r="C76" s="15" t="inlineStr">
        <is>
          <t>Days</t>
        </is>
      </c>
      <c r="D76" s="12" t="n">
        <v>30</v>
      </c>
      <c r="E76" s="42" t="n"/>
    </row>
    <row r="77"/>
    <row r="78">
      <c r="A78" s="1" t="inlineStr">
        <is>
          <t>Sensitivity Analysis on IRR</t>
        </is>
      </c>
    </row>
    <row r="79">
      <c r="A79" s="42" t="inlineStr">
        <is>
          <t>(Impact of changes in O&amp;M cost and project cost on IRR)</t>
        </is>
      </c>
      <c r="G79" s="74" t="inlineStr">
        <is>
          <t>Data Table - What If Analysis</t>
        </is>
      </c>
      <c r="H79" s="18" t="n"/>
    </row>
    <row r="80"/>
    <row r="81">
      <c r="D81" s="114" t="inlineStr">
        <is>
          <t>% change in project cost</t>
        </is>
      </c>
      <c r="E81" s="115" t="inlineStr">
        <is>
          <t>% points change in annual escalation in O&amp;M Cost</t>
        </is>
      </c>
      <c r="F81" s="116" t="n"/>
      <c r="G81" s="116" t="n"/>
      <c r="H81" s="116" t="n"/>
      <c r="I81" s="116" t="n"/>
      <c r="J81" s="116" t="n"/>
      <c r="K81" s="116" t="n"/>
      <c r="L81" s="116" t="n"/>
      <c r="M81" s="116" t="n"/>
      <c r="N81" s="117" t="n"/>
    </row>
    <row r="82">
      <c r="D82" s="118" t="n"/>
      <c r="E82" s="65">
        <f>IRR!D20</f>
        <v/>
      </c>
      <c r="F82" s="66" t="n">
        <v>-0.02</v>
      </c>
      <c r="G82" s="66">
        <f>F82+0.5%</f>
        <v/>
      </c>
      <c r="H82" s="66">
        <f>G82+0.5%</f>
        <v/>
      </c>
      <c r="I82" s="66">
        <f>H82+0.5%</f>
        <v/>
      </c>
      <c r="J82" s="101">
        <f>I82+0.5%</f>
        <v/>
      </c>
      <c r="K82" s="66">
        <f>J82+0.5%</f>
        <v/>
      </c>
      <c r="L82" s="66">
        <f>K82+0.5%</f>
        <v/>
      </c>
      <c r="M82" s="66">
        <f>L82+0.5%</f>
        <v/>
      </c>
      <c r="N82" s="66">
        <f>M82+0.5%</f>
        <v/>
      </c>
    </row>
    <row r="83">
      <c r="D83" s="118" t="n"/>
      <c r="E83" s="66" t="n">
        <v>-0.1</v>
      </c>
      <c r="F83" s="68">
        <f/>
        <v/>
      </c>
      <c r="G83" s="68" t="n">
        <v>0.146645599603653</v>
      </c>
      <c r="H83" s="68" t="n">
        <v>0.1462598264217377</v>
      </c>
      <c r="I83" s="68" t="n">
        <v>0.145849758386612</v>
      </c>
      <c r="J83" s="102" t="n">
        <v>0.1454133808612824</v>
      </c>
      <c r="K83" s="68" t="n">
        <v>0.1449484765529633</v>
      </c>
      <c r="L83" s="68" t="n">
        <v>0.1444525539875031</v>
      </c>
      <c r="M83" s="68" t="n">
        <v>0.1439228832721711</v>
      </c>
      <c r="N83" s="68" t="n">
        <v>0.1433564364910126</v>
      </c>
    </row>
    <row r="84">
      <c r="D84" s="118" t="n"/>
      <c r="E84" s="66">
        <f>E83+2.5%</f>
        <v/>
      </c>
      <c r="F84" s="68" t="n">
        <v>0.1431411921977997</v>
      </c>
      <c r="G84" s="68" t="n">
        <v>0.1427785813808441</v>
      </c>
      <c r="H84" s="68" t="n">
        <v>0.142393296957016</v>
      </c>
      <c r="I84" s="68" t="n">
        <v>0.1419834911823273</v>
      </c>
      <c r="J84" s="102" t="n">
        <v>0.1415470898151398</v>
      </c>
      <c r="K84" s="68" t="n">
        <v>0.141081827878952</v>
      </c>
      <c r="L84" s="68" t="n">
        <v>0.1405852019786834</v>
      </c>
      <c r="M84" s="68" t="n">
        <v>0.1400543987751007</v>
      </c>
      <c r="N84" s="68" t="n">
        <v>0.1394863307476044</v>
      </c>
    </row>
    <row r="85">
      <c r="D85" s="118" t="n"/>
      <c r="E85" s="66">
        <f>E84+2.5%</f>
        <v/>
      </c>
      <c r="F85" s="68" t="n">
        <v>0.1394540846347809</v>
      </c>
      <c r="G85" s="68" t="n">
        <v>0.1390921890735626</v>
      </c>
      <c r="H85" s="68" t="n">
        <v>0.1387074291706085</v>
      </c>
      <c r="I85" s="68" t="n">
        <v>0.1382979094982147</v>
      </c>
      <c r="J85" s="102" t="n">
        <v>0.1378615319728851</v>
      </c>
      <c r="K85" s="68" t="n">
        <v>0.1373959958553314</v>
      </c>
      <c r="L85" s="68" t="n">
        <v>0.1368987381458282</v>
      </c>
      <c r="M85" s="68" t="n">
        <v>0.1363669097423554</v>
      </c>
      <c r="N85" s="68" t="n">
        <v>0.1357973635196686</v>
      </c>
    </row>
    <row r="86">
      <c r="D86" s="118" t="n"/>
      <c r="E86" s="66">
        <f>E85+2.5%</f>
        <v/>
      </c>
      <c r="F86" s="68" t="n">
        <v>0.1359339535236359</v>
      </c>
      <c r="G86" s="68" t="n">
        <v>0.1355727851390839</v>
      </c>
      <c r="H86" s="68" t="n">
        <v>0.1351885616779328</v>
      </c>
      <c r="I86" s="68" t="n">
        <v>0.1347793638706208</v>
      </c>
      <c r="J86" s="102" t="n">
        <v>0.1343430578708649</v>
      </c>
      <c r="K86" s="68" t="n">
        <v>0.1338772952556611</v>
      </c>
      <c r="L86" s="68" t="n">
        <v>0.1333794891834259</v>
      </c>
      <c r="M86" s="68" t="n">
        <v>0.1328467428684235</v>
      </c>
      <c r="N86" s="68" t="n">
        <v>0.1322758376598358</v>
      </c>
    </row>
    <row r="87">
      <c r="D87" s="118" t="n"/>
      <c r="E87" s="101">
        <f>E86+2.5%</f>
        <v/>
      </c>
      <c r="F87" s="102" t="n">
        <v>0.1325685322284699</v>
      </c>
      <c r="G87" s="102" t="n">
        <v>0.132208102941513</v>
      </c>
      <c r="H87" s="102" t="n">
        <v>0.1318244278430939</v>
      </c>
      <c r="I87" s="102" t="n">
        <v>0.1314155757427216</v>
      </c>
      <c r="J87" s="103" t="n">
        <v>0.1309793770313263</v>
      </c>
      <c r="K87" s="102" t="n">
        <v>0.1305134475231171</v>
      </c>
      <c r="L87" s="102" t="n">
        <v>0.1300151765346527</v>
      </c>
      <c r="M87" s="102" t="n">
        <v>0.1294815957546235</v>
      </c>
      <c r="N87" s="102" t="n">
        <v>0.1289094507694245</v>
      </c>
    </row>
    <row r="88">
      <c r="D88" s="118" t="n"/>
      <c r="E88" s="66">
        <f>E87+2.5%</f>
        <v/>
      </c>
      <c r="F88" s="68" t="n">
        <v>0.1293467581272125</v>
      </c>
      <c r="G88" s="68" t="n">
        <v>0.128987056016922</v>
      </c>
      <c r="H88" s="68" t="n">
        <v>0.1286039531230926</v>
      </c>
      <c r="I88" s="68" t="n">
        <v>0.128195458650589</v>
      </c>
      <c r="J88" s="102" t="n">
        <v>0.1277594149112701</v>
      </c>
      <c r="K88" s="68" t="n">
        <v>0.1272933900356292</v>
      </c>
      <c r="L88" s="68" t="n">
        <v>0.1267947018146515</v>
      </c>
      <c r="M88" s="68" t="n">
        <v>0.126260381937027</v>
      </c>
      <c r="N88" s="68" t="n">
        <v>0.1256870925426483</v>
      </c>
    </row>
    <row r="89">
      <c r="D89" s="118" t="n"/>
      <c r="E89" s="66">
        <f>E88+2.5%</f>
        <v/>
      </c>
      <c r="F89" s="68" t="n">
        <v>0.1262586176395416</v>
      </c>
      <c r="G89" s="68" t="n">
        <v>0.1258996546268464</v>
      </c>
      <c r="H89" s="68" t="n">
        <v>0.1255171358585358</v>
      </c>
      <c r="I89" s="68" t="n">
        <v>0.1251090347766876</v>
      </c>
      <c r="J89" s="102" t="n">
        <v>0.1246731698513031</v>
      </c>
      <c r="K89" s="68" t="n">
        <v>0.1242070853710175</v>
      </c>
      <c r="L89" s="68" t="n">
        <v>0.1237080514431</v>
      </c>
      <c r="M89" s="68" t="n">
        <v>0.1231730759143829</v>
      </c>
      <c r="N89" s="68" t="n">
        <v>0.1225987613201141</v>
      </c>
    </row>
    <row r="90">
      <c r="D90" s="118" t="n"/>
      <c r="E90" s="66">
        <f>E89+2.5%</f>
        <v/>
      </c>
      <c r="F90" s="68" t="n">
        <v>0.1232950508594513</v>
      </c>
      <c r="G90" s="68" t="n">
        <v>0.1229368388652801</v>
      </c>
      <c r="H90" s="68" t="n">
        <v>0.1225549042224884</v>
      </c>
      <c r="I90" s="68" t="n">
        <v>0.1221472203731537</v>
      </c>
      <c r="J90" s="102" t="n">
        <v>0.1217115700244904</v>
      </c>
      <c r="K90" s="68" t="n">
        <v>0.1212454736232758</v>
      </c>
      <c r="L90" s="68" t="n">
        <v>0.1207461655139923</v>
      </c>
      <c r="M90" s="68" t="n">
        <v>0.1202105939388275</v>
      </c>
      <c r="N90" s="68" t="n">
        <v>0.1196353375911713</v>
      </c>
    </row>
    <row r="91">
      <c r="D91" s="119" t="n"/>
      <c r="E91" s="66">
        <f>E90+2.5%</f>
        <v/>
      </c>
      <c r="F91" s="68" t="n">
        <v>0.1204478442668915</v>
      </c>
      <c r="G91" s="68" t="n">
        <v>0.1200903594493866</v>
      </c>
      <c r="H91" s="68" t="n">
        <v>0.1197090208530426</v>
      </c>
      <c r="I91" s="68" t="n">
        <v>0.1193017899990082</v>
      </c>
      <c r="J91" s="102" t="n">
        <v>0.1188663780689239</v>
      </c>
      <c r="K91" s="68" t="n">
        <v>0.1184003055095672</v>
      </c>
      <c r="L91" s="68" t="n">
        <v>0.1179007709026337</v>
      </c>
      <c r="M91" s="68" t="n">
        <v>0.1173646867275238</v>
      </c>
      <c r="N91" s="68" t="n">
        <v>0.1167885839939117</v>
      </c>
    </row>
    <row r="92">
      <c r="J92" s="120" t="n"/>
    </row>
    <row r="93" ht="15" customHeight="1" thickBot="1"/>
    <row r="94" customFormat="1" s="61">
      <c r="A94" s="60" t="inlineStr">
        <is>
          <t>End of Sheet</t>
        </is>
      </c>
      <c r="B94" s="60" t="n"/>
    </row>
  </sheetData>
  <mergeCells count="2">
    <mergeCell ref="D81:D91"/>
    <mergeCell ref="E81:N81"/>
  </mergeCells>
  <conditionalFormatting sqref="E47:AC47">
    <cfRule type="expression" priority="1" dxfId="4">
      <formula>$D$47&gt;100%</formula>
    </cfRule>
  </conditionalFormatting>
  <conditionalFormatting sqref="E48:AC48">
    <cfRule type="expression" priority="2" dxfId="4">
      <formula>$D$48&gt;100%</formula>
    </cfRule>
  </conditionalFormatting>
  <conditionalFormatting sqref="E49:AC49">
    <cfRule type="expression" priority="3" dxfId="4">
      <formula>$D$49&gt;100%</formula>
    </cfRule>
  </conditionalFormatting>
  <dataValidations count="1">
    <dataValidation sqref="D44" showErrorMessage="1" showInputMessage="1" allowBlank="1" type="list">
      <formula1>"Equated,Sculpted"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AG24"/>
  <sheetViews>
    <sheetView showGridLines="0" zoomScale="75" zoomScaleNormal="100" workbookViewId="0">
      <pane xSplit="4" ySplit="8" topLeftCell="E9" activePane="bottomRight" state="frozen"/>
      <selection activeCell="D8" sqref="D8"/>
      <selection pane="topRight" activeCell="D8" sqref="D8"/>
      <selection pane="bottomLeft" activeCell="D8" sqref="D8"/>
      <selection pane="bottomRight" activeCell="A23" sqref="A23"/>
    </sheetView>
  </sheetViews>
  <sheetFormatPr baseColWidth="8" defaultColWidth="0" defaultRowHeight="14.4" zeroHeight="1"/>
  <cols>
    <col width="28.5546875" bestFit="1" customWidth="1" min="1" max="1"/>
    <col width="9.21875" customWidth="1" min="2" max="2"/>
    <col width="11.5546875" bestFit="1" customWidth="1" style="15" min="3" max="3"/>
    <col width="20.77734375" customWidth="1" min="4" max="4"/>
    <col width="13.77734375" bestFit="1" customWidth="1" min="5" max="29"/>
    <col width="10.77734375" bestFit="1" customWidth="1" min="30" max="30"/>
    <col hidden="1" min="31" max="33"/>
    <col hidden="1" width="9.21875" customWidth="1" min="34" max="16384"/>
  </cols>
  <sheetData>
    <row r="1" ht="21" customFormat="1" customHeight="1" s="3">
      <c r="A1" s="2">
        <f>Company_Name</f>
        <v/>
      </c>
      <c r="B1" s="2" t="n"/>
      <c r="C1" s="13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</row>
    <row r="2" ht="18" customFormat="1" customHeight="1" s="7">
      <c r="A2" s="4" t="inlineStr">
        <is>
          <t>Revenue Workings</t>
        </is>
      </c>
      <c r="B2" s="5" t="n"/>
      <c r="C2" s="14" t="n"/>
      <c r="D2" s="5" t="n"/>
      <c r="E2" s="110" t="n"/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0" t="n"/>
      <c r="Q2" s="110" t="n"/>
      <c r="R2" s="110" t="n"/>
      <c r="S2" s="110" t="n"/>
      <c r="T2" s="110" t="n"/>
      <c r="U2" s="110" t="n"/>
      <c r="V2" s="110" t="n"/>
      <c r="W2" s="110" t="n"/>
      <c r="X2" s="110" t="n"/>
      <c r="Y2" s="110" t="n"/>
      <c r="Z2" s="110" t="n"/>
      <c r="AA2" s="110" t="n"/>
      <c r="AB2" s="110" t="n"/>
      <c r="AC2" s="110" t="n"/>
    </row>
    <row r="3"/>
    <row r="4" customFormat="1" s="29">
      <c r="A4" s="24" t="inlineStr">
        <is>
          <t>Start Date</t>
        </is>
      </c>
      <c r="B4" s="25" t="n"/>
      <c r="C4" s="26" t="n"/>
      <c r="D4" s="25" t="n"/>
      <c r="E4" s="27">
        <f>Inputs!E4</f>
        <v/>
      </c>
      <c r="F4" s="27">
        <f>Inputs!F4</f>
        <v/>
      </c>
      <c r="G4" s="27">
        <f>Inputs!G4</f>
        <v/>
      </c>
      <c r="H4" s="27">
        <f>Inputs!H4</f>
        <v/>
      </c>
      <c r="I4" s="27">
        <f>Inputs!I4</f>
        <v/>
      </c>
      <c r="J4" s="27">
        <f>Inputs!J4</f>
        <v/>
      </c>
      <c r="K4" s="27">
        <f>Inputs!K4</f>
        <v/>
      </c>
      <c r="L4" s="27">
        <f>Inputs!L4</f>
        <v/>
      </c>
      <c r="M4" s="27">
        <f>Inputs!M4</f>
        <v/>
      </c>
      <c r="N4" s="27">
        <f>Inputs!N4</f>
        <v/>
      </c>
      <c r="O4" s="27">
        <f>Inputs!O4</f>
        <v/>
      </c>
      <c r="P4" s="27">
        <f>Inputs!P4</f>
        <v/>
      </c>
      <c r="Q4" s="27">
        <f>Inputs!Q4</f>
        <v/>
      </c>
      <c r="R4" s="27">
        <f>Inputs!R4</f>
        <v/>
      </c>
      <c r="S4" s="27">
        <f>Inputs!S4</f>
        <v/>
      </c>
      <c r="T4" s="27">
        <f>Inputs!T4</f>
        <v/>
      </c>
      <c r="U4" s="27">
        <f>Inputs!U4</f>
        <v/>
      </c>
      <c r="V4" s="27">
        <f>Inputs!V4</f>
        <v/>
      </c>
      <c r="W4" s="27">
        <f>Inputs!W4</f>
        <v/>
      </c>
      <c r="X4" s="27">
        <f>Inputs!X4</f>
        <v/>
      </c>
      <c r="Y4" s="27">
        <f>Inputs!Y4</f>
        <v/>
      </c>
      <c r="Z4" s="27">
        <f>Inputs!Z4</f>
        <v/>
      </c>
      <c r="AA4" s="27">
        <f>Inputs!AA4</f>
        <v/>
      </c>
      <c r="AB4" s="27">
        <f>Inputs!AB4</f>
        <v/>
      </c>
      <c r="AC4" s="27">
        <f>Inputs!AC4</f>
        <v/>
      </c>
      <c r="AD4" s="111" t="n"/>
      <c r="AE4" s="111" t="n"/>
      <c r="AF4" s="111" t="n"/>
      <c r="AG4" s="111" t="n"/>
    </row>
    <row r="5" customFormat="1" s="29">
      <c r="A5" s="24" t="inlineStr">
        <is>
          <t>End Date</t>
        </is>
      </c>
      <c r="B5" s="25" t="n"/>
      <c r="C5" s="26" t="n"/>
      <c r="D5" s="25" t="n"/>
      <c r="E5" s="27">
        <f>Inputs!E5</f>
        <v/>
      </c>
      <c r="F5" s="27">
        <f>Inputs!F5</f>
        <v/>
      </c>
      <c r="G5" s="27">
        <f>Inputs!G5</f>
        <v/>
      </c>
      <c r="H5" s="27">
        <f>Inputs!H5</f>
        <v/>
      </c>
      <c r="I5" s="27">
        <f>Inputs!I5</f>
        <v/>
      </c>
      <c r="J5" s="27">
        <f>Inputs!J5</f>
        <v/>
      </c>
      <c r="K5" s="27">
        <f>Inputs!K5</f>
        <v/>
      </c>
      <c r="L5" s="27">
        <f>Inputs!L5</f>
        <v/>
      </c>
      <c r="M5" s="27">
        <f>Inputs!M5</f>
        <v/>
      </c>
      <c r="N5" s="27">
        <f>Inputs!N5</f>
        <v/>
      </c>
      <c r="O5" s="27">
        <f>Inputs!O5</f>
        <v/>
      </c>
      <c r="P5" s="27">
        <f>Inputs!P5</f>
        <v/>
      </c>
      <c r="Q5" s="27">
        <f>Inputs!Q5</f>
        <v/>
      </c>
      <c r="R5" s="27">
        <f>Inputs!R5</f>
        <v/>
      </c>
      <c r="S5" s="27">
        <f>Inputs!S5</f>
        <v/>
      </c>
      <c r="T5" s="27">
        <f>Inputs!T5</f>
        <v/>
      </c>
      <c r="U5" s="27">
        <f>Inputs!U5</f>
        <v/>
      </c>
      <c r="V5" s="27">
        <f>Inputs!V5</f>
        <v/>
      </c>
      <c r="W5" s="27">
        <f>Inputs!W5</f>
        <v/>
      </c>
      <c r="X5" s="27">
        <f>Inputs!X5</f>
        <v/>
      </c>
      <c r="Y5" s="27">
        <f>Inputs!Y5</f>
        <v/>
      </c>
      <c r="Z5" s="27">
        <f>Inputs!Z5</f>
        <v/>
      </c>
      <c r="AA5" s="27">
        <f>Inputs!AA5</f>
        <v/>
      </c>
      <c r="AB5" s="27">
        <f>Inputs!AB5</f>
        <v/>
      </c>
      <c r="AC5" s="27">
        <f>Inputs!AC5</f>
        <v/>
      </c>
      <c r="AD5" s="111" t="n"/>
      <c r="AE5" s="111" t="n"/>
      <c r="AF5" s="111" t="n"/>
      <c r="AG5" s="111" t="n"/>
    </row>
    <row r="6" customFormat="1" s="29">
      <c r="A6" s="24" t="inlineStr">
        <is>
          <t>Year no.</t>
        </is>
      </c>
      <c r="B6" s="25" t="n"/>
      <c r="C6" s="26" t="n"/>
      <c r="D6" s="25" t="n"/>
      <c r="E6" s="30">
        <f>Inputs!E6</f>
        <v/>
      </c>
      <c r="F6" s="30">
        <f>Inputs!F6</f>
        <v/>
      </c>
      <c r="G6" s="30">
        <f>Inputs!G6</f>
        <v/>
      </c>
      <c r="H6" s="30">
        <f>Inputs!H6</f>
        <v/>
      </c>
      <c r="I6" s="30">
        <f>Inputs!I6</f>
        <v/>
      </c>
      <c r="J6" s="30">
        <f>Inputs!J6</f>
        <v/>
      </c>
      <c r="K6" s="30">
        <f>Inputs!K6</f>
        <v/>
      </c>
      <c r="L6" s="30">
        <f>Inputs!L6</f>
        <v/>
      </c>
      <c r="M6" s="30">
        <f>Inputs!M6</f>
        <v/>
      </c>
      <c r="N6" s="30">
        <f>Inputs!N6</f>
        <v/>
      </c>
      <c r="O6" s="30">
        <f>Inputs!O6</f>
        <v/>
      </c>
      <c r="P6" s="30">
        <f>Inputs!P6</f>
        <v/>
      </c>
      <c r="Q6" s="30">
        <f>Inputs!Q6</f>
        <v/>
      </c>
      <c r="R6" s="30">
        <f>Inputs!R6</f>
        <v/>
      </c>
      <c r="S6" s="30">
        <f>Inputs!S6</f>
        <v/>
      </c>
      <c r="T6" s="30">
        <f>Inputs!T6</f>
        <v/>
      </c>
      <c r="U6" s="30">
        <f>Inputs!U6</f>
        <v/>
      </c>
      <c r="V6" s="30">
        <f>Inputs!V6</f>
        <v/>
      </c>
      <c r="W6" s="30">
        <f>Inputs!W6</f>
        <v/>
      </c>
      <c r="X6" s="30">
        <f>Inputs!X6</f>
        <v/>
      </c>
      <c r="Y6" s="30">
        <f>Inputs!Y6</f>
        <v/>
      </c>
      <c r="Z6" s="30">
        <f>Inputs!Z6</f>
        <v/>
      </c>
      <c r="AA6" s="30">
        <f>Inputs!AA6</f>
        <v/>
      </c>
      <c r="AB6" s="30">
        <f>Inputs!AB6</f>
        <v/>
      </c>
      <c r="AC6" s="30">
        <f>Inputs!AC6</f>
        <v/>
      </c>
    </row>
    <row r="7" customFormat="1" s="29">
      <c r="A7" s="24" t="inlineStr">
        <is>
          <t>Operational days in the year</t>
        </is>
      </c>
      <c r="B7" s="25" t="n"/>
      <c r="C7" s="26" t="n"/>
      <c r="D7" s="25" t="n"/>
      <c r="E7" s="30">
        <f>Inputs!E7</f>
        <v/>
      </c>
      <c r="F7" s="30">
        <f>Inputs!F7</f>
        <v/>
      </c>
      <c r="G7" s="30">
        <f>Inputs!G7</f>
        <v/>
      </c>
      <c r="H7" s="30">
        <f>Inputs!H7</f>
        <v/>
      </c>
      <c r="I7" s="30">
        <f>Inputs!I7</f>
        <v/>
      </c>
      <c r="J7" s="30">
        <f>Inputs!J7</f>
        <v/>
      </c>
      <c r="K7" s="30">
        <f>Inputs!K7</f>
        <v/>
      </c>
      <c r="L7" s="30">
        <f>Inputs!L7</f>
        <v/>
      </c>
      <c r="M7" s="30">
        <f>Inputs!M7</f>
        <v/>
      </c>
      <c r="N7" s="30">
        <f>Inputs!N7</f>
        <v/>
      </c>
      <c r="O7" s="30">
        <f>Inputs!O7</f>
        <v/>
      </c>
      <c r="P7" s="30">
        <f>Inputs!P7</f>
        <v/>
      </c>
      <c r="Q7" s="30">
        <f>Inputs!Q7</f>
        <v/>
      </c>
      <c r="R7" s="30">
        <f>Inputs!R7</f>
        <v/>
      </c>
      <c r="S7" s="30">
        <f>Inputs!S7</f>
        <v/>
      </c>
      <c r="T7" s="30">
        <f>Inputs!T7</f>
        <v/>
      </c>
      <c r="U7" s="30">
        <f>Inputs!U7</f>
        <v/>
      </c>
      <c r="V7" s="30">
        <f>Inputs!V7</f>
        <v/>
      </c>
      <c r="W7" s="30">
        <f>Inputs!W7</f>
        <v/>
      </c>
      <c r="X7" s="30">
        <f>Inputs!X7</f>
        <v/>
      </c>
      <c r="Y7" s="30">
        <f>Inputs!Y7</f>
        <v/>
      </c>
      <c r="Z7" s="30">
        <f>Inputs!Z7</f>
        <v/>
      </c>
      <c r="AA7" s="30">
        <f>Inputs!AA7</f>
        <v/>
      </c>
      <c r="AB7" s="30">
        <f>Inputs!AB7</f>
        <v/>
      </c>
      <c r="AC7" s="30">
        <f>Inputs!AC7</f>
        <v/>
      </c>
    </row>
    <row r="8" customFormat="1" s="29">
      <c r="A8" s="24" t="inlineStr">
        <is>
          <t>Proportion of year operational</t>
        </is>
      </c>
      <c r="B8" s="25" t="n"/>
      <c r="C8" s="26" t="n"/>
      <c r="D8" s="25" t="n"/>
      <c r="E8" s="31">
        <f>Inputs!E8</f>
        <v/>
      </c>
      <c r="F8" s="31">
        <f>Inputs!F8</f>
        <v/>
      </c>
      <c r="G8" s="31">
        <f>Inputs!G8</f>
        <v/>
      </c>
      <c r="H8" s="31">
        <f>Inputs!H8</f>
        <v/>
      </c>
      <c r="I8" s="31">
        <f>Inputs!I8</f>
        <v/>
      </c>
      <c r="J8" s="31">
        <f>Inputs!J8</f>
        <v/>
      </c>
      <c r="K8" s="31">
        <f>Inputs!K8</f>
        <v/>
      </c>
      <c r="L8" s="31">
        <f>Inputs!L8</f>
        <v/>
      </c>
      <c r="M8" s="31">
        <f>Inputs!M8</f>
        <v/>
      </c>
      <c r="N8" s="31">
        <f>Inputs!N8</f>
        <v/>
      </c>
      <c r="O8" s="31">
        <f>Inputs!O8</f>
        <v/>
      </c>
      <c r="P8" s="31">
        <f>Inputs!P8</f>
        <v/>
      </c>
      <c r="Q8" s="31">
        <f>Inputs!Q8</f>
        <v/>
      </c>
      <c r="R8" s="31">
        <f>Inputs!R8</f>
        <v/>
      </c>
      <c r="S8" s="31">
        <f>Inputs!S8</f>
        <v/>
      </c>
      <c r="T8" s="31">
        <f>Inputs!T8</f>
        <v/>
      </c>
      <c r="U8" s="31">
        <f>Inputs!U8</f>
        <v/>
      </c>
      <c r="V8" s="31">
        <f>Inputs!V8</f>
        <v/>
      </c>
      <c r="W8" s="31">
        <f>Inputs!W8</f>
        <v/>
      </c>
      <c r="X8" s="31">
        <f>Inputs!X8</f>
        <v/>
      </c>
      <c r="Y8" s="31">
        <f>Inputs!Y8</f>
        <v/>
      </c>
      <c r="Z8" s="31">
        <f>Inputs!Z8</f>
        <v/>
      </c>
      <c r="AA8" s="31">
        <f>Inputs!AA8</f>
        <v/>
      </c>
      <c r="AB8" s="31">
        <f>Inputs!AB8</f>
        <v/>
      </c>
      <c r="AC8" s="31">
        <f>Inputs!AC8</f>
        <v/>
      </c>
    </row>
    <row r="9"/>
    <row r="10">
      <c r="A10" t="inlineStr">
        <is>
          <t>Plant Capacity</t>
        </is>
      </c>
      <c r="C10" s="15" t="inlineStr">
        <is>
          <t>MW</t>
        </is>
      </c>
      <c r="D10" s="17">
        <f>Inputs!D55</f>
        <v/>
      </c>
      <c r="E10" s="70" t="n"/>
    </row>
    <row r="11">
      <c r="A11" t="inlineStr">
        <is>
          <t>Plant load factor</t>
        </is>
      </c>
      <c r="C11" s="15" t="inlineStr">
        <is>
          <t>%</t>
        </is>
      </c>
      <c r="D11" s="43">
        <f>Inputs!D56</f>
        <v/>
      </c>
    </row>
    <row r="12">
      <c r="D12" s="69" t="n"/>
    </row>
    <row r="13">
      <c r="A13" t="inlineStr">
        <is>
          <t>Annual escalation in Tariff</t>
        </is>
      </c>
      <c r="C13" s="15" t="inlineStr">
        <is>
          <t>%</t>
        </is>
      </c>
      <c r="E13" s="86" t="n"/>
      <c r="F13" s="82">
        <f>Inputs!F58</f>
        <v/>
      </c>
      <c r="G13" s="82">
        <f>Inputs!G58</f>
        <v/>
      </c>
      <c r="H13" s="82">
        <f>Inputs!H58</f>
        <v/>
      </c>
      <c r="I13" s="82">
        <f>Inputs!I58</f>
        <v/>
      </c>
      <c r="J13" s="82">
        <f>Inputs!J58</f>
        <v/>
      </c>
      <c r="K13" s="82">
        <f>Inputs!K58</f>
        <v/>
      </c>
      <c r="L13" s="82">
        <f>Inputs!L58</f>
        <v/>
      </c>
      <c r="M13" s="82">
        <f>Inputs!M58</f>
        <v/>
      </c>
      <c r="N13" s="82">
        <f>Inputs!N58</f>
        <v/>
      </c>
      <c r="O13" s="82">
        <f>Inputs!O58</f>
        <v/>
      </c>
      <c r="P13" s="82">
        <f>Inputs!P58</f>
        <v/>
      </c>
      <c r="Q13" s="82">
        <f>Inputs!Q58</f>
        <v/>
      </c>
      <c r="R13" s="82">
        <f>Inputs!R58</f>
        <v/>
      </c>
      <c r="S13" s="82">
        <f>Inputs!S58</f>
        <v/>
      </c>
      <c r="T13" s="82">
        <f>Inputs!T58</f>
        <v/>
      </c>
      <c r="U13" s="82">
        <f>Inputs!U58</f>
        <v/>
      </c>
      <c r="V13" s="82">
        <f>Inputs!V58</f>
        <v/>
      </c>
      <c r="W13" s="82">
        <f>Inputs!W58</f>
        <v/>
      </c>
      <c r="X13" s="82">
        <f>Inputs!X58</f>
        <v/>
      </c>
      <c r="Y13" s="82">
        <f>Inputs!Y58</f>
        <v/>
      </c>
      <c r="Z13" s="82">
        <f>Inputs!Z58</f>
        <v/>
      </c>
      <c r="AA13" s="82">
        <f>Inputs!AA58</f>
        <v/>
      </c>
      <c r="AB13" s="82">
        <f>Inputs!AB58</f>
        <v/>
      </c>
      <c r="AC13" s="82">
        <f>Inputs!AC58</f>
        <v/>
      </c>
    </row>
    <row r="14">
      <c r="A14" t="inlineStr">
        <is>
          <t>Tariff</t>
        </is>
      </c>
      <c r="C14" s="15" t="inlineStr">
        <is>
          <t>INR/Unit</t>
        </is>
      </c>
      <c r="D14" s="93">
        <f>Inputs!D57</f>
        <v/>
      </c>
      <c r="E14" s="94">
        <f>D14*(1+E13)</f>
        <v/>
      </c>
      <c r="F14" s="94">
        <f>E14*(1+F13)</f>
        <v/>
      </c>
      <c r="G14" s="94">
        <f>F14*(1+G13)</f>
        <v/>
      </c>
      <c r="H14" s="94">
        <f>G14*(1+H13)</f>
        <v/>
      </c>
      <c r="I14" s="94">
        <f>H14*(1+I13)</f>
        <v/>
      </c>
      <c r="J14" s="94">
        <f>I14*(1+J13)</f>
        <v/>
      </c>
      <c r="K14" s="94">
        <f>J14*(1+K13)</f>
        <v/>
      </c>
      <c r="L14" s="94">
        <f>K14*(1+L13)</f>
        <v/>
      </c>
      <c r="M14" s="94">
        <f>L14*(1+M13)</f>
        <v/>
      </c>
      <c r="N14" s="94">
        <f>M14*(1+N13)</f>
        <v/>
      </c>
      <c r="O14" s="94">
        <f>N14*(1+O13)</f>
        <v/>
      </c>
      <c r="P14" s="94">
        <f>O14*(1+P13)</f>
        <v/>
      </c>
      <c r="Q14" s="94">
        <f>P14*(1+Q13)</f>
        <v/>
      </c>
      <c r="R14" s="94">
        <f>Q14*(1+R13)</f>
        <v/>
      </c>
      <c r="S14" s="94">
        <f>R14*(1+S13)</f>
        <v/>
      </c>
      <c r="T14" s="94">
        <f>S14*(1+T13)</f>
        <v/>
      </c>
      <c r="U14" s="94">
        <f>T14*(1+U13)</f>
        <v/>
      </c>
      <c r="V14" s="94">
        <f>U14*(1+V13)</f>
        <v/>
      </c>
      <c r="W14" s="94">
        <f>V14*(1+W13)</f>
        <v/>
      </c>
      <c r="X14" s="94">
        <f>W14*(1+X13)</f>
        <v/>
      </c>
      <c r="Y14" s="94">
        <f>X14*(1+Y13)</f>
        <v/>
      </c>
      <c r="Z14" s="94">
        <f>Y14*(1+Z13)</f>
        <v/>
      </c>
      <c r="AA14" s="94">
        <f>Z14*(1+AA13)</f>
        <v/>
      </c>
      <c r="AB14" s="94">
        <f>AA14*(1+AB13)</f>
        <v/>
      </c>
      <c r="AC14" s="94">
        <f>AB14*(1+AC13)</f>
        <v/>
      </c>
    </row>
    <row r="15">
      <c r="A15" t="inlineStr">
        <is>
          <t>Energy generation</t>
        </is>
      </c>
      <c r="C15" s="15" t="inlineStr">
        <is>
          <t>Units (kWh)</t>
        </is>
      </c>
      <c r="E15" s="121">
        <f>$D$10*$D$11*E7*24*1000</f>
        <v/>
      </c>
      <c r="F15" s="121">
        <f>$D$10*$D$11*F7*24*1000</f>
        <v/>
      </c>
      <c r="G15" s="121">
        <f>$D$10*$D$11*G7*24*1000</f>
        <v/>
      </c>
      <c r="H15" s="121">
        <f>$D$10*$D$11*H7*24*1000</f>
        <v/>
      </c>
      <c r="I15" s="121">
        <f>$D$10*$D$11*I7*24*1000</f>
        <v/>
      </c>
      <c r="J15" s="121">
        <f>$D$10*$D$11*J7*24*1000</f>
        <v/>
      </c>
      <c r="K15" s="121">
        <f>$D$10*$D$11*K7*24*1000</f>
        <v/>
      </c>
      <c r="L15" s="121">
        <f>$D$10*$D$11*L7*24*1000</f>
        <v/>
      </c>
      <c r="M15" s="121">
        <f>$D$10*$D$11*M7*24*1000</f>
        <v/>
      </c>
      <c r="N15" s="121">
        <f>$D$10*$D$11*N7*24*1000</f>
        <v/>
      </c>
      <c r="O15" s="121">
        <f>$D$10*$D$11*O7*24*1000</f>
        <v/>
      </c>
      <c r="P15" s="121">
        <f>$D$10*$D$11*P7*24*1000</f>
        <v/>
      </c>
      <c r="Q15" s="121">
        <f>$D$10*$D$11*Q7*24*1000</f>
        <v/>
      </c>
      <c r="R15" s="121">
        <f>$D$10*$D$11*R7*24*1000</f>
        <v/>
      </c>
      <c r="S15" s="121">
        <f>$D$10*$D$11*S7*24*1000</f>
        <v/>
      </c>
      <c r="T15" s="121">
        <f>$D$10*$D$11*T7*24*1000</f>
        <v/>
      </c>
      <c r="U15" s="121">
        <f>$D$10*$D$11*U7*24*1000</f>
        <v/>
      </c>
      <c r="V15" s="121">
        <f>$D$10*$D$11*V7*24*1000</f>
        <v/>
      </c>
      <c r="W15" s="121">
        <f>$D$10*$D$11*W7*24*1000</f>
        <v/>
      </c>
      <c r="X15" s="121">
        <f>$D$10*$D$11*X7*24*1000</f>
        <v/>
      </c>
      <c r="Y15" s="121">
        <f>$D$10*$D$11*Y7*24*1000</f>
        <v/>
      </c>
      <c r="Z15" s="121">
        <f>$D$10*$D$11*Z7*24*1000</f>
        <v/>
      </c>
      <c r="AA15" s="121">
        <f>$D$10*$D$11*AA7*24*1000</f>
        <v/>
      </c>
      <c r="AB15" s="121">
        <f>$D$10*$D$11*AB7*24*1000</f>
        <v/>
      </c>
      <c r="AC15" s="121">
        <f>$D$10*$D$11*AC7*24*1000</f>
        <v/>
      </c>
    </row>
    <row r="16"/>
    <row r="17" customFormat="1" s="18">
      <c r="A17" s="18" t="inlineStr">
        <is>
          <t>Revenue (Tariff Billing)</t>
        </is>
      </c>
      <c r="C17" s="19" t="inlineStr">
        <is>
          <t>INR mn</t>
        </is>
      </c>
      <c r="E17" s="33">
        <f>E14*E15/10^6</f>
        <v/>
      </c>
      <c r="F17" s="33">
        <f>F14*F15/10^6</f>
        <v/>
      </c>
      <c r="G17" s="33">
        <f>G14*G15/10^6</f>
        <v/>
      </c>
      <c r="H17" s="33">
        <f>H14*H15/10^6</f>
        <v/>
      </c>
      <c r="I17" s="33">
        <f>I14*I15/10^6</f>
        <v/>
      </c>
      <c r="J17" s="33">
        <f>J14*J15/10^6</f>
        <v/>
      </c>
      <c r="K17" s="33">
        <f>K14*K15/10^6</f>
        <v/>
      </c>
      <c r="L17" s="33">
        <f>L14*L15/10^6</f>
        <v/>
      </c>
      <c r="M17" s="33">
        <f>M14*M15/10^6</f>
        <v/>
      </c>
      <c r="N17" s="33">
        <f>N14*N15/10^6</f>
        <v/>
      </c>
      <c r="O17" s="33">
        <f>O14*O15/10^6</f>
        <v/>
      </c>
      <c r="P17" s="33">
        <f>P14*P15/10^6</f>
        <v/>
      </c>
      <c r="Q17" s="33">
        <f>Q14*Q15/10^6</f>
        <v/>
      </c>
      <c r="R17" s="33">
        <f>R14*R15/10^6</f>
        <v/>
      </c>
      <c r="S17" s="33">
        <f>S14*S15/10^6</f>
        <v/>
      </c>
      <c r="T17" s="33">
        <f>T14*T15/10^6</f>
        <v/>
      </c>
      <c r="U17" s="33">
        <f>U14*U15/10^6</f>
        <v/>
      </c>
      <c r="V17" s="33">
        <f>V14*V15/10^6</f>
        <v/>
      </c>
      <c r="W17" s="33">
        <f>W14*W15/10^6</f>
        <v/>
      </c>
      <c r="X17" s="33">
        <f>X14*X15/10^6</f>
        <v/>
      </c>
      <c r="Y17" s="33">
        <f>Y14*Y15/10^6</f>
        <v/>
      </c>
      <c r="Z17" s="33">
        <f>Z14*Z15/10^6</f>
        <v/>
      </c>
      <c r="AA17" s="33">
        <f>AA14*AA15/10^6</f>
        <v/>
      </c>
      <c r="AB17" s="33">
        <f>AB14*AB15/10^6</f>
        <v/>
      </c>
      <c r="AC17" s="33">
        <f>AC14*AC15/10^6</f>
        <v/>
      </c>
    </row>
    <row r="18" ht="4.2" customHeight="1"/>
    <row r="19" ht="1.2" customHeight="1"/>
    <row r="20" ht="15" customHeight="1" thickBot="1"/>
    <row r="21" customFormat="1" s="61">
      <c r="A21" s="60" t="inlineStr">
        <is>
          <t>End of Sheet</t>
        </is>
      </c>
      <c r="B21" s="60" t="n"/>
    </row>
    <row r="22" ht="4.2" customHeight="1"/>
    <row r="23">
      <c r="A23" s="63" t="inlineStr">
        <is>
          <t>Notes -</t>
        </is>
      </c>
    </row>
    <row r="24">
      <c r="A24" s="62" t="inlineStr">
        <is>
          <t>Energy generation (units kWh) = Plant capacity (MW) * PLF % * Operational days in a year * 24 hrs per day * 1,000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A1:AG38"/>
  <sheetViews>
    <sheetView showGridLines="0" zoomScale="59" zoomScaleNormal="100" workbookViewId="0">
      <pane xSplit="4" ySplit="8" topLeftCell="M9" activePane="bottomRight" state="frozen"/>
      <selection activeCell="D8" sqref="D8"/>
      <selection pane="topRight" activeCell="D8" sqref="D8"/>
      <selection pane="bottomLeft" activeCell="D8" sqref="D8"/>
      <selection pane="bottomRight" activeCell="E9" sqref="E9"/>
    </sheetView>
  </sheetViews>
  <sheetFormatPr baseColWidth="8" defaultColWidth="0" defaultRowHeight="14.4" zeroHeight="1"/>
  <cols>
    <col width="36.21875" customWidth="1" min="1" max="1"/>
    <col width="9.21875" customWidth="1" min="2" max="2"/>
    <col width="22.6640625" customWidth="1" style="15" min="3" max="3"/>
    <col width="20.77734375" customWidth="1" min="4" max="4"/>
    <col width="10.5546875" customWidth="1" min="5" max="15"/>
    <col width="11.5546875" bestFit="1" customWidth="1" min="16" max="29"/>
    <col width="10.77734375" bestFit="1" customWidth="1" min="30" max="30"/>
    <col hidden="1" min="31" max="33"/>
    <col hidden="1" width="9.21875" customWidth="1" min="34" max="16384"/>
  </cols>
  <sheetData>
    <row r="1" ht="21" customFormat="1" customHeight="1" s="3">
      <c r="A1" s="2">
        <f>Company_Name</f>
        <v/>
      </c>
      <c r="B1" s="2" t="n"/>
      <c r="C1" s="13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</row>
    <row r="2" ht="18" customFormat="1" customHeight="1" s="7">
      <c r="A2" s="4" t="inlineStr">
        <is>
          <t>Operating Cost Workings</t>
        </is>
      </c>
      <c r="B2" s="5" t="n"/>
      <c r="C2" s="14" t="n"/>
      <c r="D2" s="5" t="n"/>
      <c r="E2" s="110" t="n"/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0" t="n"/>
      <c r="Q2" s="110" t="n"/>
      <c r="R2" s="110" t="n"/>
      <c r="S2" s="110" t="n"/>
      <c r="T2" s="110" t="n"/>
      <c r="U2" s="110" t="n"/>
      <c r="V2" s="110" t="n"/>
      <c r="W2" s="110" t="n"/>
      <c r="X2" s="110" t="n"/>
      <c r="Y2" s="110" t="n"/>
      <c r="Z2" s="110" t="n"/>
      <c r="AA2" s="110" t="n"/>
      <c r="AB2" s="110" t="n"/>
      <c r="AC2" s="110" t="n"/>
    </row>
    <row r="3"/>
    <row r="4" customFormat="1" s="29">
      <c r="A4" s="24" t="inlineStr">
        <is>
          <t>Start Date</t>
        </is>
      </c>
      <c r="B4" s="25" t="n"/>
      <c r="C4" s="26" t="n"/>
      <c r="D4" s="25" t="n"/>
      <c r="E4" s="27">
        <f>Inputs!E4</f>
        <v/>
      </c>
      <c r="F4" s="27">
        <f>Inputs!F4</f>
        <v/>
      </c>
      <c r="G4" s="27">
        <f>Inputs!G4</f>
        <v/>
      </c>
      <c r="H4" s="27">
        <f>Inputs!H4</f>
        <v/>
      </c>
      <c r="I4" s="27">
        <f>Inputs!I4</f>
        <v/>
      </c>
      <c r="J4" s="27">
        <f>Inputs!J4</f>
        <v/>
      </c>
      <c r="K4" s="27">
        <f>Inputs!K4</f>
        <v/>
      </c>
      <c r="L4" s="27">
        <f>Inputs!L4</f>
        <v/>
      </c>
      <c r="M4" s="27">
        <f>Inputs!M4</f>
        <v/>
      </c>
      <c r="N4" s="27">
        <f>Inputs!N4</f>
        <v/>
      </c>
      <c r="O4" s="27">
        <f>Inputs!O4</f>
        <v/>
      </c>
      <c r="P4" s="27">
        <f>Inputs!P4</f>
        <v/>
      </c>
      <c r="Q4" s="27">
        <f>Inputs!Q4</f>
        <v/>
      </c>
      <c r="R4" s="27">
        <f>Inputs!R4</f>
        <v/>
      </c>
      <c r="S4" s="27">
        <f>Inputs!S4</f>
        <v/>
      </c>
      <c r="T4" s="27">
        <f>Inputs!T4</f>
        <v/>
      </c>
      <c r="U4" s="27">
        <f>Inputs!U4</f>
        <v/>
      </c>
      <c r="V4" s="27">
        <f>Inputs!V4</f>
        <v/>
      </c>
      <c r="W4" s="27">
        <f>Inputs!W4</f>
        <v/>
      </c>
      <c r="X4" s="27">
        <f>Inputs!X4</f>
        <v/>
      </c>
      <c r="Y4" s="27">
        <f>Inputs!Y4</f>
        <v/>
      </c>
      <c r="Z4" s="27">
        <f>Inputs!Z4</f>
        <v/>
      </c>
      <c r="AA4" s="27">
        <f>Inputs!AA4</f>
        <v/>
      </c>
      <c r="AB4" s="27">
        <f>Inputs!AB4</f>
        <v/>
      </c>
      <c r="AC4" s="27">
        <f>Inputs!AC4</f>
        <v/>
      </c>
      <c r="AD4" s="111" t="n"/>
      <c r="AE4" s="111" t="n"/>
      <c r="AF4" s="111" t="n"/>
      <c r="AG4" s="111" t="n"/>
    </row>
    <row r="5" customFormat="1" s="29">
      <c r="A5" s="24" t="inlineStr">
        <is>
          <t>End Date</t>
        </is>
      </c>
      <c r="B5" s="25" t="n"/>
      <c r="C5" s="26" t="n"/>
      <c r="D5" s="25" t="n"/>
      <c r="E5" s="27">
        <f>Inputs!E5</f>
        <v/>
      </c>
      <c r="F5" s="27">
        <f>Inputs!F5</f>
        <v/>
      </c>
      <c r="G5" s="27">
        <f>Inputs!G5</f>
        <v/>
      </c>
      <c r="H5" s="27">
        <f>Inputs!H5</f>
        <v/>
      </c>
      <c r="I5" s="27">
        <f>Inputs!I5</f>
        <v/>
      </c>
      <c r="J5" s="27">
        <f>Inputs!J5</f>
        <v/>
      </c>
      <c r="K5" s="27">
        <f>Inputs!K5</f>
        <v/>
      </c>
      <c r="L5" s="27">
        <f>Inputs!L5</f>
        <v/>
      </c>
      <c r="M5" s="27">
        <f>Inputs!M5</f>
        <v/>
      </c>
      <c r="N5" s="27">
        <f>Inputs!N5</f>
        <v/>
      </c>
      <c r="O5" s="27">
        <f>Inputs!O5</f>
        <v/>
      </c>
      <c r="P5" s="27">
        <f>Inputs!P5</f>
        <v/>
      </c>
      <c r="Q5" s="27">
        <f>Inputs!Q5</f>
        <v/>
      </c>
      <c r="R5" s="27">
        <f>Inputs!R5</f>
        <v/>
      </c>
      <c r="S5" s="27">
        <f>Inputs!S5</f>
        <v/>
      </c>
      <c r="T5" s="27">
        <f>Inputs!T5</f>
        <v/>
      </c>
      <c r="U5" s="27">
        <f>Inputs!U5</f>
        <v/>
      </c>
      <c r="V5" s="27">
        <f>Inputs!V5</f>
        <v/>
      </c>
      <c r="W5" s="27">
        <f>Inputs!W5</f>
        <v/>
      </c>
      <c r="X5" s="27">
        <f>Inputs!X5</f>
        <v/>
      </c>
      <c r="Y5" s="27">
        <f>Inputs!Y5</f>
        <v/>
      </c>
      <c r="Z5" s="27">
        <f>Inputs!Z5</f>
        <v/>
      </c>
      <c r="AA5" s="27">
        <f>Inputs!AA5</f>
        <v/>
      </c>
      <c r="AB5" s="27">
        <f>Inputs!AB5</f>
        <v/>
      </c>
      <c r="AC5" s="27">
        <f>Inputs!AC5</f>
        <v/>
      </c>
      <c r="AD5" s="111" t="n"/>
      <c r="AE5" s="111" t="n"/>
      <c r="AF5" s="111" t="n"/>
      <c r="AG5" s="111" t="n"/>
    </row>
    <row r="6" customFormat="1" s="29">
      <c r="A6" s="24" t="inlineStr">
        <is>
          <t>Year no.</t>
        </is>
      </c>
      <c r="B6" s="25" t="n"/>
      <c r="C6" s="26" t="n"/>
      <c r="D6" s="25" t="n"/>
      <c r="E6" s="30">
        <f>Inputs!E6</f>
        <v/>
      </c>
      <c r="F6" s="30">
        <f>Inputs!F6</f>
        <v/>
      </c>
      <c r="G6" s="30">
        <f>Inputs!G6</f>
        <v/>
      </c>
      <c r="H6" s="30">
        <f>Inputs!H6</f>
        <v/>
      </c>
      <c r="I6" s="30">
        <f>Inputs!I6</f>
        <v/>
      </c>
      <c r="J6" s="30">
        <f>Inputs!J6</f>
        <v/>
      </c>
      <c r="K6" s="30">
        <f>Inputs!K6</f>
        <v/>
      </c>
      <c r="L6" s="30">
        <f>Inputs!L6</f>
        <v/>
      </c>
      <c r="M6" s="30">
        <f>Inputs!M6</f>
        <v/>
      </c>
      <c r="N6" s="30">
        <f>Inputs!N6</f>
        <v/>
      </c>
      <c r="O6" s="30">
        <f>Inputs!O6</f>
        <v/>
      </c>
      <c r="P6" s="30">
        <f>Inputs!P6</f>
        <v/>
      </c>
      <c r="Q6" s="30">
        <f>Inputs!Q6</f>
        <v/>
      </c>
      <c r="R6" s="30">
        <f>Inputs!R6</f>
        <v/>
      </c>
      <c r="S6" s="30">
        <f>Inputs!S6</f>
        <v/>
      </c>
      <c r="T6" s="30">
        <f>Inputs!T6</f>
        <v/>
      </c>
      <c r="U6" s="30">
        <f>Inputs!U6</f>
        <v/>
      </c>
      <c r="V6" s="30">
        <f>Inputs!V6</f>
        <v/>
      </c>
      <c r="W6" s="30">
        <f>Inputs!W6</f>
        <v/>
      </c>
      <c r="X6" s="30">
        <f>Inputs!X6</f>
        <v/>
      </c>
      <c r="Y6" s="30">
        <f>Inputs!Y6</f>
        <v/>
      </c>
      <c r="Z6" s="30">
        <f>Inputs!Z6</f>
        <v/>
      </c>
      <c r="AA6" s="30">
        <f>Inputs!AA6</f>
        <v/>
      </c>
      <c r="AB6" s="30">
        <f>Inputs!AB6</f>
        <v/>
      </c>
      <c r="AC6" s="30">
        <f>Inputs!AC6</f>
        <v/>
      </c>
    </row>
    <row r="7" customFormat="1" s="29">
      <c r="A7" s="24" t="inlineStr">
        <is>
          <t>Operational days in the year</t>
        </is>
      </c>
      <c r="B7" s="25" t="n"/>
      <c r="C7" s="26" t="n"/>
      <c r="D7" s="25" t="n"/>
      <c r="E7" s="30">
        <f>Inputs!E7</f>
        <v/>
      </c>
      <c r="F7" s="30">
        <f>Inputs!F7</f>
        <v/>
      </c>
      <c r="G7" s="30">
        <f>Inputs!G7</f>
        <v/>
      </c>
      <c r="H7" s="30">
        <f>Inputs!H7</f>
        <v/>
      </c>
      <c r="I7" s="30">
        <f>Inputs!I7</f>
        <v/>
      </c>
      <c r="J7" s="30">
        <f>Inputs!J7</f>
        <v/>
      </c>
      <c r="K7" s="30">
        <f>Inputs!K7</f>
        <v/>
      </c>
      <c r="L7" s="30">
        <f>Inputs!L7</f>
        <v/>
      </c>
      <c r="M7" s="30">
        <f>Inputs!M7</f>
        <v/>
      </c>
      <c r="N7" s="30">
        <f>Inputs!N7</f>
        <v/>
      </c>
      <c r="O7" s="30">
        <f>Inputs!O7</f>
        <v/>
      </c>
      <c r="P7" s="30">
        <f>Inputs!P7</f>
        <v/>
      </c>
      <c r="Q7" s="30">
        <f>Inputs!Q7</f>
        <v/>
      </c>
      <c r="R7" s="30">
        <f>Inputs!R7</f>
        <v/>
      </c>
      <c r="S7" s="30">
        <f>Inputs!S7</f>
        <v/>
      </c>
      <c r="T7" s="30">
        <f>Inputs!T7</f>
        <v/>
      </c>
      <c r="U7" s="30">
        <f>Inputs!U7</f>
        <v/>
      </c>
      <c r="V7" s="30">
        <f>Inputs!V7</f>
        <v/>
      </c>
      <c r="W7" s="30">
        <f>Inputs!W7</f>
        <v/>
      </c>
      <c r="X7" s="30">
        <f>Inputs!X7</f>
        <v/>
      </c>
      <c r="Y7" s="30">
        <f>Inputs!Y7</f>
        <v/>
      </c>
      <c r="Z7" s="30">
        <f>Inputs!Z7</f>
        <v/>
      </c>
      <c r="AA7" s="30">
        <f>Inputs!AA7</f>
        <v/>
      </c>
      <c r="AB7" s="30">
        <f>Inputs!AB7</f>
        <v/>
      </c>
      <c r="AC7" s="30">
        <f>Inputs!AC7</f>
        <v/>
      </c>
    </row>
    <row r="8" customFormat="1" s="29">
      <c r="A8" s="24" t="inlineStr">
        <is>
          <t>Proportion of year operational</t>
        </is>
      </c>
      <c r="B8" s="25" t="n"/>
      <c r="C8" s="26" t="n"/>
      <c r="D8" s="25" t="n"/>
      <c r="E8" s="31">
        <f>Inputs!E8</f>
        <v/>
      </c>
      <c r="F8" s="31">
        <f>Inputs!F8</f>
        <v/>
      </c>
      <c r="G8" s="31">
        <f>Inputs!G8</f>
        <v/>
      </c>
      <c r="H8" s="31">
        <f>Inputs!H8</f>
        <v/>
      </c>
      <c r="I8" s="31">
        <f>Inputs!I8</f>
        <v/>
      </c>
      <c r="J8" s="31">
        <f>Inputs!J8</f>
        <v/>
      </c>
      <c r="K8" s="31">
        <f>Inputs!K8</f>
        <v/>
      </c>
      <c r="L8" s="31">
        <f>Inputs!L8</f>
        <v/>
      </c>
      <c r="M8" s="31">
        <f>Inputs!M8</f>
        <v/>
      </c>
      <c r="N8" s="31">
        <f>Inputs!N8</f>
        <v/>
      </c>
      <c r="O8" s="31">
        <f>Inputs!O8</f>
        <v/>
      </c>
      <c r="P8" s="31">
        <f>Inputs!P8</f>
        <v/>
      </c>
      <c r="Q8" s="31">
        <f>Inputs!Q8</f>
        <v/>
      </c>
      <c r="R8" s="31">
        <f>Inputs!R8</f>
        <v/>
      </c>
      <c r="S8" s="31">
        <f>Inputs!S8</f>
        <v/>
      </c>
      <c r="T8" s="31">
        <f>Inputs!T8</f>
        <v/>
      </c>
      <c r="U8" s="31">
        <f>Inputs!U8</f>
        <v/>
      </c>
      <c r="V8" s="31">
        <f>Inputs!V8</f>
        <v/>
      </c>
      <c r="W8" s="31">
        <f>Inputs!W8</f>
        <v/>
      </c>
      <c r="X8" s="31">
        <f>Inputs!X8</f>
        <v/>
      </c>
      <c r="Y8" s="31">
        <f>Inputs!Y8</f>
        <v/>
      </c>
      <c r="Z8" s="31">
        <f>Inputs!Z8</f>
        <v/>
      </c>
      <c r="AA8" s="31">
        <f>Inputs!AA8</f>
        <v/>
      </c>
      <c r="AB8" s="31">
        <f>Inputs!AB8</f>
        <v/>
      </c>
      <c r="AC8" s="31">
        <f>Inputs!AC8</f>
        <v/>
      </c>
    </row>
    <row r="9"/>
    <row r="10">
      <c r="A10" s="1" t="inlineStr">
        <is>
          <t>Operation &amp; Maintenance Cost</t>
        </is>
      </c>
    </row>
    <row r="11">
      <c r="A11" t="inlineStr">
        <is>
          <t>Plant Capacity</t>
        </is>
      </c>
      <c r="C11" s="15" t="inlineStr">
        <is>
          <t>MW</t>
        </is>
      </c>
      <c r="D11" s="17">
        <f>Inputs!D55</f>
        <v/>
      </c>
    </row>
    <row r="12">
      <c r="A12" t="inlineStr">
        <is>
          <t>Annual escalation in O&amp;M Cost</t>
        </is>
      </c>
      <c r="C12" s="15" t="inlineStr">
        <is>
          <t>%</t>
        </is>
      </c>
      <c r="E12" s="86" t="n"/>
      <c r="F12" s="23">
        <f>Inputs!F63</f>
        <v/>
      </c>
      <c r="G12" s="23">
        <f>Inputs!G63</f>
        <v/>
      </c>
      <c r="H12" s="23">
        <f>Inputs!H63</f>
        <v/>
      </c>
      <c r="I12" s="23">
        <f>Inputs!I63</f>
        <v/>
      </c>
      <c r="J12" s="23">
        <f>Inputs!J63</f>
        <v/>
      </c>
      <c r="K12" s="23">
        <f>Inputs!K63</f>
        <v/>
      </c>
      <c r="L12" s="23">
        <f>Inputs!L63</f>
        <v/>
      </c>
      <c r="M12" s="23">
        <f>Inputs!M63</f>
        <v/>
      </c>
      <c r="N12" s="23">
        <f>Inputs!N63</f>
        <v/>
      </c>
      <c r="O12" s="23">
        <f>Inputs!O63</f>
        <v/>
      </c>
      <c r="P12" s="23">
        <f>Inputs!P63</f>
        <v/>
      </c>
      <c r="Q12" s="23">
        <f>Inputs!Q63</f>
        <v/>
      </c>
      <c r="R12" s="23">
        <f>Inputs!R63</f>
        <v/>
      </c>
      <c r="S12" s="23">
        <f>Inputs!S63</f>
        <v/>
      </c>
      <c r="T12" s="23">
        <f>Inputs!T63</f>
        <v/>
      </c>
      <c r="U12" s="23">
        <f>Inputs!U63</f>
        <v/>
      </c>
      <c r="V12" s="23">
        <f>Inputs!V63</f>
        <v/>
      </c>
      <c r="W12" s="23">
        <f>Inputs!W63</f>
        <v/>
      </c>
      <c r="X12" s="23">
        <f>Inputs!X63</f>
        <v/>
      </c>
      <c r="Y12" s="23">
        <f>Inputs!Y63</f>
        <v/>
      </c>
      <c r="Z12" s="23">
        <f>Inputs!Z63</f>
        <v/>
      </c>
      <c r="AA12" s="23">
        <f>Inputs!AA63</f>
        <v/>
      </c>
      <c r="AB12" s="23">
        <f>Inputs!AB63</f>
        <v/>
      </c>
      <c r="AC12" s="23">
        <f>Inputs!AC63</f>
        <v/>
      </c>
    </row>
    <row r="13">
      <c r="A13" t="inlineStr">
        <is>
          <t>Operation &amp; Maintenance Cost</t>
        </is>
      </c>
      <c r="C13" s="15" t="inlineStr">
        <is>
          <t>INR/MW</t>
        </is>
      </c>
      <c r="D13" s="17">
        <f>Inputs!D60</f>
        <v/>
      </c>
      <c r="E13" s="121">
        <f>D13*(1+E12)</f>
        <v/>
      </c>
      <c r="F13" s="121">
        <f>E13*(1+F12)</f>
        <v/>
      </c>
      <c r="G13" s="121">
        <f>F13*(1+G12)</f>
        <v/>
      </c>
      <c r="H13" s="121">
        <f>G13*(1+H12)</f>
        <v/>
      </c>
      <c r="I13" s="121">
        <f>H13*(1+I12)</f>
        <v/>
      </c>
      <c r="J13" s="121">
        <f>I13*(1+J12)</f>
        <v/>
      </c>
      <c r="K13" s="121">
        <f>J13*(1+K12)</f>
        <v/>
      </c>
      <c r="L13" s="121">
        <f>K13*(1+L12)</f>
        <v/>
      </c>
      <c r="M13" s="121">
        <f>L13*(1+M12)</f>
        <v/>
      </c>
      <c r="N13" s="121">
        <f>M13*(1+N12)</f>
        <v/>
      </c>
      <c r="O13" s="121">
        <f>N13*(1+O12)</f>
        <v/>
      </c>
      <c r="P13" s="121">
        <f>O13*(1+P12)</f>
        <v/>
      </c>
      <c r="Q13" s="121">
        <f>P13*(1+Q12)</f>
        <v/>
      </c>
      <c r="R13" s="121">
        <f>Q13*(1+R12)</f>
        <v/>
      </c>
      <c r="S13" s="121">
        <f>R13*(1+S12)</f>
        <v/>
      </c>
      <c r="T13" s="121">
        <f>S13*(1+T12)</f>
        <v/>
      </c>
      <c r="U13" s="121">
        <f>T13*(1+U12)</f>
        <v/>
      </c>
      <c r="V13" s="121">
        <f>U13*(1+V12)</f>
        <v/>
      </c>
      <c r="W13" s="121">
        <f>V13*(1+W12)</f>
        <v/>
      </c>
      <c r="X13" s="121">
        <f>W13*(1+X12)</f>
        <v/>
      </c>
      <c r="Y13" s="121">
        <f>X13*(1+Y12)</f>
        <v/>
      </c>
      <c r="Z13" s="121">
        <f>Y13*(1+Z12)</f>
        <v/>
      </c>
      <c r="AA13" s="121">
        <f>Z13*(1+AA12)</f>
        <v/>
      </c>
      <c r="AB13" s="121">
        <f>AA13*(1+AB12)</f>
        <v/>
      </c>
      <c r="AC13" s="121">
        <f>AB13*(1+AC12)</f>
        <v/>
      </c>
    </row>
    <row r="14"/>
    <row r="15" customFormat="1" s="18">
      <c r="A15" s="18" t="inlineStr">
        <is>
          <t>Operation &amp; Maintenance Cost</t>
        </is>
      </c>
      <c r="C15" s="19" t="inlineStr">
        <is>
          <t>INR mn</t>
        </is>
      </c>
      <c r="E15" s="33">
        <f>E13*$D$11*E8/10^6</f>
        <v/>
      </c>
      <c r="F15" s="33">
        <f>F13*$D$11*F8/10^6</f>
        <v/>
      </c>
      <c r="G15" s="33">
        <f>G13*$D$11*G8/10^6</f>
        <v/>
      </c>
      <c r="H15" s="33">
        <f>H13*$D$11*H8/10^6</f>
        <v/>
      </c>
      <c r="I15" s="33">
        <f>I13*$D$11*I8/10^6</f>
        <v/>
      </c>
      <c r="J15" s="33">
        <f>J13*$D$11*J8/10^6</f>
        <v/>
      </c>
      <c r="K15" s="33">
        <f>K13*$D$11*K8/10^6</f>
        <v/>
      </c>
      <c r="L15" s="33">
        <f>L13*$D$11*L8/10^6</f>
        <v/>
      </c>
      <c r="M15" s="33">
        <f>M13*$D$11*M8/10^6</f>
        <v/>
      </c>
      <c r="N15" s="33">
        <f>N13*$D$11*N8/10^6</f>
        <v/>
      </c>
      <c r="O15" s="33">
        <f>O13*$D$11*O8/10^6</f>
        <v/>
      </c>
      <c r="P15" s="33">
        <f>P13*$D$11*P8/10^6</f>
        <v/>
      </c>
      <c r="Q15" s="33">
        <f>Q13*$D$11*Q8/10^6</f>
        <v/>
      </c>
      <c r="R15" s="33">
        <f>R13*$D$11*R8/10^6</f>
        <v/>
      </c>
      <c r="S15" s="33">
        <f>S13*$D$11*S8/10^6</f>
        <v/>
      </c>
      <c r="T15" s="33">
        <f>T13*$D$11*T8/10^6</f>
        <v/>
      </c>
      <c r="U15" s="33">
        <f>U13*$D$11*U8/10^6</f>
        <v/>
      </c>
      <c r="V15" s="33">
        <f>V13*$D$11*V8/10^6</f>
        <v/>
      </c>
      <c r="W15" s="33">
        <f>W13*$D$11*W8/10^6</f>
        <v/>
      </c>
      <c r="X15" s="33">
        <f>X13*$D$11*X8/10^6</f>
        <v/>
      </c>
      <c r="Y15" s="33">
        <f>Y13*$D$11*Y8/10^6</f>
        <v/>
      </c>
      <c r="Z15" s="33">
        <f>Z13*$D$11*Z8/10^6</f>
        <v/>
      </c>
      <c r="AA15" s="33">
        <f>AA13*$D$11*AA8/10^6</f>
        <v/>
      </c>
      <c r="AB15" s="33">
        <f>AB13*$D$11*AB8/10^6</f>
        <v/>
      </c>
      <c r="AC15" s="33">
        <f>AC13*$D$11*AC8/10^6</f>
        <v/>
      </c>
    </row>
    <row r="16"/>
    <row r="17">
      <c r="A17" s="1" t="inlineStr">
        <is>
          <t>Insurance charges</t>
        </is>
      </c>
    </row>
    <row r="18">
      <c r="A18" t="inlineStr">
        <is>
          <t>Project cost</t>
        </is>
      </c>
      <c r="C18" s="15" t="inlineStr">
        <is>
          <t>INR mn</t>
        </is>
      </c>
      <c r="D18" s="17">
        <f>Inputs!D15</f>
        <v/>
      </c>
    </row>
    <row r="19">
      <c r="A19" t="inlineStr">
        <is>
          <t>Insurance charges</t>
        </is>
      </c>
      <c r="C19" s="15" t="inlineStr">
        <is>
          <t>% of Project Cost</t>
        </is>
      </c>
      <c r="D19" s="95">
        <f>Inputs!D65</f>
        <v/>
      </c>
      <c r="H19" s="74" t="n"/>
    </row>
    <row r="20">
      <c r="A20" t="inlineStr">
        <is>
          <t>Escalation in Insurance charges</t>
        </is>
      </c>
      <c r="C20" s="15" t="inlineStr">
        <is>
          <t>%</t>
        </is>
      </c>
      <c r="D20" s="95">
        <f>Inputs!D66</f>
        <v/>
      </c>
      <c r="H20" s="74" t="n"/>
    </row>
    <row r="21">
      <c r="A21" t="inlineStr">
        <is>
          <t>Escalation in every n years</t>
        </is>
      </c>
      <c r="C21" s="15" t="inlineStr">
        <is>
          <t>Years</t>
        </is>
      </c>
      <c r="D21" s="17">
        <f>Inputs!D67</f>
        <v/>
      </c>
    </row>
    <row r="22">
      <c r="A22" t="inlineStr">
        <is>
          <t>Escalation flag (1 or 0)</t>
        </is>
      </c>
      <c r="C22" s="15" t="inlineStr">
        <is>
          <t>Flag</t>
        </is>
      </c>
      <c r="E22" s="121">
        <f>IF(MOD(E6,$D$21)=0,1,0)</f>
        <v/>
      </c>
      <c r="F22" s="121">
        <f>IF(MOD(F6,$D$21)=0,1,0)</f>
        <v/>
      </c>
      <c r="G22" s="121">
        <f>IF(MOD(G6,$D$21)=0,1,0)</f>
        <v/>
      </c>
      <c r="H22" s="121">
        <f>IF(MOD(H6,$D$21)=0,1,0)</f>
        <v/>
      </c>
      <c r="I22" s="121">
        <f>IF(MOD(I6,$D$21)=0,1,0)</f>
        <v/>
      </c>
      <c r="J22" s="121">
        <f>IF(MOD(J6,$D$21)=0,1,0)</f>
        <v/>
      </c>
      <c r="K22" s="121">
        <f>IF(MOD(K6,$D$21)=0,1,0)</f>
        <v/>
      </c>
      <c r="L22" s="121">
        <f>IF(MOD(L6,$D$21)=0,1,0)</f>
        <v/>
      </c>
      <c r="M22" s="121">
        <f>IF(MOD(M6,$D$21)=0,1,0)</f>
        <v/>
      </c>
      <c r="N22" s="121">
        <f>IF(MOD(N6,$D$21)=0,1,0)</f>
        <v/>
      </c>
      <c r="O22" s="121">
        <f>IF(MOD(O6,$D$21)=0,1,0)</f>
        <v/>
      </c>
      <c r="P22" s="121">
        <f>IF(MOD(P6,$D$21)=0,1,0)</f>
        <v/>
      </c>
      <c r="Q22" s="121">
        <f>IF(MOD(Q6,$D$21)=0,1,0)</f>
        <v/>
      </c>
      <c r="R22" s="121">
        <f>IF(MOD(R6,$D$21)=0,1,0)</f>
        <v/>
      </c>
      <c r="S22" s="121">
        <f>IF(MOD(S6,$D$21)=0,1,0)</f>
        <v/>
      </c>
      <c r="T22" s="121">
        <f>IF(MOD(T6,$D$21)=0,1,0)</f>
        <v/>
      </c>
      <c r="U22" s="121">
        <f>IF(MOD(U6,$D$21)=0,1,0)</f>
        <v/>
      </c>
      <c r="V22" s="121">
        <f>IF(MOD(V6,$D$21)=0,1,0)</f>
        <v/>
      </c>
      <c r="W22" s="121">
        <f>IF(MOD(W6,$D$21)=0,1,0)</f>
        <v/>
      </c>
      <c r="X22" s="121">
        <f>IF(MOD(X6,$D$21)=0,1,0)</f>
        <v/>
      </c>
      <c r="Y22" s="121">
        <f>IF(MOD(Y6,$D$21)=0,1,0)</f>
        <v/>
      </c>
      <c r="Z22" s="121">
        <f>IF(MOD(Z6,$D$21)=0,1,0)</f>
        <v/>
      </c>
      <c r="AA22" s="121">
        <f>IF(MOD(AA6,$D$21)=0,1,0)</f>
        <v/>
      </c>
      <c r="AB22" s="121">
        <f>IF(MOD(AB6,$D$21)=0,1,0)</f>
        <v/>
      </c>
      <c r="AC22" s="121">
        <f>IF(MOD(AC6,$D$21)=0,1,0)</f>
        <v/>
      </c>
    </row>
    <row r="23"/>
    <row r="24" customFormat="1" s="18">
      <c r="A24" s="18" t="inlineStr">
        <is>
          <t>Insurance charges</t>
        </is>
      </c>
      <c r="C24" s="19" t="inlineStr">
        <is>
          <t>INR mn</t>
        </is>
      </c>
      <c r="D24" s="122">
        <f>D18*D19</f>
        <v/>
      </c>
      <c r="E24" s="123">
        <f>D24*(1+$D$20*E22)</f>
        <v/>
      </c>
      <c r="F24" s="123">
        <f>E24*(1+$D$20*F22)</f>
        <v/>
      </c>
      <c r="G24" s="123">
        <f>F24*(1+$D$20*G22)</f>
        <v/>
      </c>
      <c r="H24" s="123">
        <f>G24*(1+$D$20*H22)</f>
        <v/>
      </c>
      <c r="I24" s="123">
        <f>H24*(1+$D$20*I22)</f>
        <v/>
      </c>
      <c r="J24" s="123">
        <f>I24*(1+$D$20*J22)</f>
        <v/>
      </c>
      <c r="K24" s="123">
        <f>J24*(1+$D$20*K22)</f>
        <v/>
      </c>
      <c r="L24" s="123">
        <f>K24*(1+$D$20*L22)</f>
        <v/>
      </c>
      <c r="M24" s="123">
        <f>L24*(1+$D$20*M22)</f>
        <v/>
      </c>
      <c r="N24" s="123">
        <f>M24*(1+$D$20*N22)</f>
        <v/>
      </c>
      <c r="O24" s="123">
        <f>N24*(1+$D$20*O22)</f>
        <v/>
      </c>
      <c r="P24" s="123">
        <f>O24*(1+$D$20*P22)</f>
        <v/>
      </c>
      <c r="Q24" s="123">
        <f>P24*(1+$D$20*Q22)</f>
        <v/>
      </c>
      <c r="R24" s="123">
        <f>Q24*(1+$D$20*R22)</f>
        <v/>
      </c>
      <c r="S24" s="123">
        <f>R24*(1+$D$20*S22)</f>
        <v/>
      </c>
      <c r="T24" s="123">
        <f>S24*(1+$D$20*T22)</f>
        <v/>
      </c>
      <c r="U24" s="123">
        <f>T24*(1+$D$20*U22)</f>
        <v/>
      </c>
      <c r="V24" s="123">
        <f>U24*(1+$D$20*V22)</f>
        <v/>
      </c>
      <c r="W24" s="123">
        <f>V24*(1+$D$20*W22)</f>
        <v/>
      </c>
      <c r="X24" s="123">
        <f>W24*(1+$D$20*X22)</f>
        <v/>
      </c>
      <c r="Y24" s="123">
        <f>X24*(1+$D$20*Y22)</f>
        <v/>
      </c>
      <c r="Z24" s="123">
        <f>Y24*(1+$D$20*Z22)</f>
        <v/>
      </c>
      <c r="AA24" s="123">
        <f>Z24*(1+$D$20*AA22)</f>
        <v/>
      </c>
      <c r="AB24" s="123">
        <f>AA24*(1+$D$20*AB22)</f>
        <v/>
      </c>
      <c r="AC24" s="123">
        <f>AB24*(1+$D$20*AC22)</f>
        <v/>
      </c>
    </row>
    <row r="25"/>
    <row r="26">
      <c r="A26" s="1" t="inlineStr">
        <is>
          <t>Inverter replacement cost</t>
        </is>
      </c>
    </row>
    <row r="27">
      <c r="A27" t="inlineStr">
        <is>
          <t>Inverter replacement cost</t>
        </is>
      </c>
      <c r="C27" s="15" t="inlineStr">
        <is>
          <t>INR/MW</t>
        </is>
      </c>
      <c r="D27" s="17">
        <f>Inputs!D69</f>
        <v/>
      </c>
    </row>
    <row r="28">
      <c r="A28" t="inlineStr">
        <is>
          <t>Incurred over n years</t>
        </is>
      </c>
      <c r="C28" s="15" t="inlineStr">
        <is>
          <t>Years</t>
        </is>
      </c>
      <c r="D28" s="17">
        <f>Inputs!D70</f>
        <v/>
      </c>
    </row>
    <row r="29">
      <c r="A29" t="inlineStr">
        <is>
          <t>Incurred flag (1 or 0)</t>
        </is>
      </c>
      <c r="C29" s="15" t="inlineStr">
        <is>
          <t>Flag</t>
        </is>
      </c>
      <c r="E29" s="121">
        <f>IF(E6&gt;$D$28,0,1)</f>
        <v/>
      </c>
      <c r="F29" s="121">
        <f>IF(F6&gt;$D$28,0,1)</f>
        <v/>
      </c>
      <c r="G29" s="121">
        <f>IF(G6&gt;$D$28,0,1)</f>
        <v/>
      </c>
      <c r="H29" s="121">
        <f>IF(H6&gt;$D$28,0,1)</f>
        <v/>
      </c>
      <c r="I29" s="121">
        <f>IF(I6&gt;$D$28,0,1)</f>
        <v/>
      </c>
      <c r="J29" s="121">
        <f>IF(J6&gt;$D$28,0,1)</f>
        <v/>
      </c>
      <c r="K29" s="121">
        <f>IF(K6&gt;$D$28,0,1)</f>
        <v/>
      </c>
      <c r="L29" s="121">
        <f>IF(L6&gt;$D$28,0,1)</f>
        <v/>
      </c>
      <c r="M29" s="121">
        <f>IF(M6&gt;$D$28,0,1)</f>
        <v/>
      </c>
      <c r="N29" s="121">
        <f>IF(N6&gt;$D$28,0,1)</f>
        <v/>
      </c>
      <c r="O29" s="121">
        <f>IF(O6&gt;$D$28,0,1)</f>
        <v/>
      </c>
      <c r="P29" s="121">
        <f>IF(P6&gt;$D$28,0,1)</f>
        <v/>
      </c>
      <c r="Q29" s="121">
        <f>IF(Q6&gt;$D$28,0,1)</f>
        <v/>
      </c>
      <c r="R29" s="121">
        <f>IF(R6&gt;$D$28,0,1)</f>
        <v/>
      </c>
      <c r="S29" s="121">
        <f>IF(S6&gt;$D$28,0,1)</f>
        <v/>
      </c>
      <c r="T29" s="121">
        <f>IF(T6&gt;$D$28,0,1)</f>
        <v/>
      </c>
      <c r="U29" s="121">
        <f>IF(U6&gt;$D$28,0,1)</f>
        <v/>
      </c>
      <c r="V29" s="121">
        <f>IF(V6&gt;$D$28,0,1)</f>
        <v/>
      </c>
      <c r="W29" s="121">
        <f>IF(W6&gt;$D$28,0,1)</f>
        <v/>
      </c>
      <c r="X29" s="121">
        <f>IF(X6&gt;$D$28,0,1)</f>
        <v/>
      </c>
      <c r="Y29" s="121">
        <f>IF(Y6&gt;$D$28,0,1)</f>
        <v/>
      </c>
      <c r="Z29" s="121">
        <f>IF(Z6&gt;$D$28,0,1)</f>
        <v/>
      </c>
      <c r="AA29" s="121">
        <f>IF(AA6&gt;$D$28,0,1)</f>
        <v/>
      </c>
      <c r="AB29" s="121">
        <f>IF(AB6&gt;$D$28,0,1)</f>
        <v/>
      </c>
      <c r="AC29" s="121">
        <f>IF(AC6&gt;$D$28,0,1)</f>
        <v/>
      </c>
    </row>
    <row r="30"/>
    <row r="31" customFormat="1" s="18">
      <c r="A31" s="18" t="inlineStr">
        <is>
          <t>Inverter replacement cost (unadjusted)</t>
        </is>
      </c>
      <c r="C31" s="19" t="inlineStr">
        <is>
          <t>INR mn</t>
        </is>
      </c>
      <c r="D31" s="122">
        <f>D27*D11/D28/10^6</f>
        <v/>
      </c>
      <c r="E31" s="123">
        <f>$D$31*E29</f>
        <v/>
      </c>
      <c r="F31" s="123">
        <f>$D$31*F29</f>
        <v/>
      </c>
      <c r="G31" s="123">
        <f>$D$31*G29</f>
        <v/>
      </c>
      <c r="H31" s="123">
        <f>$D$31*H29</f>
        <v/>
      </c>
      <c r="I31" s="123">
        <f>$D$31*I29</f>
        <v/>
      </c>
      <c r="J31" s="123">
        <f>$D$31*J29</f>
        <v/>
      </c>
      <c r="K31" s="123">
        <f>$D$31*K29</f>
        <v/>
      </c>
      <c r="L31" s="123">
        <f>$D$31*L29</f>
        <v/>
      </c>
      <c r="M31" s="123">
        <f>$D$31*M29</f>
        <v/>
      </c>
      <c r="N31" s="123">
        <f>$D$31*N29</f>
        <v/>
      </c>
      <c r="O31" s="123">
        <f>$D$31*O29</f>
        <v/>
      </c>
      <c r="P31" s="123">
        <f>$D$31*P29</f>
        <v/>
      </c>
      <c r="Q31" s="123">
        <f>$D$31*Q29</f>
        <v/>
      </c>
      <c r="R31" s="123">
        <f>$D$31*R29</f>
        <v/>
      </c>
      <c r="S31" s="123">
        <f>$D$31*S29</f>
        <v/>
      </c>
      <c r="T31" s="123">
        <f>$D$31*T29</f>
        <v/>
      </c>
      <c r="U31" s="123">
        <f>$D$31*U29</f>
        <v/>
      </c>
      <c r="V31" s="123">
        <f>$D$31*V29</f>
        <v/>
      </c>
      <c r="W31" s="123">
        <f>$D$31*W29</f>
        <v/>
      </c>
      <c r="X31" s="123">
        <f>$D$31*X29</f>
        <v/>
      </c>
      <c r="Y31" s="123">
        <f>$D$31*Y29</f>
        <v/>
      </c>
      <c r="Z31" s="123">
        <f>$D$31*Z29</f>
        <v/>
      </c>
      <c r="AA31" s="123">
        <f>$D$31*AA29</f>
        <v/>
      </c>
      <c r="AB31" s="123">
        <f>$D$31*AB29</f>
        <v/>
      </c>
      <c r="AC31" s="123">
        <f>$D$31*AC29</f>
        <v/>
      </c>
    </row>
    <row r="32" customFormat="1" s="18">
      <c r="A32" s="18" t="inlineStr">
        <is>
          <t>Inverter replacement cost (adjusted for fractional yr)</t>
        </is>
      </c>
      <c r="C32" s="19" t="inlineStr">
        <is>
          <t>INR mn</t>
        </is>
      </c>
      <c r="D32" s="124" t="n"/>
      <c r="E32" s="123">
        <f>E31*E8</f>
        <v/>
      </c>
      <c r="F32" s="123">
        <f>F31*F8</f>
        <v/>
      </c>
      <c r="G32" s="123">
        <f>G31*G8</f>
        <v/>
      </c>
      <c r="H32" s="123">
        <f>H31*H8</f>
        <v/>
      </c>
      <c r="I32" s="123">
        <f>I31*I8</f>
        <v/>
      </c>
      <c r="J32" s="123">
        <f>J31*J8</f>
        <v/>
      </c>
      <c r="K32" s="123">
        <f>K31*K8</f>
        <v/>
      </c>
      <c r="L32" s="123">
        <f>L31*L8</f>
        <v/>
      </c>
      <c r="M32" s="123">
        <f>M31*M8</f>
        <v/>
      </c>
      <c r="N32" s="123">
        <f>N31*N8</f>
        <v/>
      </c>
      <c r="O32" s="123">
        <f>O31*O8</f>
        <v/>
      </c>
      <c r="P32" s="123">
        <f>P31*P8</f>
        <v/>
      </c>
      <c r="Q32" s="123">
        <f>Q31*Q8</f>
        <v/>
      </c>
      <c r="R32" s="123">
        <f>R31*R8</f>
        <v/>
      </c>
      <c r="S32" s="123">
        <f>S31*S8</f>
        <v/>
      </c>
      <c r="T32" s="123">
        <f>T31*T8</f>
        <v/>
      </c>
      <c r="U32" s="123">
        <f>U31*U8</f>
        <v/>
      </c>
      <c r="V32" s="123">
        <f>V31*V8</f>
        <v/>
      </c>
      <c r="W32" s="123">
        <f>W31*W8</f>
        <v/>
      </c>
      <c r="X32" s="123">
        <f>X31*X8</f>
        <v/>
      </c>
      <c r="Y32" s="123">
        <f>Y31*Y8</f>
        <v/>
      </c>
      <c r="Z32" s="123">
        <f>Z31*Z8</f>
        <v/>
      </c>
      <c r="AA32" s="123">
        <f>AA31*AA8</f>
        <v/>
      </c>
      <c r="AB32" s="123">
        <f>AB31*AB8</f>
        <v/>
      </c>
      <c r="AC32" s="123">
        <f>AC31*AC8</f>
        <v/>
      </c>
    </row>
    <row r="33"/>
    <row r="34" customFormat="1" s="18">
      <c r="A34" s="18" t="inlineStr">
        <is>
          <t>Total Operating Cost</t>
        </is>
      </c>
      <c r="C34" s="19" t="inlineStr">
        <is>
          <t>INR mn</t>
        </is>
      </c>
      <c r="E34" s="33">
        <f>E15+E24+E32</f>
        <v/>
      </c>
      <c r="F34" s="33">
        <f>F15+F24+F32</f>
        <v/>
      </c>
      <c r="G34" s="33">
        <f>G15+G24+G32</f>
        <v/>
      </c>
      <c r="H34" s="33">
        <f>H15+H24+H32</f>
        <v/>
      </c>
      <c r="I34" s="33">
        <f>I15+I24+I32</f>
        <v/>
      </c>
      <c r="J34" s="33">
        <f>J15+J24+J32</f>
        <v/>
      </c>
      <c r="K34" s="33">
        <f>K15+K24+K32</f>
        <v/>
      </c>
      <c r="L34" s="33">
        <f>L15+L24+L32</f>
        <v/>
      </c>
      <c r="M34" s="33">
        <f>M15+M24+M32</f>
        <v/>
      </c>
      <c r="N34" s="33">
        <f>N15+N24+N32</f>
        <v/>
      </c>
      <c r="O34" s="33">
        <f>O15+O24+O32</f>
        <v/>
      </c>
      <c r="P34" s="33">
        <f>P15+P24+P32</f>
        <v/>
      </c>
      <c r="Q34" s="33">
        <f>Q15+Q24+Q32</f>
        <v/>
      </c>
      <c r="R34" s="33">
        <f>R15+R24+R32</f>
        <v/>
      </c>
      <c r="S34" s="33">
        <f>S15+S24+S32</f>
        <v/>
      </c>
      <c r="T34" s="33">
        <f>T15+T24+T32</f>
        <v/>
      </c>
      <c r="U34" s="33">
        <f>U15+U24+U32</f>
        <v/>
      </c>
      <c r="V34" s="33">
        <f>V15+V24+V32</f>
        <v/>
      </c>
      <c r="W34" s="33">
        <f>W15+W24+W32</f>
        <v/>
      </c>
      <c r="X34" s="33">
        <f>X15+X24+X32</f>
        <v/>
      </c>
      <c r="Y34" s="33">
        <f>Y15+Y24+Y32</f>
        <v/>
      </c>
      <c r="Z34" s="33">
        <f>Z15+Z24+Z32</f>
        <v/>
      </c>
      <c r="AA34" s="33">
        <f>AA15+AA24+AA32</f>
        <v/>
      </c>
      <c r="AB34" s="33">
        <f>AB15+AB24+AB32</f>
        <v/>
      </c>
      <c r="AC34" s="33">
        <f>AC15+AC24+AC32</f>
        <v/>
      </c>
    </row>
    <row r="35"/>
    <row r="36"/>
    <row r="37" ht="15" customHeight="1" thickBot="1"/>
    <row r="38" customFormat="1" s="61">
      <c r="A38" s="60" t="inlineStr">
        <is>
          <t>End of Sheet</t>
        </is>
      </c>
      <c r="B38" s="60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6">
    <outlinePr summaryBelow="1" summaryRight="1"/>
    <pageSetUpPr/>
  </sheetPr>
  <dimension ref="A1:AG33"/>
  <sheetViews>
    <sheetView showGridLines="0" zoomScale="76" zoomScaleNormal="100" workbookViewId="0">
      <pane xSplit="4" ySplit="8" topLeftCell="W9" activePane="bottomRight" state="frozen"/>
      <selection activeCell="D8" sqref="D8"/>
      <selection pane="topRight" activeCell="D8" sqref="D8"/>
      <selection pane="bottomLeft" activeCell="D8" sqref="D8"/>
      <selection pane="bottomRight" activeCell="E9" sqref="E9"/>
    </sheetView>
  </sheetViews>
  <sheetFormatPr baseColWidth="8" defaultColWidth="0" defaultRowHeight="14.4" zeroHeight="1"/>
  <cols>
    <col width="28.5546875" bestFit="1" customWidth="1" min="1" max="1"/>
    <col width="9.21875" customWidth="1" min="2" max="2"/>
    <col width="11.5546875" bestFit="1" customWidth="1" style="15" min="3" max="3"/>
    <col width="20.77734375" customWidth="1" min="4" max="4"/>
    <col width="13.77734375" bestFit="1" customWidth="1" min="5" max="29"/>
    <col width="10.77734375" bestFit="1" customWidth="1" min="30" max="30"/>
    <col hidden="1" min="31" max="33"/>
    <col hidden="1" width="9.21875" customWidth="1" min="34" max="16384"/>
  </cols>
  <sheetData>
    <row r="1" ht="21" customFormat="1" customHeight="1" s="3">
      <c r="A1" s="2">
        <f>Company_Name</f>
        <v/>
      </c>
      <c r="B1" s="2" t="n"/>
      <c r="C1" s="13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</row>
    <row r="2" ht="18" customFormat="1" customHeight="1" s="7">
      <c r="A2" s="4" t="inlineStr">
        <is>
          <t>Fixed Assets Schedule and Depreciation Workings</t>
        </is>
      </c>
      <c r="B2" s="5" t="n"/>
      <c r="C2" s="14" t="n"/>
      <c r="D2" s="5" t="n"/>
      <c r="E2" s="110" t="n"/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0" t="n"/>
      <c r="Q2" s="110" t="n"/>
      <c r="R2" s="110" t="n"/>
      <c r="S2" s="110" t="n"/>
      <c r="T2" s="110" t="n"/>
      <c r="U2" s="110" t="n"/>
      <c r="V2" s="110" t="n"/>
      <c r="W2" s="110" t="n"/>
      <c r="X2" s="110" t="n"/>
      <c r="Y2" s="110" t="n"/>
      <c r="Z2" s="110" t="n"/>
      <c r="AA2" s="110" t="n"/>
      <c r="AB2" s="110" t="n"/>
      <c r="AC2" s="110" t="n"/>
    </row>
    <row r="3"/>
    <row r="4" customFormat="1" s="29">
      <c r="A4" s="24" t="inlineStr">
        <is>
          <t>Start Date</t>
        </is>
      </c>
      <c r="B4" s="25" t="n"/>
      <c r="C4" s="26" t="n"/>
      <c r="D4" s="25" t="n"/>
      <c r="E4" s="27">
        <f>Inputs!E4</f>
        <v/>
      </c>
      <c r="F4" s="27">
        <f>Inputs!F4</f>
        <v/>
      </c>
      <c r="G4" s="27">
        <f>Inputs!G4</f>
        <v/>
      </c>
      <c r="H4" s="27">
        <f>Inputs!H4</f>
        <v/>
      </c>
      <c r="I4" s="27">
        <f>Inputs!I4</f>
        <v/>
      </c>
      <c r="J4" s="27">
        <f>Inputs!J4</f>
        <v/>
      </c>
      <c r="K4" s="27">
        <f>Inputs!K4</f>
        <v/>
      </c>
      <c r="L4" s="27">
        <f>Inputs!L4</f>
        <v/>
      </c>
      <c r="M4" s="27">
        <f>Inputs!M4</f>
        <v/>
      </c>
      <c r="N4" s="27">
        <f>Inputs!N4</f>
        <v/>
      </c>
      <c r="O4" s="27">
        <f>Inputs!O4</f>
        <v/>
      </c>
      <c r="P4" s="27">
        <f>Inputs!P4</f>
        <v/>
      </c>
      <c r="Q4" s="27">
        <f>Inputs!Q4</f>
        <v/>
      </c>
      <c r="R4" s="27">
        <f>Inputs!R4</f>
        <v/>
      </c>
      <c r="S4" s="27">
        <f>Inputs!S4</f>
        <v/>
      </c>
      <c r="T4" s="27">
        <f>Inputs!T4</f>
        <v/>
      </c>
      <c r="U4" s="27">
        <f>Inputs!U4</f>
        <v/>
      </c>
      <c r="V4" s="27">
        <f>Inputs!V4</f>
        <v/>
      </c>
      <c r="W4" s="27">
        <f>Inputs!W4</f>
        <v/>
      </c>
      <c r="X4" s="27">
        <f>Inputs!X4</f>
        <v/>
      </c>
      <c r="Y4" s="27">
        <f>Inputs!Y4</f>
        <v/>
      </c>
      <c r="Z4" s="27">
        <f>Inputs!Z4</f>
        <v/>
      </c>
      <c r="AA4" s="27">
        <f>Inputs!AA4</f>
        <v/>
      </c>
      <c r="AB4" s="27">
        <f>Inputs!AB4</f>
        <v/>
      </c>
      <c r="AC4" s="27">
        <f>Inputs!AC4</f>
        <v/>
      </c>
      <c r="AD4" s="111" t="n"/>
      <c r="AE4" s="111" t="n"/>
      <c r="AF4" s="111" t="n"/>
      <c r="AG4" s="111" t="n"/>
    </row>
    <row r="5" customFormat="1" s="29">
      <c r="A5" s="24" t="inlineStr">
        <is>
          <t>End Date</t>
        </is>
      </c>
      <c r="B5" s="25" t="n"/>
      <c r="C5" s="26" t="n"/>
      <c r="D5" s="25" t="n"/>
      <c r="E5" s="27">
        <f>Inputs!E5</f>
        <v/>
      </c>
      <c r="F5" s="27">
        <f>Inputs!F5</f>
        <v/>
      </c>
      <c r="G5" s="27">
        <f>Inputs!G5</f>
        <v/>
      </c>
      <c r="H5" s="27">
        <f>Inputs!H5</f>
        <v/>
      </c>
      <c r="I5" s="27">
        <f>Inputs!I5</f>
        <v/>
      </c>
      <c r="J5" s="27">
        <f>Inputs!J5</f>
        <v/>
      </c>
      <c r="K5" s="27">
        <f>Inputs!K5</f>
        <v/>
      </c>
      <c r="L5" s="27">
        <f>Inputs!L5</f>
        <v/>
      </c>
      <c r="M5" s="27">
        <f>Inputs!M5</f>
        <v/>
      </c>
      <c r="N5" s="27">
        <f>Inputs!N5</f>
        <v/>
      </c>
      <c r="O5" s="27">
        <f>Inputs!O5</f>
        <v/>
      </c>
      <c r="P5" s="27">
        <f>Inputs!P5</f>
        <v/>
      </c>
      <c r="Q5" s="27">
        <f>Inputs!Q5</f>
        <v/>
      </c>
      <c r="R5" s="27">
        <f>Inputs!R5</f>
        <v/>
      </c>
      <c r="S5" s="27">
        <f>Inputs!S5</f>
        <v/>
      </c>
      <c r="T5" s="27">
        <f>Inputs!T5</f>
        <v/>
      </c>
      <c r="U5" s="27">
        <f>Inputs!U5</f>
        <v/>
      </c>
      <c r="V5" s="27">
        <f>Inputs!V5</f>
        <v/>
      </c>
      <c r="W5" s="27">
        <f>Inputs!W5</f>
        <v/>
      </c>
      <c r="X5" s="27">
        <f>Inputs!X5</f>
        <v/>
      </c>
      <c r="Y5" s="27">
        <f>Inputs!Y5</f>
        <v/>
      </c>
      <c r="Z5" s="27">
        <f>Inputs!Z5</f>
        <v/>
      </c>
      <c r="AA5" s="27">
        <f>Inputs!AA5</f>
        <v/>
      </c>
      <c r="AB5" s="27">
        <f>Inputs!AB5</f>
        <v/>
      </c>
      <c r="AC5" s="27">
        <f>Inputs!AC5</f>
        <v/>
      </c>
      <c r="AD5" s="111" t="n"/>
      <c r="AE5" s="111" t="n"/>
      <c r="AF5" s="111" t="n"/>
      <c r="AG5" s="111" t="n"/>
    </row>
    <row r="6" customFormat="1" s="29">
      <c r="A6" s="24" t="inlineStr">
        <is>
          <t>Year no.</t>
        </is>
      </c>
      <c r="B6" s="25" t="n"/>
      <c r="C6" s="26" t="n"/>
      <c r="D6" s="25" t="n"/>
      <c r="E6" s="30">
        <f>Inputs!E6</f>
        <v/>
      </c>
      <c r="F6" s="30">
        <f>Inputs!F6</f>
        <v/>
      </c>
      <c r="G6" s="30">
        <f>Inputs!G6</f>
        <v/>
      </c>
      <c r="H6" s="30">
        <f>Inputs!H6</f>
        <v/>
      </c>
      <c r="I6" s="30">
        <f>Inputs!I6</f>
        <v/>
      </c>
      <c r="J6" s="30">
        <f>Inputs!J6</f>
        <v/>
      </c>
      <c r="K6" s="30">
        <f>Inputs!K6</f>
        <v/>
      </c>
      <c r="L6" s="30">
        <f>Inputs!L6</f>
        <v/>
      </c>
      <c r="M6" s="30">
        <f>Inputs!M6</f>
        <v/>
      </c>
      <c r="N6" s="30">
        <f>Inputs!N6</f>
        <v/>
      </c>
      <c r="O6" s="30">
        <f>Inputs!O6</f>
        <v/>
      </c>
      <c r="P6" s="30">
        <f>Inputs!P6</f>
        <v/>
      </c>
      <c r="Q6" s="30">
        <f>Inputs!Q6</f>
        <v/>
      </c>
      <c r="R6" s="30">
        <f>Inputs!R6</f>
        <v/>
      </c>
      <c r="S6" s="30">
        <f>Inputs!S6</f>
        <v/>
      </c>
      <c r="T6" s="30">
        <f>Inputs!T6</f>
        <v/>
      </c>
      <c r="U6" s="30">
        <f>Inputs!U6</f>
        <v/>
      </c>
      <c r="V6" s="30">
        <f>Inputs!V6</f>
        <v/>
      </c>
      <c r="W6" s="30">
        <f>Inputs!W6</f>
        <v/>
      </c>
      <c r="X6" s="30">
        <f>Inputs!X6</f>
        <v/>
      </c>
      <c r="Y6" s="30">
        <f>Inputs!Y6</f>
        <v/>
      </c>
      <c r="Z6" s="30">
        <f>Inputs!Z6</f>
        <v/>
      </c>
      <c r="AA6" s="30">
        <f>Inputs!AA6</f>
        <v/>
      </c>
      <c r="AB6" s="30">
        <f>Inputs!AB6</f>
        <v/>
      </c>
      <c r="AC6" s="30">
        <f>Inputs!AC6</f>
        <v/>
      </c>
      <c r="AD6" s="111" t="n"/>
    </row>
    <row r="7" customFormat="1" s="29">
      <c r="A7" s="24" t="inlineStr">
        <is>
          <t>Operational days in the year</t>
        </is>
      </c>
      <c r="B7" s="25" t="n"/>
      <c r="C7" s="26" t="n"/>
      <c r="D7" s="25" t="n"/>
      <c r="E7" s="30">
        <f>Inputs!E7</f>
        <v/>
      </c>
      <c r="F7" s="30">
        <f>Inputs!F7</f>
        <v/>
      </c>
      <c r="G7" s="30">
        <f>Inputs!G7</f>
        <v/>
      </c>
      <c r="H7" s="30">
        <f>Inputs!H7</f>
        <v/>
      </c>
      <c r="I7" s="30">
        <f>Inputs!I7</f>
        <v/>
      </c>
      <c r="J7" s="30">
        <f>Inputs!J7</f>
        <v/>
      </c>
      <c r="K7" s="30">
        <f>Inputs!K7</f>
        <v/>
      </c>
      <c r="L7" s="30">
        <f>Inputs!L7</f>
        <v/>
      </c>
      <c r="M7" s="30">
        <f>Inputs!M7</f>
        <v/>
      </c>
      <c r="N7" s="30">
        <f>Inputs!N7</f>
        <v/>
      </c>
      <c r="O7" s="30">
        <f>Inputs!O7</f>
        <v/>
      </c>
      <c r="P7" s="30">
        <f>Inputs!P7</f>
        <v/>
      </c>
      <c r="Q7" s="30">
        <f>Inputs!Q7</f>
        <v/>
      </c>
      <c r="R7" s="30">
        <f>Inputs!R7</f>
        <v/>
      </c>
      <c r="S7" s="30">
        <f>Inputs!S7</f>
        <v/>
      </c>
      <c r="T7" s="30">
        <f>Inputs!T7</f>
        <v/>
      </c>
      <c r="U7" s="30">
        <f>Inputs!U7</f>
        <v/>
      </c>
      <c r="V7" s="30">
        <f>Inputs!V7</f>
        <v/>
      </c>
      <c r="W7" s="30">
        <f>Inputs!W7</f>
        <v/>
      </c>
      <c r="X7" s="30">
        <f>Inputs!X7</f>
        <v/>
      </c>
      <c r="Y7" s="30">
        <f>Inputs!Y7</f>
        <v/>
      </c>
      <c r="Z7" s="30">
        <f>Inputs!Z7</f>
        <v/>
      </c>
      <c r="AA7" s="30">
        <f>Inputs!AA7</f>
        <v/>
      </c>
      <c r="AB7" s="30">
        <f>Inputs!AB7</f>
        <v/>
      </c>
      <c r="AC7" s="30">
        <f>Inputs!AC7</f>
        <v/>
      </c>
    </row>
    <row r="8" customFormat="1" s="29">
      <c r="A8" s="24" t="inlineStr">
        <is>
          <t>Proportion of year operational</t>
        </is>
      </c>
      <c r="B8" s="25" t="n"/>
      <c r="C8" s="26" t="n"/>
      <c r="D8" s="25" t="n"/>
      <c r="E8" s="31">
        <f>Inputs!E8</f>
        <v/>
      </c>
      <c r="F8" s="31">
        <f>Inputs!F8</f>
        <v/>
      </c>
      <c r="G8" s="31">
        <f>Inputs!G8</f>
        <v/>
      </c>
      <c r="H8" s="31">
        <f>Inputs!H8</f>
        <v/>
      </c>
      <c r="I8" s="31">
        <f>Inputs!I8</f>
        <v/>
      </c>
      <c r="J8" s="31">
        <f>Inputs!J8</f>
        <v/>
      </c>
      <c r="K8" s="31">
        <f>Inputs!K8</f>
        <v/>
      </c>
      <c r="L8" s="31">
        <f>Inputs!L8</f>
        <v/>
      </c>
      <c r="M8" s="31">
        <f>Inputs!M8</f>
        <v/>
      </c>
      <c r="N8" s="31">
        <f>Inputs!N8</f>
        <v/>
      </c>
      <c r="O8" s="31">
        <f>Inputs!O8</f>
        <v/>
      </c>
      <c r="P8" s="31">
        <f>Inputs!P8</f>
        <v/>
      </c>
      <c r="Q8" s="31">
        <f>Inputs!Q8</f>
        <v/>
      </c>
      <c r="R8" s="31">
        <f>Inputs!R8</f>
        <v/>
      </c>
      <c r="S8" s="31">
        <f>Inputs!S8</f>
        <v/>
      </c>
      <c r="T8" s="31">
        <f>Inputs!T8</f>
        <v/>
      </c>
      <c r="U8" s="31">
        <f>Inputs!U8</f>
        <v/>
      </c>
      <c r="V8" s="31">
        <f>Inputs!V8</f>
        <v/>
      </c>
      <c r="W8" s="31">
        <f>Inputs!W8</f>
        <v/>
      </c>
      <c r="X8" s="31">
        <f>Inputs!X8</f>
        <v/>
      </c>
      <c r="Y8" s="31">
        <f>Inputs!Y8</f>
        <v/>
      </c>
      <c r="Z8" s="31">
        <f>Inputs!Z8</f>
        <v/>
      </c>
      <c r="AA8" s="31">
        <f>Inputs!AA8</f>
        <v/>
      </c>
      <c r="AB8" s="31">
        <f>Inputs!AB8</f>
        <v/>
      </c>
      <c r="AC8" s="31">
        <f>Inputs!AC8</f>
        <v/>
      </c>
    </row>
    <row r="9"/>
    <row r="10">
      <c r="A10" s="35" t="inlineStr">
        <is>
          <t>All figures in INR mn</t>
        </is>
      </c>
    </row>
    <row r="11"/>
    <row r="12">
      <c r="A12" s="39" t="inlineStr">
        <is>
          <t>Plant &amp; Machinery</t>
        </is>
      </c>
    </row>
    <row r="13"/>
    <row r="14">
      <c r="A14" t="inlineStr">
        <is>
          <t>Depreciation method</t>
        </is>
      </c>
      <c r="D14" s="17">
        <f>Inputs!D33</f>
        <v/>
      </c>
    </row>
    <row r="15">
      <c r="A15" t="inlineStr">
        <is>
          <t>Useful economic life</t>
        </is>
      </c>
      <c r="C15" s="15" t="inlineStr">
        <is>
          <t>Years</t>
        </is>
      </c>
      <c r="D15" s="17">
        <f>Inputs!D34</f>
        <v/>
      </c>
      <c r="E15" s="70" t="n"/>
    </row>
    <row r="16">
      <c r="A16" t="inlineStr">
        <is>
          <t>Capex</t>
        </is>
      </c>
      <c r="C16" s="15" t="inlineStr">
        <is>
          <t>INR mn</t>
        </is>
      </c>
      <c r="D16" s="112">
        <f>Inputs!D27</f>
        <v/>
      </c>
      <c r="E16" s="70" t="n"/>
    </row>
    <row r="17">
      <c r="A17" t="inlineStr">
        <is>
          <t>Annual Depreciation</t>
        </is>
      </c>
      <c r="C17" s="15" t="inlineStr">
        <is>
          <t>INR mn</t>
        </is>
      </c>
      <c r="D17" s="112">
        <f>D16/D15</f>
        <v/>
      </c>
      <c r="E17" s="70" t="n"/>
      <c r="F17" s="74" t="n"/>
    </row>
    <row r="18"/>
    <row r="19">
      <c r="A19" s="18" t="inlineStr">
        <is>
          <t>Net Fixed Assets Schedule</t>
        </is>
      </c>
    </row>
    <row r="20">
      <c r="A20" s="36" t="inlineStr">
        <is>
          <t>Opening balance</t>
        </is>
      </c>
      <c r="E20" s="78">
        <f>D22</f>
        <v/>
      </c>
      <c r="F20" s="78">
        <f>E22</f>
        <v/>
      </c>
      <c r="G20" s="78">
        <f>F22</f>
        <v/>
      </c>
      <c r="H20" s="78">
        <f>G22</f>
        <v/>
      </c>
      <c r="I20" s="78">
        <f>H22</f>
        <v/>
      </c>
      <c r="J20" s="78">
        <f>I22</f>
        <v/>
      </c>
      <c r="K20" s="78">
        <f>J22</f>
        <v/>
      </c>
      <c r="L20" s="78">
        <f>K22</f>
        <v/>
      </c>
      <c r="M20" s="78">
        <f>L22</f>
        <v/>
      </c>
      <c r="N20" s="78">
        <f>M22</f>
        <v/>
      </c>
      <c r="O20" s="78">
        <f>N22</f>
        <v/>
      </c>
      <c r="P20" s="78">
        <f>O22</f>
        <v/>
      </c>
      <c r="Q20" s="78">
        <f>P22</f>
        <v/>
      </c>
      <c r="R20" s="78">
        <f>Q22</f>
        <v/>
      </c>
      <c r="S20" s="78">
        <f>R22</f>
        <v/>
      </c>
      <c r="T20" s="78">
        <f>S22</f>
        <v/>
      </c>
      <c r="U20" s="78">
        <f>T22</f>
        <v/>
      </c>
      <c r="V20" s="78">
        <f>U22</f>
        <v/>
      </c>
      <c r="W20" s="78">
        <f>V22</f>
        <v/>
      </c>
      <c r="X20" s="78">
        <f>W22</f>
        <v/>
      </c>
      <c r="Y20" s="78">
        <f>X22</f>
        <v/>
      </c>
      <c r="Z20" s="78">
        <f>Y22</f>
        <v/>
      </c>
      <c r="AA20" s="78">
        <f>Z22</f>
        <v/>
      </c>
      <c r="AB20" s="78">
        <f>AA22</f>
        <v/>
      </c>
      <c r="AC20" s="78">
        <f>AB22</f>
        <v/>
      </c>
    </row>
    <row r="21">
      <c r="A21" s="36" t="inlineStr">
        <is>
          <t>Depreciation during the year</t>
        </is>
      </c>
      <c r="E21" s="78">
        <f>IF(E6&lt;=$D$15,$D$17,0)</f>
        <v/>
      </c>
      <c r="F21" s="78">
        <f>IF(F6&lt;=$D$15,$D$17,0)</f>
        <v/>
      </c>
      <c r="G21" s="78">
        <f>IF(G6&lt;=$D$15,$D$17,0)</f>
        <v/>
      </c>
      <c r="H21" s="78">
        <f>IF(H6&lt;=$D$15,$D$17,0)</f>
        <v/>
      </c>
      <c r="I21" s="78">
        <f>IF(I6&lt;=$D$15,$D$17,0)</f>
        <v/>
      </c>
      <c r="J21" s="78">
        <f>IF(J6&lt;=$D$15,$D$17,0)</f>
        <v/>
      </c>
      <c r="K21" s="78">
        <f>IF(K6&lt;=$D$15,$D$17,0)</f>
        <v/>
      </c>
      <c r="L21" s="78">
        <f>IF(L6&lt;=$D$15,$D$17,0)</f>
        <v/>
      </c>
      <c r="M21" s="78">
        <f>IF(M6&lt;=$D$15,$D$17,0)</f>
        <v/>
      </c>
      <c r="N21" s="78">
        <f>IF(N6&lt;=$D$15,$D$17,0)</f>
        <v/>
      </c>
      <c r="O21" s="78">
        <f>IF(O6&lt;=$D$15,$D$17,0)</f>
        <v/>
      </c>
      <c r="P21" s="78">
        <f>IF(P6&lt;=$D$15,$D$17,0)</f>
        <v/>
      </c>
      <c r="Q21" s="78">
        <f>IF(Q6&lt;=$D$15,$D$17,0)</f>
        <v/>
      </c>
      <c r="R21" s="78">
        <f>IF(R6&lt;=$D$15,$D$17,0)</f>
        <v/>
      </c>
      <c r="S21" s="78">
        <f>IF(S6&lt;=$D$15,$D$17,0)</f>
        <v/>
      </c>
      <c r="T21" s="78">
        <f>IF(T6&lt;=$D$15,$D$17,0)</f>
        <v/>
      </c>
      <c r="U21" s="78">
        <f>IF(U6&lt;=$D$15,$D$17,0)</f>
        <v/>
      </c>
      <c r="V21" s="78">
        <f>IF(V6&lt;=$D$15,$D$17,0)</f>
        <v/>
      </c>
      <c r="W21" s="78">
        <f>IF(W6&lt;=$D$15,$D$17,0)</f>
        <v/>
      </c>
      <c r="X21" s="78">
        <f>IF(X6&lt;=$D$15,$D$17,0)</f>
        <v/>
      </c>
      <c r="Y21" s="78">
        <f>IF(Y6&lt;=$D$15,$D$17,0)</f>
        <v/>
      </c>
      <c r="Z21" s="78">
        <f>IF(Z6&lt;=$D$15,$D$17,0)</f>
        <v/>
      </c>
      <c r="AA21" s="78">
        <f>IF(AA6&lt;=$D$15,$D$17,0)</f>
        <v/>
      </c>
      <c r="AB21" s="78">
        <f>IF(AB6&lt;=$D$15,$D$17,0)</f>
        <v/>
      </c>
      <c r="AC21" s="78">
        <f>IF(AC6&lt;=$D$15,$D$17,0)</f>
        <v/>
      </c>
    </row>
    <row r="22" customFormat="1" s="18">
      <c r="A22" s="40" t="inlineStr">
        <is>
          <t>Closing balance</t>
        </is>
      </c>
      <c r="C22" s="19" t="n"/>
      <c r="D22" s="122">
        <f>D16</f>
        <v/>
      </c>
      <c r="E22" s="83">
        <f>E20-E21</f>
        <v/>
      </c>
      <c r="F22" s="83">
        <f>F20-F21</f>
        <v/>
      </c>
      <c r="G22" s="83">
        <f>G20-G21</f>
        <v/>
      </c>
      <c r="H22" s="83">
        <f>H20-H21</f>
        <v/>
      </c>
      <c r="I22" s="83">
        <f>I20-I21</f>
        <v/>
      </c>
      <c r="J22" s="83">
        <f>J20-J21</f>
        <v/>
      </c>
      <c r="K22" s="83">
        <f>K20-K21</f>
        <v/>
      </c>
      <c r="L22" s="83">
        <f>L20-L21</f>
        <v/>
      </c>
      <c r="M22" s="83">
        <f>M20-M21</f>
        <v/>
      </c>
      <c r="N22" s="83">
        <f>N20-N21</f>
        <v/>
      </c>
      <c r="O22" s="83">
        <f>O20-O21</f>
        <v/>
      </c>
      <c r="P22" s="83">
        <f>P20-P21</f>
        <v/>
      </c>
      <c r="Q22" s="83">
        <f>Q20-Q21</f>
        <v/>
      </c>
      <c r="R22" s="83">
        <f>R20-R21</f>
        <v/>
      </c>
      <c r="S22" s="83">
        <f>S20-S21</f>
        <v/>
      </c>
      <c r="T22" s="83">
        <f>T20-T21</f>
        <v/>
      </c>
      <c r="U22" s="83">
        <f>U20-U21</f>
        <v/>
      </c>
      <c r="V22" s="83">
        <f>V20-V21</f>
        <v/>
      </c>
      <c r="W22" s="83">
        <f>W20-W21</f>
        <v/>
      </c>
      <c r="X22" s="83">
        <f>X20-X21</f>
        <v/>
      </c>
      <c r="Y22" s="83">
        <f>Y20-Y21</f>
        <v/>
      </c>
      <c r="Z22" s="83">
        <f>Z20-Z21</f>
        <v/>
      </c>
      <c r="AA22" s="83">
        <f>AA20-AA21</f>
        <v/>
      </c>
      <c r="AB22" s="83">
        <f>AB20-AB21</f>
        <v/>
      </c>
      <c r="AC22" s="83">
        <f>AC20-AC21</f>
        <v/>
      </c>
    </row>
    <row r="23"/>
    <row r="24">
      <c r="A24" s="39" t="inlineStr">
        <is>
          <t>Land</t>
        </is>
      </c>
    </row>
    <row r="25"/>
    <row r="26">
      <c r="A26" t="inlineStr">
        <is>
          <t>Land balance</t>
        </is>
      </c>
      <c r="D26" s="112">
        <f>Inputs!D28</f>
        <v/>
      </c>
      <c r="E26" s="125">
        <f>D26</f>
        <v/>
      </c>
      <c r="F26" s="125">
        <f>E26</f>
        <v/>
      </c>
      <c r="G26" s="125">
        <f>F26</f>
        <v/>
      </c>
      <c r="H26" s="125">
        <f>G26</f>
        <v/>
      </c>
      <c r="I26" s="125">
        <f>H26</f>
        <v/>
      </c>
      <c r="J26" s="125">
        <f>I26</f>
        <v/>
      </c>
      <c r="K26" s="125">
        <f>J26</f>
        <v/>
      </c>
      <c r="L26" s="125">
        <f>K26</f>
        <v/>
      </c>
      <c r="M26" s="125">
        <f>L26</f>
        <v/>
      </c>
      <c r="N26" s="125">
        <f>M26</f>
        <v/>
      </c>
      <c r="O26" s="125">
        <f>N26</f>
        <v/>
      </c>
      <c r="P26" s="125">
        <f>O26</f>
        <v/>
      </c>
      <c r="Q26" s="125">
        <f>P26</f>
        <v/>
      </c>
      <c r="R26" s="125">
        <f>Q26</f>
        <v/>
      </c>
      <c r="S26" s="125">
        <f>R26</f>
        <v/>
      </c>
      <c r="T26" s="125">
        <f>S26</f>
        <v/>
      </c>
      <c r="U26" s="125">
        <f>T26</f>
        <v/>
      </c>
      <c r="V26" s="125">
        <f>U26</f>
        <v/>
      </c>
      <c r="W26" s="125">
        <f>V26</f>
        <v/>
      </c>
      <c r="X26" s="125">
        <f>W26</f>
        <v/>
      </c>
      <c r="Y26" s="125">
        <f>X26</f>
        <v/>
      </c>
      <c r="Z26" s="125">
        <f>Y26</f>
        <v/>
      </c>
      <c r="AA26" s="125">
        <f>Z26</f>
        <v/>
      </c>
      <c r="AB26" s="125">
        <f>AA26</f>
        <v/>
      </c>
      <c r="AC26" s="125">
        <f>AB26</f>
        <v/>
      </c>
    </row>
    <row r="27"/>
    <row r="28"/>
    <row r="29" ht="15" customHeight="1" thickBot="1"/>
    <row r="30" customFormat="1" s="61">
      <c r="A30" s="60" t="inlineStr">
        <is>
          <t>End of Sheet</t>
        </is>
      </c>
      <c r="B30" s="60" t="n"/>
    </row>
    <row r="31"/>
    <row r="32" hidden="1">
      <c r="A32" s="63" t="n"/>
    </row>
    <row r="33" hidden="1">
      <c r="A33" s="62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7">
    <outlinePr summaryBelow="1" summaryRight="1"/>
    <pageSetUpPr/>
  </sheetPr>
  <dimension ref="A1:AG31"/>
  <sheetViews>
    <sheetView showGridLines="0" zoomScale="89" zoomScaleNormal="100" workbookViewId="0">
      <pane xSplit="4" ySplit="8" topLeftCell="W9" activePane="bottomRight" state="frozen"/>
      <selection activeCell="D8" sqref="D8"/>
      <selection pane="topRight" activeCell="D8" sqref="D8"/>
      <selection pane="bottomLeft" activeCell="D8" sqref="D8"/>
      <selection pane="bottomRight" activeCell="E9" sqref="E9"/>
    </sheetView>
  </sheetViews>
  <sheetFormatPr baseColWidth="8" defaultColWidth="0" defaultRowHeight="14.4" zeroHeight="1"/>
  <cols>
    <col width="18.88671875" customWidth="1" min="1" max="1"/>
    <col width="11.44140625" customWidth="1" min="2" max="2"/>
    <col width="12.77734375" customWidth="1" style="15" min="3" max="3"/>
    <col width="13.6640625" customWidth="1" min="4" max="4"/>
    <col width="17.6640625" bestFit="1" customWidth="1" min="5" max="5"/>
    <col width="13.77734375" bestFit="1" customWidth="1" min="6" max="29"/>
    <col width="10.77734375" bestFit="1" customWidth="1" min="30" max="30"/>
    <col hidden="1" min="31" max="33"/>
    <col hidden="1" width="9.21875" customWidth="1" min="34" max="16384"/>
  </cols>
  <sheetData>
    <row r="1" ht="21" customFormat="1" customHeight="1" s="3">
      <c r="A1" s="2">
        <f>Company_Name</f>
        <v/>
      </c>
      <c r="B1" s="2" t="n"/>
      <c r="C1" s="13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</row>
    <row r="2" ht="18" customFormat="1" customHeight="1" s="7">
      <c r="A2" s="4" t="inlineStr">
        <is>
          <t>Debt Schedule and Interest Expense Workings</t>
        </is>
      </c>
      <c r="B2" s="5" t="n"/>
      <c r="C2" s="14" t="n"/>
      <c r="D2" s="5" t="n"/>
      <c r="E2" s="110" t="n"/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0" t="n"/>
      <c r="Q2" s="110" t="n"/>
      <c r="R2" s="110" t="n"/>
      <c r="S2" s="110" t="n"/>
      <c r="T2" s="110" t="n"/>
      <c r="U2" s="110" t="n"/>
      <c r="V2" s="110" t="n"/>
      <c r="W2" s="110" t="n"/>
      <c r="X2" s="110" t="n"/>
      <c r="Y2" s="110" t="n"/>
      <c r="Z2" s="110" t="n"/>
      <c r="AA2" s="110" t="n"/>
      <c r="AB2" s="110" t="n"/>
      <c r="AC2" s="110" t="n"/>
    </row>
    <row r="3"/>
    <row r="4" customFormat="1" s="29">
      <c r="A4" s="24" t="inlineStr">
        <is>
          <t>Start Date</t>
        </is>
      </c>
      <c r="B4" s="25" t="n"/>
      <c r="C4" s="26" t="n"/>
      <c r="D4" s="25" t="n"/>
      <c r="E4" s="27">
        <f>Inputs!E4</f>
        <v/>
      </c>
      <c r="F4" s="27">
        <f>Inputs!F4</f>
        <v/>
      </c>
      <c r="G4" s="27">
        <f>Inputs!G4</f>
        <v/>
      </c>
      <c r="H4" s="27">
        <f>Inputs!H4</f>
        <v/>
      </c>
      <c r="I4" s="27">
        <f>Inputs!I4</f>
        <v/>
      </c>
      <c r="J4" s="27">
        <f>Inputs!J4</f>
        <v/>
      </c>
      <c r="K4" s="27">
        <f>Inputs!K4</f>
        <v/>
      </c>
      <c r="L4" s="27">
        <f>Inputs!L4</f>
        <v/>
      </c>
      <c r="M4" s="27">
        <f>Inputs!M4</f>
        <v/>
      </c>
      <c r="N4" s="27">
        <f>Inputs!N4</f>
        <v/>
      </c>
      <c r="O4" s="27">
        <f>Inputs!O4</f>
        <v/>
      </c>
      <c r="P4" s="27">
        <f>Inputs!P4</f>
        <v/>
      </c>
      <c r="Q4" s="27">
        <f>Inputs!Q4</f>
        <v/>
      </c>
      <c r="R4" s="27">
        <f>Inputs!R4</f>
        <v/>
      </c>
      <c r="S4" s="27">
        <f>Inputs!S4</f>
        <v/>
      </c>
      <c r="T4" s="27">
        <f>Inputs!T4</f>
        <v/>
      </c>
      <c r="U4" s="27">
        <f>Inputs!U4</f>
        <v/>
      </c>
      <c r="V4" s="27">
        <f>Inputs!V4</f>
        <v/>
      </c>
      <c r="W4" s="27">
        <f>Inputs!W4</f>
        <v/>
      </c>
      <c r="X4" s="27">
        <f>Inputs!X4</f>
        <v/>
      </c>
      <c r="Y4" s="27">
        <f>Inputs!Y4</f>
        <v/>
      </c>
      <c r="Z4" s="27">
        <f>Inputs!Z4</f>
        <v/>
      </c>
      <c r="AA4" s="27">
        <f>Inputs!AA4</f>
        <v/>
      </c>
      <c r="AB4" s="27">
        <f>Inputs!AB4</f>
        <v/>
      </c>
      <c r="AC4" s="27">
        <f>Inputs!AC4</f>
        <v/>
      </c>
      <c r="AD4" s="111" t="n"/>
      <c r="AE4" s="111" t="n"/>
      <c r="AF4" s="111" t="n"/>
      <c r="AG4" s="111" t="n"/>
    </row>
    <row r="5" customFormat="1" s="29">
      <c r="A5" s="24" t="inlineStr">
        <is>
          <t>End Date</t>
        </is>
      </c>
      <c r="B5" s="25" t="n"/>
      <c r="C5" s="26" t="n"/>
      <c r="D5" s="25" t="n"/>
      <c r="E5" s="27">
        <f>Inputs!E5</f>
        <v/>
      </c>
      <c r="F5" s="27">
        <f>Inputs!F5</f>
        <v/>
      </c>
      <c r="G5" s="27">
        <f>Inputs!G5</f>
        <v/>
      </c>
      <c r="H5" s="27">
        <f>Inputs!H5</f>
        <v/>
      </c>
      <c r="I5" s="27">
        <f>Inputs!I5</f>
        <v/>
      </c>
      <c r="J5" s="27">
        <f>Inputs!J5</f>
        <v/>
      </c>
      <c r="K5" s="27">
        <f>Inputs!K5</f>
        <v/>
      </c>
      <c r="L5" s="27">
        <f>Inputs!L5</f>
        <v/>
      </c>
      <c r="M5" s="27">
        <f>Inputs!M5</f>
        <v/>
      </c>
      <c r="N5" s="27">
        <f>Inputs!N5</f>
        <v/>
      </c>
      <c r="O5" s="27">
        <f>Inputs!O5</f>
        <v/>
      </c>
      <c r="P5" s="27">
        <f>Inputs!P5</f>
        <v/>
      </c>
      <c r="Q5" s="27">
        <f>Inputs!Q5</f>
        <v/>
      </c>
      <c r="R5" s="27">
        <f>Inputs!R5</f>
        <v/>
      </c>
      <c r="S5" s="27">
        <f>Inputs!S5</f>
        <v/>
      </c>
      <c r="T5" s="27">
        <f>Inputs!T5</f>
        <v/>
      </c>
      <c r="U5" s="27">
        <f>Inputs!U5</f>
        <v/>
      </c>
      <c r="V5" s="27">
        <f>Inputs!V5</f>
        <v/>
      </c>
      <c r="W5" s="27">
        <f>Inputs!W5</f>
        <v/>
      </c>
      <c r="X5" s="27">
        <f>Inputs!X5</f>
        <v/>
      </c>
      <c r="Y5" s="27">
        <f>Inputs!Y5</f>
        <v/>
      </c>
      <c r="Z5" s="27">
        <f>Inputs!Z5</f>
        <v/>
      </c>
      <c r="AA5" s="27">
        <f>Inputs!AA5</f>
        <v/>
      </c>
      <c r="AB5" s="27">
        <f>Inputs!AB5</f>
        <v/>
      </c>
      <c r="AC5" s="27">
        <f>Inputs!AC5</f>
        <v/>
      </c>
      <c r="AD5" s="111" t="n"/>
      <c r="AE5" s="111" t="n"/>
      <c r="AF5" s="111" t="n"/>
      <c r="AG5" s="111" t="n"/>
    </row>
    <row r="6" customFormat="1" s="29">
      <c r="A6" s="24" t="inlineStr">
        <is>
          <t>Year no.</t>
        </is>
      </c>
      <c r="B6" s="25" t="n"/>
      <c r="C6" s="26" t="n"/>
      <c r="D6" s="25" t="n"/>
      <c r="E6" s="30">
        <f>Inputs!E6</f>
        <v/>
      </c>
      <c r="F6" s="30">
        <f>Inputs!F6</f>
        <v/>
      </c>
      <c r="G6" s="30">
        <f>Inputs!G6</f>
        <v/>
      </c>
      <c r="H6" s="30">
        <f>Inputs!H6</f>
        <v/>
      </c>
      <c r="I6" s="30">
        <f>Inputs!I6</f>
        <v/>
      </c>
      <c r="J6" s="30">
        <f>Inputs!J6</f>
        <v/>
      </c>
      <c r="K6" s="30">
        <f>Inputs!K6</f>
        <v/>
      </c>
      <c r="L6" s="30">
        <f>Inputs!L6</f>
        <v/>
      </c>
      <c r="M6" s="30">
        <f>Inputs!M6</f>
        <v/>
      </c>
      <c r="N6" s="30">
        <f>Inputs!N6</f>
        <v/>
      </c>
      <c r="O6" s="30">
        <f>Inputs!O6</f>
        <v/>
      </c>
      <c r="P6" s="30">
        <f>Inputs!P6</f>
        <v/>
      </c>
      <c r="Q6" s="30">
        <f>Inputs!Q6</f>
        <v/>
      </c>
      <c r="R6" s="30">
        <f>Inputs!R6</f>
        <v/>
      </c>
      <c r="S6" s="30">
        <f>Inputs!S6</f>
        <v/>
      </c>
      <c r="T6" s="30">
        <f>Inputs!T6</f>
        <v/>
      </c>
      <c r="U6" s="30">
        <f>Inputs!U6</f>
        <v/>
      </c>
      <c r="V6" s="30">
        <f>Inputs!V6</f>
        <v/>
      </c>
      <c r="W6" s="30">
        <f>Inputs!W6</f>
        <v/>
      </c>
      <c r="X6" s="30">
        <f>Inputs!X6</f>
        <v/>
      </c>
      <c r="Y6" s="30">
        <f>Inputs!Y6</f>
        <v/>
      </c>
      <c r="Z6" s="30">
        <f>Inputs!Z6</f>
        <v/>
      </c>
      <c r="AA6" s="30">
        <f>Inputs!AA6</f>
        <v/>
      </c>
      <c r="AB6" s="30">
        <f>Inputs!AB6</f>
        <v/>
      </c>
      <c r="AC6" s="30">
        <f>Inputs!AC6</f>
        <v/>
      </c>
    </row>
    <row r="7" customFormat="1" s="29">
      <c r="A7" s="24" t="inlineStr">
        <is>
          <t>Operational days in the year</t>
        </is>
      </c>
      <c r="B7" s="25" t="n"/>
      <c r="C7" s="26" t="n"/>
      <c r="D7" s="25" t="n"/>
      <c r="E7" s="30">
        <f>Inputs!E7</f>
        <v/>
      </c>
      <c r="F7" s="30">
        <f>Inputs!F7</f>
        <v/>
      </c>
      <c r="G7" s="30">
        <f>Inputs!G7</f>
        <v/>
      </c>
      <c r="H7" s="30">
        <f>Inputs!H7</f>
        <v/>
      </c>
      <c r="I7" s="30">
        <f>Inputs!I7</f>
        <v/>
      </c>
      <c r="J7" s="30">
        <f>Inputs!J7</f>
        <v/>
      </c>
      <c r="K7" s="30">
        <f>Inputs!K7</f>
        <v/>
      </c>
      <c r="L7" s="30">
        <f>Inputs!L7</f>
        <v/>
      </c>
      <c r="M7" s="30">
        <f>Inputs!M7</f>
        <v/>
      </c>
      <c r="N7" s="30">
        <f>Inputs!N7</f>
        <v/>
      </c>
      <c r="O7" s="30">
        <f>Inputs!O7</f>
        <v/>
      </c>
      <c r="P7" s="30">
        <f>Inputs!P7</f>
        <v/>
      </c>
      <c r="Q7" s="30">
        <f>Inputs!Q7</f>
        <v/>
      </c>
      <c r="R7" s="30">
        <f>Inputs!R7</f>
        <v/>
      </c>
      <c r="S7" s="30">
        <f>Inputs!S7</f>
        <v/>
      </c>
      <c r="T7" s="30">
        <f>Inputs!T7</f>
        <v/>
      </c>
      <c r="U7" s="30">
        <f>Inputs!U7</f>
        <v/>
      </c>
      <c r="V7" s="30">
        <f>Inputs!V7</f>
        <v/>
      </c>
      <c r="W7" s="30">
        <f>Inputs!W7</f>
        <v/>
      </c>
      <c r="X7" s="30">
        <f>Inputs!X7</f>
        <v/>
      </c>
      <c r="Y7" s="30">
        <f>Inputs!Y7</f>
        <v/>
      </c>
      <c r="Z7" s="30">
        <f>Inputs!Z7</f>
        <v/>
      </c>
      <c r="AA7" s="30">
        <f>Inputs!AA7</f>
        <v/>
      </c>
      <c r="AB7" s="30">
        <f>Inputs!AB7</f>
        <v/>
      </c>
      <c r="AC7" s="30">
        <f>Inputs!AC7</f>
        <v/>
      </c>
    </row>
    <row r="8" customFormat="1" s="29">
      <c r="A8" s="24" t="inlineStr">
        <is>
          <t>Proportion of year operational</t>
        </is>
      </c>
      <c r="B8" s="25" t="n"/>
      <c r="C8" s="26" t="n"/>
      <c r="D8" s="25" t="n"/>
      <c r="E8" s="31">
        <f>Inputs!E8</f>
        <v/>
      </c>
      <c r="F8" s="31">
        <f>Inputs!F8</f>
        <v/>
      </c>
      <c r="G8" s="31">
        <f>Inputs!G8</f>
        <v/>
      </c>
      <c r="H8" s="31">
        <f>Inputs!H8</f>
        <v/>
      </c>
      <c r="I8" s="31">
        <f>Inputs!I8</f>
        <v/>
      </c>
      <c r="J8" s="31">
        <f>Inputs!J8</f>
        <v/>
      </c>
      <c r="K8" s="31">
        <f>Inputs!K8</f>
        <v/>
      </c>
      <c r="L8" s="31">
        <f>Inputs!L8</f>
        <v/>
      </c>
      <c r="M8" s="31">
        <f>Inputs!M8</f>
        <v/>
      </c>
      <c r="N8" s="31">
        <f>Inputs!N8</f>
        <v/>
      </c>
      <c r="O8" s="31">
        <f>Inputs!O8</f>
        <v/>
      </c>
      <c r="P8" s="31">
        <f>Inputs!P8</f>
        <v/>
      </c>
      <c r="Q8" s="31">
        <f>Inputs!Q8</f>
        <v/>
      </c>
      <c r="R8" s="31">
        <f>Inputs!R8</f>
        <v/>
      </c>
      <c r="S8" s="31">
        <f>Inputs!S8</f>
        <v/>
      </c>
      <c r="T8" s="31">
        <f>Inputs!T8</f>
        <v/>
      </c>
      <c r="U8" s="31">
        <f>Inputs!U8</f>
        <v/>
      </c>
      <c r="V8" s="31">
        <f>Inputs!V8</f>
        <v/>
      </c>
      <c r="W8" s="31">
        <f>Inputs!W8</f>
        <v/>
      </c>
      <c r="X8" s="31">
        <f>Inputs!X8</f>
        <v/>
      </c>
      <c r="Y8" s="31">
        <f>Inputs!Y8</f>
        <v/>
      </c>
      <c r="Z8" s="31">
        <f>Inputs!Z8</f>
        <v/>
      </c>
      <c r="AA8" s="31">
        <f>Inputs!AA8</f>
        <v/>
      </c>
      <c r="AB8" s="31">
        <f>Inputs!AB8</f>
        <v/>
      </c>
      <c r="AC8" s="31">
        <f>Inputs!AC8</f>
        <v/>
      </c>
    </row>
    <row r="9"/>
    <row r="10">
      <c r="A10" s="35" t="inlineStr">
        <is>
          <t>All figures in INR mn</t>
        </is>
      </c>
    </row>
    <row r="11"/>
    <row r="12">
      <c r="A12" s="1" t="inlineStr">
        <is>
          <t>Long term debt schedule</t>
        </is>
      </c>
    </row>
    <row r="13">
      <c r="A13" s="36" t="inlineStr">
        <is>
          <t>Opening balance</t>
        </is>
      </c>
      <c r="C13" s="15" t="inlineStr">
        <is>
          <t>INR mn</t>
        </is>
      </c>
      <c r="D13" s="49" t="n"/>
      <c r="E13" s="78">
        <f>D15</f>
        <v/>
      </c>
      <c r="F13" s="78">
        <f>E15</f>
        <v/>
      </c>
      <c r="G13" s="78">
        <f>F15</f>
        <v/>
      </c>
      <c r="H13" s="78">
        <f>G15</f>
        <v/>
      </c>
      <c r="I13" s="78">
        <f>H15</f>
        <v/>
      </c>
      <c r="J13" s="78">
        <f>I15</f>
        <v/>
      </c>
      <c r="K13" s="78">
        <f>J15</f>
        <v/>
      </c>
      <c r="L13" s="78">
        <f>K15</f>
        <v/>
      </c>
      <c r="M13" s="78">
        <f>L15</f>
        <v/>
      </c>
      <c r="N13" s="78">
        <f>M15</f>
        <v/>
      </c>
      <c r="O13" s="78">
        <f>N15</f>
        <v/>
      </c>
      <c r="P13" s="78">
        <f>O15</f>
        <v/>
      </c>
      <c r="Q13" s="78">
        <f>P15</f>
        <v/>
      </c>
      <c r="R13" s="78">
        <f>Q15</f>
        <v/>
      </c>
      <c r="S13" s="78">
        <f>R15</f>
        <v/>
      </c>
      <c r="T13" s="78">
        <f>S15</f>
        <v/>
      </c>
      <c r="U13" s="78">
        <f>T15</f>
        <v/>
      </c>
      <c r="V13" s="78">
        <f>U15</f>
        <v/>
      </c>
      <c r="W13" s="78">
        <f>V15</f>
        <v/>
      </c>
      <c r="X13" s="78">
        <f>W15</f>
        <v/>
      </c>
      <c r="Y13" s="78">
        <f>X15</f>
        <v/>
      </c>
      <c r="Z13" s="78">
        <f>Y15</f>
        <v/>
      </c>
      <c r="AA13" s="78">
        <f>Z15</f>
        <v/>
      </c>
      <c r="AB13" s="78">
        <f>AA15</f>
        <v/>
      </c>
      <c r="AC13" s="78">
        <f>AB15</f>
        <v/>
      </c>
    </row>
    <row r="14">
      <c r="A14" s="36" t="inlineStr">
        <is>
          <t>Debt repaid</t>
        </is>
      </c>
      <c r="C14" s="15" t="inlineStr">
        <is>
          <t>INR mn</t>
        </is>
      </c>
      <c r="D14" s="49" t="n"/>
      <c r="E14" s="78">
        <f>$D$15*E17</f>
        <v/>
      </c>
      <c r="F14" s="78">
        <f>$D$15*F17</f>
        <v/>
      </c>
      <c r="G14" s="78">
        <f>$D$15*G17</f>
        <v/>
      </c>
      <c r="H14" s="78">
        <f>$D$15*H17</f>
        <v/>
      </c>
      <c r="I14" s="78">
        <f>$D$15*I17</f>
        <v/>
      </c>
      <c r="J14" s="78">
        <f>$D$15*J17</f>
        <v/>
      </c>
      <c r="K14" s="78">
        <f>$D$15*K17</f>
        <v/>
      </c>
      <c r="L14" s="78">
        <f>$D$15*L17</f>
        <v/>
      </c>
      <c r="M14" s="78">
        <f>$D$15*M17</f>
        <v/>
      </c>
      <c r="N14" s="78">
        <f>$D$15*N17</f>
        <v/>
      </c>
      <c r="O14" s="78">
        <f>$D$15*O17</f>
        <v/>
      </c>
      <c r="P14" s="78">
        <f>$D$15*P17</f>
        <v/>
      </c>
      <c r="Q14" s="78">
        <f>$D$15*Q17</f>
        <v/>
      </c>
      <c r="R14" s="78">
        <f>$D$15*R17</f>
        <v/>
      </c>
      <c r="S14" s="78">
        <f>$D$15*S17</f>
        <v/>
      </c>
      <c r="T14" s="78">
        <f>$D$15*T17</f>
        <v/>
      </c>
      <c r="U14" s="78">
        <f>$D$15*U17</f>
        <v/>
      </c>
      <c r="V14" s="78">
        <f>$D$15*V17</f>
        <v/>
      </c>
      <c r="W14" s="78">
        <f>$D$15*W17</f>
        <v/>
      </c>
      <c r="X14" s="78">
        <f>$D$15*X17</f>
        <v/>
      </c>
      <c r="Y14" s="78">
        <f>$D$15*Y17</f>
        <v/>
      </c>
      <c r="Z14" s="78">
        <f>$D$15*Z17</f>
        <v/>
      </c>
      <c r="AA14" s="78">
        <f>$D$15*AA17</f>
        <v/>
      </c>
      <c r="AB14" s="78">
        <f>$D$15*AB17</f>
        <v/>
      </c>
      <c r="AC14" s="78">
        <f>$D$15*AC17</f>
        <v/>
      </c>
    </row>
    <row r="15">
      <c r="A15" s="40" t="inlineStr">
        <is>
          <t>Closing balance</t>
        </is>
      </c>
      <c r="C15" s="15" t="inlineStr">
        <is>
          <t>INR mn</t>
        </is>
      </c>
      <c r="D15" s="83">
        <f>Inputs!D15*Inputs!D38</f>
        <v/>
      </c>
      <c r="E15" s="83">
        <f>E13-E14</f>
        <v/>
      </c>
      <c r="F15" s="83">
        <f>F13-F14</f>
        <v/>
      </c>
      <c r="G15" s="83">
        <f>G13-G14</f>
        <v/>
      </c>
      <c r="H15" s="83">
        <f>H13-H14</f>
        <v/>
      </c>
      <c r="I15" s="83">
        <f>I13-I14</f>
        <v/>
      </c>
      <c r="J15" s="83">
        <f>J13-J14</f>
        <v/>
      </c>
      <c r="K15" s="83">
        <f>K13-K14</f>
        <v/>
      </c>
      <c r="L15" s="83">
        <f>L13-L14</f>
        <v/>
      </c>
      <c r="M15" s="83">
        <f>M13-M14</f>
        <v/>
      </c>
      <c r="N15" s="83">
        <f>N13-N14</f>
        <v/>
      </c>
      <c r="O15" s="83">
        <f>O13-O14</f>
        <v/>
      </c>
      <c r="P15" s="83">
        <f>P13-P14</f>
        <v/>
      </c>
      <c r="Q15" s="83">
        <f>Q13-Q14</f>
        <v/>
      </c>
      <c r="R15" s="83">
        <f>R13-R14</f>
        <v/>
      </c>
      <c r="S15" s="83">
        <f>S13-S14</f>
        <v/>
      </c>
      <c r="T15" s="83">
        <f>T13-T14</f>
        <v/>
      </c>
      <c r="U15" s="83">
        <f>U13-U14</f>
        <v/>
      </c>
      <c r="V15" s="83">
        <f>V13-V14</f>
        <v/>
      </c>
      <c r="W15" s="83">
        <f>W13-W14</f>
        <v/>
      </c>
      <c r="X15" s="83">
        <f>X13-X14</f>
        <v/>
      </c>
      <c r="Y15" s="83">
        <f>Y13-Y14</f>
        <v/>
      </c>
      <c r="Z15" s="83">
        <f>Z13-Z14</f>
        <v/>
      </c>
      <c r="AA15" s="83">
        <f>AA13-AA14</f>
        <v/>
      </c>
      <c r="AB15" s="83">
        <f>AB13-AB14</f>
        <v/>
      </c>
      <c r="AC15" s="83">
        <f>AC13-AC14</f>
        <v/>
      </c>
    </row>
    <row r="16"/>
    <row r="17">
      <c r="A17" t="inlineStr">
        <is>
          <t>Debt repayment %</t>
        </is>
      </c>
      <c r="C17" s="15" t="inlineStr">
        <is>
          <t>%</t>
        </is>
      </c>
      <c r="D17" s="81">
        <f>Inputs!D44</f>
        <v/>
      </c>
      <c r="E17" s="82">
        <f>Inputs!E49</f>
        <v/>
      </c>
      <c r="F17" s="82">
        <f>Inputs!F49</f>
        <v/>
      </c>
      <c r="G17" s="82">
        <f>Inputs!G49</f>
        <v/>
      </c>
      <c r="H17" s="82">
        <f>Inputs!H49</f>
        <v/>
      </c>
      <c r="I17" s="82">
        <f>Inputs!I49</f>
        <v/>
      </c>
      <c r="J17" s="82">
        <f>Inputs!J49</f>
        <v/>
      </c>
      <c r="K17" s="82">
        <f>Inputs!K49</f>
        <v/>
      </c>
      <c r="L17" s="82">
        <f>Inputs!L49</f>
        <v/>
      </c>
      <c r="M17" s="82">
        <f>Inputs!M49</f>
        <v/>
      </c>
      <c r="N17" s="82">
        <f>Inputs!N49</f>
        <v/>
      </c>
      <c r="O17" s="82">
        <f>Inputs!O49</f>
        <v/>
      </c>
      <c r="P17" s="82">
        <f>Inputs!P49</f>
        <v/>
      </c>
      <c r="Q17" s="82">
        <f>Inputs!Q49</f>
        <v/>
      </c>
      <c r="R17" s="82">
        <f>Inputs!R49</f>
        <v/>
      </c>
      <c r="S17" s="82">
        <f>Inputs!S49</f>
        <v/>
      </c>
      <c r="T17" s="82">
        <f>Inputs!T49</f>
        <v/>
      </c>
      <c r="U17" s="82">
        <f>Inputs!U49</f>
        <v/>
      </c>
      <c r="V17" s="82">
        <f>Inputs!V49</f>
        <v/>
      </c>
      <c r="W17" s="82">
        <f>Inputs!W49</f>
        <v/>
      </c>
      <c r="X17" s="82">
        <f>Inputs!X49</f>
        <v/>
      </c>
      <c r="Y17" s="82">
        <f>Inputs!Y49</f>
        <v/>
      </c>
      <c r="Z17" s="82">
        <f>Inputs!Z49</f>
        <v/>
      </c>
      <c r="AA17" s="82">
        <f>Inputs!AA49</f>
        <v/>
      </c>
      <c r="AB17" s="82">
        <f>Inputs!AB49</f>
        <v/>
      </c>
      <c r="AC17" s="82">
        <f>Inputs!AC49</f>
        <v/>
      </c>
    </row>
    <row r="18"/>
    <row r="19">
      <c r="A19" t="inlineStr">
        <is>
          <t>Interest expense</t>
        </is>
      </c>
      <c r="C19" s="15" t="inlineStr">
        <is>
          <t>%</t>
        </is>
      </c>
      <c r="D19" s="82">
        <f>Inputs!D42</f>
        <v/>
      </c>
      <c r="E19" s="78">
        <f>AVERAGE(E13,E15)*$D$19*E8</f>
        <v/>
      </c>
      <c r="F19" s="78">
        <f>AVERAGE(F13,F15)*$D$19*F8</f>
        <v/>
      </c>
      <c r="G19" s="78">
        <f>AVERAGE(G13,G15)*$D$19*G8</f>
        <v/>
      </c>
      <c r="H19" s="78">
        <f>AVERAGE(H13,H15)*$D$19*H8</f>
        <v/>
      </c>
      <c r="I19" s="78">
        <f>AVERAGE(I13,I15)*$D$19*I8</f>
        <v/>
      </c>
      <c r="J19" s="78">
        <f>AVERAGE(J13,J15)*$D$19*J8</f>
        <v/>
      </c>
      <c r="K19" s="78">
        <f>AVERAGE(K13,K15)*$D$19*K8</f>
        <v/>
      </c>
      <c r="L19" s="78">
        <f>AVERAGE(L13,L15)*$D$19*L8</f>
        <v/>
      </c>
      <c r="M19" s="78">
        <f>AVERAGE(M13,M15)*$D$19*M8</f>
        <v/>
      </c>
      <c r="N19" s="78">
        <f>AVERAGE(N13,N15)*$D$19*N8</f>
        <v/>
      </c>
      <c r="O19" s="78">
        <f>AVERAGE(O13,O15)*$D$19*O8</f>
        <v/>
      </c>
      <c r="P19" s="78">
        <f>AVERAGE(P13,P15)*$D$19*P8</f>
        <v/>
      </c>
      <c r="Q19" s="78">
        <f>AVERAGE(Q13,Q15)*$D$19*Q8</f>
        <v/>
      </c>
      <c r="R19" s="78">
        <f>AVERAGE(R13,R15)*$D$19*R8</f>
        <v/>
      </c>
      <c r="S19" s="78">
        <f>AVERAGE(S13,S15)*$D$19*S8</f>
        <v/>
      </c>
      <c r="T19" s="78">
        <f>AVERAGE(T13,T15)*$D$19*T8</f>
        <v/>
      </c>
      <c r="U19" s="78">
        <f>AVERAGE(U13,U15)*$D$19*U8</f>
        <v/>
      </c>
      <c r="V19" s="78">
        <f>AVERAGE(V13,V15)*$D$19*V8</f>
        <v/>
      </c>
      <c r="W19" s="78">
        <f>AVERAGE(W13,W15)*$D$19*W8</f>
        <v/>
      </c>
      <c r="X19" s="78">
        <f>AVERAGE(X13,X15)*$D$19*X8</f>
        <v/>
      </c>
      <c r="Y19" s="78">
        <f>AVERAGE(Y13,Y15)*$D$19*Y8</f>
        <v/>
      </c>
      <c r="Z19" s="78">
        <f>AVERAGE(Z13,Z15)*$D$19*Z8</f>
        <v/>
      </c>
      <c r="AA19" s="78">
        <f>AVERAGE(AA13,AA15)*$D$19*AA8</f>
        <v/>
      </c>
      <c r="AB19" s="78">
        <f>AVERAGE(AB13,AB15)*$D$19*AB8</f>
        <v/>
      </c>
      <c r="AC19" s="78">
        <f>AVERAGE(AC13,AC15)*$D$19*AC8</f>
        <v/>
      </c>
    </row>
    <row r="20"/>
    <row r="21">
      <c r="A21" s="1" t="inlineStr">
        <is>
          <t>Covenant Check</t>
        </is>
      </c>
      <c r="D21" s="18" t="n"/>
    </row>
    <row r="22">
      <c r="A22" s="36" t="inlineStr">
        <is>
          <t>Cash flow available for debt service (CFADS)</t>
        </is>
      </c>
      <c r="C22" s="15" t="inlineStr">
        <is>
          <t>INR mn</t>
        </is>
      </c>
      <c r="E22" s="79">
        <f>CFS!E20+CFS!E26</f>
        <v/>
      </c>
      <c r="F22" s="78">
        <f>CFS!F20+CFS!F26</f>
        <v/>
      </c>
      <c r="G22" s="78">
        <f>CFS!G20+CFS!G26</f>
        <v/>
      </c>
      <c r="H22" s="78">
        <f>CFS!H20+CFS!H26</f>
        <v/>
      </c>
      <c r="I22" s="78">
        <f>CFS!I20+CFS!I26</f>
        <v/>
      </c>
      <c r="J22" s="78">
        <f>CFS!J20+CFS!J26</f>
        <v/>
      </c>
      <c r="K22" s="78">
        <f>CFS!K20+CFS!K26</f>
        <v/>
      </c>
      <c r="L22" s="78">
        <f>CFS!L20+CFS!L26</f>
        <v/>
      </c>
      <c r="M22" s="78">
        <f>CFS!M20+CFS!M26</f>
        <v/>
      </c>
      <c r="N22" s="78">
        <f>CFS!N20+CFS!N26</f>
        <v/>
      </c>
      <c r="O22" s="78">
        <f>CFS!O20+CFS!O26</f>
        <v/>
      </c>
      <c r="P22" s="78">
        <f>CFS!P20+CFS!P26</f>
        <v/>
      </c>
      <c r="Q22" s="78">
        <f>CFS!Q20+CFS!Q26</f>
        <v/>
      </c>
      <c r="R22" s="78">
        <f>CFS!R20+CFS!R26</f>
        <v/>
      </c>
      <c r="S22" s="78">
        <f>CFS!S20+CFS!S26</f>
        <v/>
      </c>
      <c r="T22" s="78">
        <f>CFS!T20+CFS!T26</f>
        <v/>
      </c>
      <c r="U22" s="78">
        <f>CFS!U20+CFS!U26</f>
        <v/>
      </c>
      <c r="V22" s="78">
        <f>CFS!V20+CFS!V26</f>
        <v/>
      </c>
      <c r="W22" s="78">
        <f>CFS!W20+CFS!W26</f>
        <v/>
      </c>
      <c r="X22" s="78">
        <f>CFS!X20+CFS!X26</f>
        <v/>
      </c>
      <c r="Y22" s="78">
        <f>CFS!Y20+CFS!Y26</f>
        <v/>
      </c>
      <c r="Z22" s="78">
        <f>CFS!Z20+CFS!Z26</f>
        <v/>
      </c>
      <c r="AA22" s="78">
        <f>CFS!AA20+CFS!AA26</f>
        <v/>
      </c>
      <c r="AB22" s="78">
        <f>CFS!AB20+CFS!AB26</f>
        <v/>
      </c>
      <c r="AC22" s="78">
        <f>CFS!AC20+CFS!AC26</f>
        <v/>
      </c>
    </row>
    <row r="23">
      <c r="A23" s="36" t="inlineStr">
        <is>
          <t>Debt service (Principal + Interest)</t>
        </is>
      </c>
      <c r="C23" s="15" t="inlineStr">
        <is>
          <t>INR mn</t>
        </is>
      </c>
      <c r="E23" s="79">
        <f>E14+E19</f>
        <v/>
      </c>
      <c r="F23" s="79">
        <f>F14+F19</f>
        <v/>
      </c>
      <c r="G23" s="79">
        <f>G14+G19</f>
        <v/>
      </c>
      <c r="H23" s="79">
        <f>H14+H19</f>
        <v/>
      </c>
      <c r="I23" s="79">
        <f>I14+I19</f>
        <v/>
      </c>
      <c r="J23" s="79">
        <f>J14+J19</f>
        <v/>
      </c>
      <c r="K23" s="79">
        <f>K14+K19</f>
        <v/>
      </c>
      <c r="L23" s="79">
        <f>L14+L19</f>
        <v/>
      </c>
      <c r="M23" s="79">
        <f>M14+M19</f>
        <v/>
      </c>
      <c r="N23" s="79">
        <f>N14+N19</f>
        <v/>
      </c>
      <c r="O23" s="79">
        <f>O14+O19</f>
        <v/>
      </c>
      <c r="P23" s="79">
        <f>P14+P19</f>
        <v/>
      </c>
      <c r="Q23" s="79">
        <f>Q14+Q19</f>
        <v/>
      </c>
      <c r="R23" s="79">
        <f>R14+R19</f>
        <v/>
      </c>
      <c r="S23" s="79">
        <f>S14+S19</f>
        <v/>
      </c>
      <c r="T23" s="79">
        <f>T14+T19</f>
        <v/>
      </c>
      <c r="U23" s="79">
        <f>U14+U19</f>
        <v/>
      </c>
      <c r="V23" s="79">
        <f>V14+V19</f>
        <v/>
      </c>
      <c r="W23" s="79">
        <f>W14+W19</f>
        <v/>
      </c>
      <c r="X23" s="79">
        <f>X14+X19</f>
        <v/>
      </c>
      <c r="Y23" s="79">
        <f>Y14+Y19</f>
        <v/>
      </c>
      <c r="Z23" s="79">
        <f>Z14+Z19</f>
        <v/>
      </c>
      <c r="AA23" s="79">
        <f>AA14+AA19</f>
        <v/>
      </c>
      <c r="AB23" s="79">
        <f>AB14+AB19</f>
        <v/>
      </c>
      <c r="AC23" s="79">
        <f>AC14+AC19</f>
        <v/>
      </c>
    </row>
    <row r="24" customFormat="1" s="18">
      <c r="A24" s="40" t="inlineStr">
        <is>
          <t>Debt Service Coverage Ratio</t>
        </is>
      </c>
      <c r="C24" s="15" t="inlineStr">
        <is>
          <t>x</t>
        </is>
      </c>
      <c r="E24" s="80">
        <f>IFERROR(E22/E23,"n/a")</f>
        <v/>
      </c>
      <c r="F24" s="80">
        <f>IFERROR(F22/F23,"n/a")</f>
        <v/>
      </c>
      <c r="G24" s="80">
        <f>IFERROR(G22/G23,"n/a")</f>
        <v/>
      </c>
      <c r="H24" s="80">
        <f>IFERROR(H22/H23,"n/a")</f>
        <v/>
      </c>
      <c r="I24" s="80">
        <f>IFERROR(I22/I23,"n/a")</f>
        <v/>
      </c>
      <c r="J24" s="80">
        <f>IFERROR(J22/J23,"n/a")</f>
        <v/>
      </c>
      <c r="K24" s="80">
        <f>IFERROR(K22/K23,"n/a")</f>
        <v/>
      </c>
      <c r="L24" s="80">
        <f>IFERROR(L22/L23,"n/a")</f>
        <v/>
      </c>
      <c r="M24" s="80">
        <f>IFERROR(M22/M23,"n/a")</f>
        <v/>
      </c>
      <c r="N24" s="80">
        <f>IFERROR(N22/N23,"n/a")</f>
        <v/>
      </c>
      <c r="O24" s="80">
        <f>IFERROR(O22/O23,"n/a")</f>
        <v/>
      </c>
      <c r="P24" s="80">
        <f>IFERROR(P22/P23,"n/a")</f>
        <v/>
      </c>
      <c r="Q24" s="80">
        <f>IFERROR(Q22/Q23,"n/a")</f>
        <v/>
      </c>
      <c r="R24" s="80">
        <f>IFERROR(R22/R23,"n/a")</f>
        <v/>
      </c>
      <c r="S24" s="80">
        <f>IFERROR(S22/S23,"n/a")</f>
        <v/>
      </c>
      <c r="T24" s="80">
        <f>IFERROR(T22/T23,"n/a")</f>
        <v/>
      </c>
      <c r="U24" s="80">
        <f>IFERROR(U22/U23,"n/a")</f>
        <v/>
      </c>
      <c r="V24" s="80">
        <f>IFERROR(V22/V23,"n/a")</f>
        <v/>
      </c>
      <c r="W24" s="80">
        <f>IFERROR(W22/W23,"n/a")</f>
        <v/>
      </c>
      <c r="X24" s="80">
        <f>IFERROR(X22/X23,"n/a")</f>
        <v/>
      </c>
      <c r="Y24" s="80">
        <f>IFERROR(Y22/Y23,"n/a")</f>
        <v/>
      </c>
      <c r="Z24" s="80">
        <f>IFERROR(Z22/Z23,"n/a")</f>
        <v/>
      </c>
      <c r="AA24" s="80">
        <f>IFERROR(AA22/AA23,"n/a")</f>
        <v/>
      </c>
      <c r="AB24" s="80">
        <f>IFERROR(AB22/AB23,"n/a")</f>
        <v/>
      </c>
      <c r="AC24" s="80">
        <f>IFERROR(AC22/AC23,"n/a")</f>
        <v/>
      </c>
    </row>
    <row r="25">
      <c r="A25" s="38" t="n"/>
      <c r="E25" s="120" t="n"/>
      <c r="F25" s="120" t="n"/>
      <c r="G25" s="120" t="n"/>
      <c r="H25" s="120" t="n"/>
      <c r="I25" s="120" t="n"/>
      <c r="J25" s="120" t="n"/>
      <c r="K25" s="120" t="n"/>
      <c r="L25" s="120" t="n"/>
      <c r="M25" s="120" t="n"/>
      <c r="N25" s="120" t="n"/>
      <c r="O25" s="120" t="n"/>
      <c r="P25" s="120" t="n"/>
      <c r="Q25" s="120" t="n"/>
      <c r="R25" s="120" t="n"/>
      <c r="S25" s="120" t="n"/>
      <c r="T25" s="120" t="n"/>
      <c r="U25" s="120" t="n"/>
      <c r="V25" s="120" t="n"/>
      <c r="W25" s="120" t="n"/>
      <c r="X25" s="120" t="n"/>
      <c r="Y25" s="120" t="n"/>
      <c r="Z25" s="120" t="n"/>
      <c r="AA25" s="120" t="n"/>
      <c r="AB25" s="120" t="n"/>
      <c r="AC25" s="120" t="n"/>
    </row>
    <row r="26">
      <c r="B26" s="45" t="inlineStr">
        <is>
          <t>Covenant</t>
        </is>
      </c>
      <c r="C26" s="45" t="inlineStr">
        <is>
          <t>Actual</t>
        </is>
      </c>
      <c r="D26" s="45" t="inlineStr">
        <is>
          <t>Check</t>
        </is>
      </c>
    </row>
    <row r="27">
      <c r="A27" t="inlineStr">
        <is>
          <t>Average DSCR</t>
        </is>
      </c>
      <c r="B27" s="48">
        <f>Inputs!D52</f>
        <v/>
      </c>
      <c r="C27" s="48">
        <f>IFERROR(AVERAGE(E24:AC24),"n/a")</f>
        <v/>
      </c>
      <c r="D27" s="48">
        <f>IF(C27&lt;B27,"Breached","Ok")</f>
        <v/>
      </c>
      <c r="E27" s="85" t="n"/>
    </row>
    <row r="28">
      <c r="A28" t="inlineStr">
        <is>
          <t>Min. DSCR</t>
        </is>
      </c>
      <c r="B28" s="48">
        <f>Inputs!D53</f>
        <v/>
      </c>
      <c r="C28" s="48">
        <f>MIN(E24:AC24)</f>
        <v/>
      </c>
      <c r="D28" s="48">
        <f>IF(C28&lt;B28,"Breached","Ok")</f>
        <v/>
      </c>
    </row>
    <row r="29">
      <c r="D29" s="44" t="n"/>
    </row>
    <row r="30" ht="15" customHeight="1" thickBot="1"/>
    <row r="31" customFormat="1" s="61">
      <c r="A31" s="60" t="inlineStr">
        <is>
          <t>End of Sheet</t>
        </is>
      </c>
      <c r="B31" s="60" t="n"/>
    </row>
  </sheetData>
  <conditionalFormatting sqref="D27:D28">
    <cfRule type="cellIs" priority="1" operator="equal" dxfId="1">
      <formula>"Ok"</formula>
    </cfRule>
    <cfRule type="cellIs" priority="2" operator="equal" dxfId="0">
      <formula>"Breached"</formula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 codeName="Sheet8">
    <outlinePr summaryBelow="1" summaryRight="1"/>
    <pageSetUpPr/>
  </sheetPr>
  <dimension ref="A1:AG24"/>
  <sheetViews>
    <sheetView showGridLines="0" zoomScaleNormal="100" workbookViewId="0">
      <pane xSplit="4" ySplit="8" topLeftCell="E9" activePane="bottomRight" state="frozen"/>
      <selection activeCell="D8" sqref="D8"/>
      <selection pane="topRight" activeCell="D8" sqref="D8"/>
      <selection pane="bottomLeft" activeCell="D8" sqref="D8"/>
      <selection pane="bottomRight" activeCell="E9" sqref="E9"/>
    </sheetView>
  </sheetViews>
  <sheetFormatPr baseColWidth="8" defaultColWidth="0" defaultRowHeight="14.4" zeroHeight="1"/>
  <cols>
    <col width="28.5546875" bestFit="1" customWidth="1" min="1" max="1"/>
    <col width="4.44140625" customWidth="1" min="2" max="2"/>
    <col width="4.6640625" customWidth="1" style="15" min="3" max="3"/>
    <col width="20.77734375" customWidth="1" min="4" max="4"/>
    <col width="13.77734375" bestFit="1" customWidth="1" min="5" max="29"/>
    <col width="10.77734375" bestFit="1" customWidth="1" min="30" max="30"/>
    <col hidden="1" min="31" max="33"/>
    <col hidden="1" width="9.21875" customWidth="1" min="34" max="16384"/>
  </cols>
  <sheetData>
    <row r="1" ht="21" customFormat="1" customHeight="1" s="3">
      <c r="A1" s="2">
        <f>Company_Name</f>
        <v/>
      </c>
      <c r="B1" s="2" t="n"/>
      <c r="C1" s="13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</row>
    <row r="2" ht="18" customFormat="1" customHeight="1" s="7">
      <c r="A2" s="4" t="inlineStr">
        <is>
          <t>Equity Schedule and Reserves Workings</t>
        </is>
      </c>
      <c r="B2" s="5" t="n"/>
      <c r="C2" s="14" t="n"/>
      <c r="D2" s="5" t="n"/>
      <c r="E2" s="110" t="n"/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0" t="n"/>
      <c r="Q2" s="110" t="n"/>
      <c r="R2" s="110" t="n"/>
      <c r="S2" s="110" t="n"/>
      <c r="T2" s="110" t="n"/>
      <c r="U2" s="110" t="n"/>
      <c r="V2" s="110" t="n"/>
      <c r="W2" s="110" t="n"/>
      <c r="X2" s="110" t="n"/>
      <c r="Y2" s="110" t="n"/>
      <c r="Z2" s="110" t="n"/>
      <c r="AA2" s="110" t="n"/>
      <c r="AB2" s="110" t="n"/>
      <c r="AC2" s="110" t="n"/>
    </row>
    <row r="3"/>
    <row r="4" customFormat="1" s="29">
      <c r="A4" s="24" t="inlineStr">
        <is>
          <t>Start Date</t>
        </is>
      </c>
      <c r="B4" s="25" t="n"/>
      <c r="C4" s="26" t="n"/>
      <c r="D4" s="25" t="n"/>
      <c r="E4" s="27">
        <f>Inputs!E4</f>
        <v/>
      </c>
      <c r="F4" s="27">
        <f>Inputs!F4</f>
        <v/>
      </c>
      <c r="G4" s="27">
        <f>Inputs!G4</f>
        <v/>
      </c>
      <c r="H4" s="27">
        <f>Inputs!H4</f>
        <v/>
      </c>
      <c r="I4" s="27">
        <f>Inputs!I4</f>
        <v/>
      </c>
      <c r="J4" s="27">
        <f>Inputs!J4</f>
        <v/>
      </c>
      <c r="K4" s="27">
        <f>Inputs!K4</f>
        <v/>
      </c>
      <c r="L4" s="27">
        <f>Inputs!L4</f>
        <v/>
      </c>
      <c r="M4" s="27">
        <f>Inputs!M4</f>
        <v/>
      </c>
      <c r="N4" s="27">
        <f>Inputs!N4</f>
        <v/>
      </c>
      <c r="O4" s="27">
        <f>Inputs!O4</f>
        <v/>
      </c>
      <c r="P4" s="27">
        <f>Inputs!P4</f>
        <v/>
      </c>
      <c r="Q4" s="27">
        <f>Inputs!Q4</f>
        <v/>
      </c>
      <c r="R4" s="27">
        <f>Inputs!R4</f>
        <v/>
      </c>
      <c r="S4" s="27">
        <f>Inputs!S4</f>
        <v/>
      </c>
      <c r="T4" s="27">
        <f>Inputs!T4</f>
        <v/>
      </c>
      <c r="U4" s="27">
        <f>Inputs!U4</f>
        <v/>
      </c>
      <c r="V4" s="27">
        <f>Inputs!V4</f>
        <v/>
      </c>
      <c r="W4" s="27">
        <f>Inputs!W4</f>
        <v/>
      </c>
      <c r="X4" s="27">
        <f>Inputs!X4</f>
        <v/>
      </c>
      <c r="Y4" s="27">
        <f>Inputs!Y4</f>
        <v/>
      </c>
      <c r="Z4" s="27">
        <f>Inputs!Z4</f>
        <v/>
      </c>
      <c r="AA4" s="27">
        <f>Inputs!AA4</f>
        <v/>
      </c>
      <c r="AB4" s="27">
        <f>Inputs!AB4</f>
        <v/>
      </c>
      <c r="AC4" s="27">
        <f>Inputs!AC4</f>
        <v/>
      </c>
      <c r="AD4" s="111" t="n"/>
      <c r="AE4" s="111" t="n"/>
      <c r="AF4" s="111" t="n"/>
      <c r="AG4" s="111" t="n"/>
    </row>
    <row r="5" customFormat="1" s="29">
      <c r="A5" s="24" t="inlineStr">
        <is>
          <t>End Date</t>
        </is>
      </c>
      <c r="B5" s="25" t="n"/>
      <c r="C5" s="26" t="n"/>
      <c r="D5" s="25" t="n"/>
      <c r="E5" s="27">
        <f>Inputs!E5</f>
        <v/>
      </c>
      <c r="F5" s="27">
        <f>Inputs!F5</f>
        <v/>
      </c>
      <c r="G5" s="27">
        <f>Inputs!G5</f>
        <v/>
      </c>
      <c r="H5" s="27">
        <f>Inputs!H5</f>
        <v/>
      </c>
      <c r="I5" s="27">
        <f>Inputs!I5</f>
        <v/>
      </c>
      <c r="J5" s="27">
        <f>Inputs!J5</f>
        <v/>
      </c>
      <c r="K5" s="27">
        <f>Inputs!K5</f>
        <v/>
      </c>
      <c r="L5" s="27">
        <f>Inputs!L5</f>
        <v/>
      </c>
      <c r="M5" s="27">
        <f>Inputs!M5</f>
        <v/>
      </c>
      <c r="N5" s="27">
        <f>Inputs!N5</f>
        <v/>
      </c>
      <c r="O5" s="27">
        <f>Inputs!O5</f>
        <v/>
      </c>
      <c r="P5" s="27">
        <f>Inputs!P5</f>
        <v/>
      </c>
      <c r="Q5" s="27">
        <f>Inputs!Q5</f>
        <v/>
      </c>
      <c r="R5" s="27">
        <f>Inputs!R5</f>
        <v/>
      </c>
      <c r="S5" s="27">
        <f>Inputs!S5</f>
        <v/>
      </c>
      <c r="T5" s="27">
        <f>Inputs!T5</f>
        <v/>
      </c>
      <c r="U5" s="27">
        <f>Inputs!U5</f>
        <v/>
      </c>
      <c r="V5" s="27">
        <f>Inputs!V5</f>
        <v/>
      </c>
      <c r="W5" s="27">
        <f>Inputs!W5</f>
        <v/>
      </c>
      <c r="X5" s="27">
        <f>Inputs!X5</f>
        <v/>
      </c>
      <c r="Y5" s="27">
        <f>Inputs!Y5</f>
        <v/>
      </c>
      <c r="Z5" s="27">
        <f>Inputs!Z5</f>
        <v/>
      </c>
      <c r="AA5" s="27">
        <f>Inputs!AA5</f>
        <v/>
      </c>
      <c r="AB5" s="27">
        <f>Inputs!AB5</f>
        <v/>
      </c>
      <c r="AC5" s="27">
        <f>Inputs!AC5</f>
        <v/>
      </c>
      <c r="AD5" s="111" t="n"/>
      <c r="AE5" s="111" t="n"/>
      <c r="AF5" s="111" t="n"/>
      <c r="AG5" s="111" t="n"/>
    </row>
    <row r="6" customFormat="1" s="29">
      <c r="A6" s="24" t="inlineStr">
        <is>
          <t>Year no.</t>
        </is>
      </c>
      <c r="B6" s="25" t="n"/>
      <c r="C6" s="26" t="n"/>
      <c r="D6" s="25" t="n"/>
      <c r="E6" s="30">
        <f>Inputs!E6</f>
        <v/>
      </c>
      <c r="F6" s="30">
        <f>Inputs!F6</f>
        <v/>
      </c>
      <c r="G6" s="30">
        <f>Inputs!G6</f>
        <v/>
      </c>
      <c r="H6" s="30">
        <f>Inputs!H6</f>
        <v/>
      </c>
      <c r="I6" s="30">
        <f>Inputs!I6</f>
        <v/>
      </c>
      <c r="J6" s="30">
        <f>Inputs!J6</f>
        <v/>
      </c>
      <c r="K6" s="30">
        <f>Inputs!K6</f>
        <v/>
      </c>
      <c r="L6" s="30">
        <f>Inputs!L6</f>
        <v/>
      </c>
      <c r="M6" s="30">
        <f>Inputs!M6</f>
        <v/>
      </c>
      <c r="N6" s="30">
        <f>Inputs!N6</f>
        <v/>
      </c>
      <c r="O6" s="30">
        <f>Inputs!O6</f>
        <v/>
      </c>
      <c r="P6" s="30">
        <f>Inputs!P6</f>
        <v/>
      </c>
      <c r="Q6" s="30">
        <f>Inputs!Q6</f>
        <v/>
      </c>
      <c r="R6" s="30">
        <f>Inputs!R6</f>
        <v/>
      </c>
      <c r="S6" s="30">
        <f>Inputs!S6</f>
        <v/>
      </c>
      <c r="T6" s="30">
        <f>Inputs!T6</f>
        <v/>
      </c>
      <c r="U6" s="30">
        <f>Inputs!U6</f>
        <v/>
      </c>
      <c r="V6" s="30">
        <f>Inputs!V6</f>
        <v/>
      </c>
      <c r="W6" s="30">
        <f>Inputs!W6</f>
        <v/>
      </c>
      <c r="X6" s="30">
        <f>Inputs!X6</f>
        <v/>
      </c>
      <c r="Y6" s="30">
        <f>Inputs!Y6</f>
        <v/>
      </c>
      <c r="Z6" s="30">
        <f>Inputs!Z6</f>
        <v/>
      </c>
      <c r="AA6" s="30">
        <f>Inputs!AA6</f>
        <v/>
      </c>
      <c r="AB6" s="30">
        <f>Inputs!AB6</f>
        <v/>
      </c>
      <c r="AC6" s="30">
        <f>Inputs!AC6</f>
        <v/>
      </c>
    </row>
    <row r="7" customFormat="1" s="29">
      <c r="A7" s="24" t="inlineStr">
        <is>
          <t>Operational days in the year</t>
        </is>
      </c>
      <c r="B7" s="25" t="n"/>
      <c r="C7" s="26" t="n"/>
      <c r="D7" s="25" t="n"/>
      <c r="E7" s="30">
        <f>Inputs!E7</f>
        <v/>
      </c>
      <c r="F7" s="30">
        <f>Inputs!F7</f>
        <v/>
      </c>
      <c r="G7" s="30">
        <f>Inputs!G7</f>
        <v/>
      </c>
      <c r="H7" s="30">
        <f>Inputs!H7</f>
        <v/>
      </c>
      <c r="I7" s="30">
        <f>Inputs!I7</f>
        <v/>
      </c>
      <c r="J7" s="30">
        <f>Inputs!J7</f>
        <v/>
      </c>
      <c r="K7" s="30">
        <f>Inputs!K7</f>
        <v/>
      </c>
      <c r="L7" s="30">
        <f>Inputs!L7</f>
        <v/>
      </c>
      <c r="M7" s="30">
        <f>Inputs!M7</f>
        <v/>
      </c>
      <c r="N7" s="30">
        <f>Inputs!N7</f>
        <v/>
      </c>
      <c r="O7" s="30">
        <f>Inputs!O7</f>
        <v/>
      </c>
      <c r="P7" s="30">
        <f>Inputs!P7</f>
        <v/>
      </c>
      <c r="Q7" s="30">
        <f>Inputs!Q7</f>
        <v/>
      </c>
      <c r="R7" s="30">
        <f>Inputs!R7</f>
        <v/>
      </c>
      <c r="S7" s="30">
        <f>Inputs!S7</f>
        <v/>
      </c>
      <c r="T7" s="30">
        <f>Inputs!T7</f>
        <v/>
      </c>
      <c r="U7" s="30">
        <f>Inputs!U7</f>
        <v/>
      </c>
      <c r="V7" s="30">
        <f>Inputs!V7</f>
        <v/>
      </c>
      <c r="W7" s="30">
        <f>Inputs!W7</f>
        <v/>
      </c>
      <c r="X7" s="30">
        <f>Inputs!X7</f>
        <v/>
      </c>
      <c r="Y7" s="30">
        <f>Inputs!Y7</f>
        <v/>
      </c>
      <c r="Z7" s="30">
        <f>Inputs!Z7</f>
        <v/>
      </c>
      <c r="AA7" s="30">
        <f>Inputs!AA7</f>
        <v/>
      </c>
      <c r="AB7" s="30">
        <f>Inputs!AB7</f>
        <v/>
      </c>
      <c r="AC7" s="30">
        <f>Inputs!AC7</f>
        <v/>
      </c>
    </row>
    <row r="8" customFormat="1" s="29">
      <c r="A8" s="24" t="inlineStr">
        <is>
          <t>Proportion of year operational</t>
        </is>
      </c>
      <c r="B8" s="25" t="n"/>
      <c r="C8" s="26" t="n"/>
      <c r="D8" s="25" t="n"/>
      <c r="E8" s="31">
        <f>Inputs!E8</f>
        <v/>
      </c>
      <c r="F8" s="31">
        <f>Inputs!F8</f>
        <v/>
      </c>
      <c r="G8" s="31">
        <f>Inputs!G8</f>
        <v/>
      </c>
      <c r="H8" s="31">
        <f>Inputs!H8</f>
        <v/>
      </c>
      <c r="I8" s="31">
        <f>Inputs!I8</f>
        <v/>
      </c>
      <c r="J8" s="31">
        <f>Inputs!J8</f>
        <v/>
      </c>
      <c r="K8" s="31">
        <f>Inputs!K8</f>
        <v/>
      </c>
      <c r="L8" s="31">
        <f>Inputs!L8</f>
        <v/>
      </c>
      <c r="M8" s="31">
        <f>Inputs!M8</f>
        <v/>
      </c>
      <c r="N8" s="31">
        <f>Inputs!N8</f>
        <v/>
      </c>
      <c r="O8" s="31">
        <f>Inputs!O8</f>
        <v/>
      </c>
      <c r="P8" s="31">
        <f>Inputs!P8</f>
        <v/>
      </c>
      <c r="Q8" s="31">
        <f>Inputs!Q8</f>
        <v/>
      </c>
      <c r="R8" s="31">
        <f>Inputs!R8</f>
        <v/>
      </c>
      <c r="S8" s="31">
        <f>Inputs!S8</f>
        <v/>
      </c>
      <c r="T8" s="31">
        <f>Inputs!T8</f>
        <v/>
      </c>
      <c r="U8" s="31">
        <f>Inputs!U8</f>
        <v/>
      </c>
      <c r="V8" s="31">
        <f>Inputs!V8</f>
        <v/>
      </c>
      <c r="W8" s="31">
        <f>Inputs!W8</f>
        <v/>
      </c>
      <c r="X8" s="31">
        <f>Inputs!X8</f>
        <v/>
      </c>
      <c r="Y8" s="31">
        <f>Inputs!Y8</f>
        <v/>
      </c>
      <c r="Z8" s="31">
        <f>Inputs!Z8</f>
        <v/>
      </c>
      <c r="AA8" s="31">
        <f>Inputs!AA8</f>
        <v/>
      </c>
      <c r="AB8" s="31">
        <f>Inputs!AB8</f>
        <v/>
      </c>
      <c r="AC8" s="31">
        <f>Inputs!AC8</f>
        <v/>
      </c>
    </row>
    <row r="9"/>
    <row r="10">
      <c r="A10" s="35" t="inlineStr">
        <is>
          <t>All figures in INR mn</t>
        </is>
      </c>
    </row>
    <row r="11"/>
    <row r="12">
      <c r="A12" s="1" t="inlineStr">
        <is>
          <t>Paid up capital schedule</t>
        </is>
      </c>
    </row>
    <row r="13">
      <c r="A13" s="36" t="inlineStr">
        <is>
          <t>Opening balance</t>
        </is>
      </c>
      <c r="D13" s="49" t="n"/>
      <c r="E13" s="78">
        <f>D15</f>
        <v/>
      </c>
      <c r="F13" s="78">
        <f>E15</f>
        <v/>
      </c>
      <c r="G13" s="78">
        <f>F15</f>
        <v/>
      </c>
      <c r="H13" s="78">
        <f>G15</f>
        <v/>
      </c>
      <c r="I13" s="78">
        <f>H15</f>
        <v/>
      </c>
      <c r="J13" s="78">
        <f>I15</f>
        <v/>
      </c>
      <c r="K13" s="78">
        <f>J15</f>
        <v/>
      </c>
      <c r="L13" s="78">
        <f>K15</f>
        <v/>
      </c>
      <c r="M13" s="78">
        <f>L15</f>
        <v/>
      </c>
      <c r="N13" s="78">
        <f>M15</f>
        <v/>
      </c>
      <c r="O13" s="78">
        <f>N15</f>
        <v/>
      </c>
      <c r="P13" s="78">
        <f>O15</f>
        <v/>
      </c>
      <c r="Q13" s="78">
        <f>P15</f>
        <v/>
      </c>
      <c r="R13" s="78">
        <f>Q15</f>
        <v/>
      </c>
      <c r="S13" s="78">
        <f>R15</f>
        <v/>
      </c>
      <c r="T13" s="78">
        <f>S15</f>
        <v/>
      </c>
      <c r="U13" s="78">
        <f>T15</f>
        <v/>
      </c>
      <c r="V13" s="78">
        <f>U15</f>
        <v/>
      </c>
      <c r="W13" s="78">
        <f>V15</f>
        <v/>
      </c>
      <c r="X13" s="78">
        <f>W15</f>
        <v/>
      </c>
      <c r="Y13" s="78">
        <f>X15</f>
        <v/>
      </c>
      <c r="Z13" s="78">
        <f>Y15</f>
        <v/>
      </c>
      <c r="AA13" s="78">
        <f>Z15</f>
        <v/>
      </c>
      <c r="AB13" s="78">
        <f>AA15</f>
        <v/>
      </c>
      <c r="AC13" s="78">
        <f>AB15</f>
        <v/>
      </c>
    </row>
    <row r="14">
      <c r="A14" s="36" t="inlineStr">
        <is>
          <t>Equity raised</t>
        </is>
      </c>
      <c r="D14" s="49" t="n"/>
      <c r="E14" s="78">
        <f>Inputs!E40</f>
        <v/>
      </c>
      <c r="F14" s="78">
        <f>Inputs!F40</f>
        <v/>
      </c>
      <c r="G14" s="78">
        <f>Inputs!G40</f>
        <v/>
      </c>
      <c r="H14" s="78">
        <f>Inputs!H40</f>
        <v/>
      </c>
      <c r="I14" s="78">
        <f>Inputs!I40</f>
        <v/>
      </c>
      <c r="J14" s="78">
        <f>Inputs!J40</f>
        <v/>
      </c>
      <c r="K14" s="78">
        <f>Inputs!K40</f>
        <v/>
      </c>
      <c r="L14" s="78">
        <f>Inputs!L40</f>
        <v/>
      </c>
      <c r="M14" s="78">
        <f>Inputs!M40</f>
        <v/>
      </c>
      <c r="N14" s="78">
        <f>Inputs!N40</f>
        <v/>
      </c>
      <c r="O14" s="78">
        <f>Inputs!O40</f>
        <v/>
      </c>
      <c r="P14" s="78">
        <f>Inputs!P40</f>
        <v/>
      </c>
      <c r="Q14" s="78">
        <f>Inputs!Q40</f>
        <v/>
      </c>
      <c r="R14" s="78">
        <f>Inputs!R40</f>
        <v/>
      </c>
      <c r="S14" s="78">
        <f>Inputs!S40</f>
        <v/>
      </c>
      <c r="T14" s="78">
        <f>Inputs!T40</f>
        <v/>
      </c>
      <c r="U14" s="78">
        <f>Inputs!U40</f>
        <v/>
      </c>
      <c r="V14" s="78">
        <f>Inputs!V40</f>
        <v/>
      </c>
      <c r="W14" s="78">
        <f>Inputs!W40</f>
        <v/>
      </c>
      <c r="X14" s="78">
        <f>Inputs!X40</f>
        <v/>
      </c>
      <c r="Y14" s="78">
        <f>Inputs!Y40</f>
        <v/>
      </c>
      <c r="Z14" s="78">
        <f>Inputs!Z40</f>
        <v/>
      </c>
      <c r="AA14" s="78">
        <f>Inputs!AA40</f>
        <v/>
      </c>
      <c r="AB14" s="78">
        <f>Inputs!AB40</f>
        <v/>
      </c>
      <c r="AC14" s="78">
        <f>Inputs!AC40</f>
        <v/>
      </c>
    </row>
    <row r="15" customFormat="1" s="18">
      <c r="A15" s="40" t="inlineStr">
        <is>
          <t>Closing balance</t>
        </is>
      </c>
      <c r="C15" s="19" t="n"/>
      <c r="D15" s="83">
        <f>Inputs!D15*Inputs!D37</f>
        <v/>
      </c>
      <c r="E15" s="83">
        <f>E13+E14</f>
        <v/>
      </c>
      <c r="F15" s="83">
        <f>F13+F14</f>
        <v/>
      </c>
      <c r="G15" s="83">
        <f>G13+G14</f>
        <v/>
      </c>
      <c r="H15" s="83">
        <f>H13+H14</f>
        <v/>
      </c>
      <c r="I15" s="83">
        <f>I13+I14</f>
        <v/>
      </c>
      <c r="J15" s="83">
        <f>J13+J14</f>
        <v/>
      </c>
      <c r="K15" s="83">
        <f>K13+K14</f>
        <v/>
      </c>
      <c r="L15" s="83">
        <f>L13+L14</f>
        <v/>
      </c>
      <c r="M15" s="83">
        <f>M13+M14</f>
        <v/>
      </c>
      <c r="N15" s="83">
        <f>N13+N14</f>
        <v/>
      </c>
      <c r="O15" s="83">
        <f>O13+O14</f>
        <v/>
      </c>
      <c r="P15" s="83">
        <f>P13+P14</f>
        <v/>
      </c>
      <c r="Q15" s="83">
        <f>Q13+Q14</f>
        <v/>
      </c>
      <c r="R15" s="83">
        <f>R13+R14</f>
        <v/>
      </c>
      <c r="S15" s="83">
        <f>S13+S14</f>
        <v/>
      </c>
      <c r="T15" s="83">
        <f>T13+T14</f>
        <v/>
      </c>
      <c r="U15" s="83">
        <f>U13+U14</f>
        <v/>
      </c>
      <c r="V15" s="83">
        <f>V13+V14</f>
        <v/>
      </c>
      <c r="W15" s="83">
        <f>W13+W14</f>
        <v/>
      </c>
      <c r="X15" s="83">
        <f>X13+X14</f>
        <v/>
      </c>
      <c r="Y15" s="83">
        <f>Y13+Y14</f>
        <v/>
      </c>
      <c r="Z15" s="83">
        <f>Z13+Z14</f>
        <v/>
      </c>
      <c r="AA15" s="83">
        <f>AA13+AA14</f>
        <v/>
      </c>
      <c r="AB15" s="83">
        <f>AB13+AB14</f>
        <v/>
      </c>
      <c r="AC15" s="83">
        <f>AC13+AC14</f>
        <v/>
      </c>
    </row>
    <row r="16"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  <c r="Q16" s="49" t="n"/>
      <c r="R16" s="49" t="n"/>
      <c r="S16" s="49" t="n"/>
      <c r="T16" s="49" t="n"/>
      <c r="U16" s="49" t="n"/>
      <c r="V16" s="49" t="n"/>
      <c r="W16" s="49" t="n"/>
      <c r="X16" s="49" t="n"/>
      <c r="Y16" s="49" t="n"/>
      <c r="Z16" s="49" t="n"/>
      <c r="AA16" s="49" t="n"/>
      <c r="AB16" s="49" t="n"/>
      <c r="AC16" s="49" t="n"/>
    </row>
    <row r="17">
      <c r="A17" s="1" t="inlineStr">
        <is>
          <t>Reserves &amp; Surplus schedule</t>
        </is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  <c r="Q17" s="49" t="n"/>
      <c r="R17" s="49" t="n"/>
      <c r="S17" s="49" t="n"/>
      <c r="T17" s="49" t="n"/>
      <c r="U17" s="49" t="n"/>
      <c r="V17" s="49" t="n"/>
      <c r="W17" s="49" t="n"/>
      <c r="X17" s="49" t="n"/>
      <c r="Y17" s="49" t="n"/>
      <c r="Z17" s="49" t="n"/>
      <c r="AA17" s="49" t="n"/>
      <c r="AB17" s="49" t="n"/>
      <c r="AC17" s="49" t="n"/>
    </row>
    <row r="18">
      <c r="A18" s="36" t="inlineStr">
        <is>
          <t>Opening balance</t>
        </is>
      </c>
      <c r="D18" s="49" t="n"/>
      <c r="E18" s="78">
        <f>D20</f>
        <v/>
      </c>
      <c r="F18" s="78">
        <f>E20</f>
        <v/>
      </c>
      <c r="G18" s="78">
        <f>F20</f>
        <v/>
      </c>
      <c r="H18" s="78">
        <f>G20</f>
        <v/>
      </c>
      <c r="I18" s="78">
        <f>H20</f>
        <v/>
      </c>
      <c r="J18" s="78">
        <f>I20</f>
        <v/>
      </c>
      <c r="K18" s="78">
        <f>J20</f>
        <v/>
      </c>
      <c r="L18" s="78">
        <f>K20</f>
        <v/>
      </c>
      <c r="M18" s="78">
        <f>L20</f>
        <v/>
      </c>
      <c r="N18" s="78">
        <f>M20</f>
        <v/>
      </c>
      <c r="O18" s="78">
        <f>N20</f>
        <v/>
      </c>
      <c r="P18" s="78">
        <f>O20</f>
        <v/>
      </c>
      <c r="Q18" s="78">
        <f>P20</f>
        <v/>
      </c>
      <c r="R18" s="78">
        <f>Q20</f>
        <v/>
      </c>
      <c r="S18" s="78">
        <f>R20</f>
        <v/>
      </c>
      <c r="T18" s="78">
        <f>S20</f>
        <v/>
      </c>
      <c r="U18" s="78">
        <f>T20</f>
        <v/>
      </c>
      <c r="V18" s="78">
        <f>U20</f>
        <v/>
      </c>
      <c r="W18" s="78">
        <f>V20</f>
        <v/>
      </c>
      <c r="X18" s="78">
        <f>W20</f>
        <v/>
      </c>
      <c r="Y18" s="78">
        <f>X20</f>
        <v/>
      </c>
      <c r="Z18" s="78">
        <f>Y20</f>
        <v/>
      </c>
      <c r="AA18" s="78">
        <f>Z20</f>
        <v/>
      </c>
      <c r="AB18" s="78">
        <f>AA20</f>
        <v/>
      </c>
      <c r="AC18" s="78">
        <f>AB20</f>
        <v/>
      </c>
    </row>
    <row r="19">
      <c r="A19" s="36" t="inlineStr">
        <is>
          <t>Profit during the year</t>
        </is>
      </c>
      <c r="D19" s="49" t="n"/>
      <c r="E19" s="78">
        <f>'P&amp;L'!E28</f>
        <v/>
      </c>
      <c r="F19" s="78">
        <f>'P&amp;L'!F28</f>
        <v/>
      </c>
      <c r="G19" s="78">
        <f>'P&amp;L'!G28</f>
        <v/>
      </c>
      <c r="H19" s="78">
        <f>'P&amp;L'!H28</f>
        <v/>
      </c>
      <c r="I19" s="78">
        <f>'P&amp;L'!I28</f>
        <v/>
      </c>
      <c r="J19" s="78">
        <f>'P&amp;L'!J28</f>
        <v/>
      </c>
      <c r="K19" s="78">
        <f>'P&amp;L'!K28</f>
        <v/>
      </c>
      <c r="L19" s="78">
        <f>'P&amp;L'!L28</f>
        <v/>
      </c>
      <c r="M19" s="78">
        <f>'P&amp;L'!M28</f>
        <v/>
      </c>
      <c r="N19" s="78">
        <f>'P&amp;L'!N28</f>
        <v/>
      </c>
      <c r="O19" s="78">
        <f>'P&amp;L'!O28</f>
        <v/>
      </c>
      <c r="P19" s="78">
        <f>'P&amp;L'!P28</f>
        <v/>
      </c>
      <c r="Q19" s="78">
        <f>'P&amp;L'!Q28</f>
        <v/>
      </c>
      <c r="R19" s="78">
        <f>'P&amp;L'!R28</f>
        <v/>
      </c>
      <c r="S19" s="78">
        <f>'P&amp;L'!S28</f>
        <v/>
      </c>
      <c r="T19" s="78">
        <f>'P&amp;L'!T28</f>
        <v/>
      </c>
      <c r="U19" s="78">
        <f>'P&amp;L'!U28</f>
        <v/>
      </c>
      <c r="V19" s="78">
        <f>'P&amp;L'!V28</f>
        <v/>
      </c>
      <c r="W19" s="78">
        <f>'P&amp;L'!W28</f>
        <v/>
      </c>
      <c r="X19" s="78">
        <f>'P&amp;L'!X28</f>
        <v/>
      </c>
      <c r="Y19" s="78">
        <f>'P&amp;L'!Y28</f>
        <v/>
      </c>
      <c r="Z19" s="78">
        <f>'P&amp;L'!Z28</f>
        <v/>
      </c>
      <c r="AA19" s="78">
        <f>'P&amp;L'!AA28</f>
        <v/>
      </c>
      <c r="AB19" s="78">
        <f>'P&amp;L'!AB28</f>
        <v/>
      </c>
      <c r="AC19" s="78">
        <f>'P&amp;L'!AC28</f>
        <v/>
      </c>
    </row>
    <row r="20" customFormat="1" s="18">
      <c r="A20" s="40" t="inlineStr">
        <is>
          <t>Closing balance</t>
        </is>
      </c>
      <c r="C20" s="19" t="n"/>
      <c r="D20" s="53" t="n"/>
      <c r="E20" s="83">
        <f>E18+E19</f>
        <v/>
      </c>
      <c r="F20" s="83">
        <f>F18+F19</f>
        <v/>
      </c>
      <c r="G20" s="83">
        <f>G18+G19</f>
        <v/>
      </c>
      <c r="H20" s="83">
        <f>H18+H19</f>
        <v/>
      </c>
      <c r="I20" s="83">
        <f>I18+I19</f>
        <v/>
      </c>
      <c r="J20" s="83">
        <f>J18+J19</f>
        <v/>
      </c>
      <c r="K20" s="83">
        <f>K18+K19</f>
        <v/>
      </c>
      <c r="L20" s="83">
        <f>L18+L19</f>
        <v/>
      </c>
      <c r="M20" s="83">
        <f>M18+M19</f>
        <v/>
      </c>
      <c r="N20" s="83">
        <f>N18+N19</f>
        <v/>
      </c>
      <c r="O20" s="83">
        <f>O18+O19</f>
        <v/>
      </c>
      <c r="P20" s="83">
        <f>P18+P19</f>
        <v/>
      </c>
      <c r="Q20" s="83">
        <f>Q18+Q19</f>
        <v/>
      </c>
      <c r="R20" s="83">
        <f>R18+R19</f>
        <v/>
      </c>
      <c r="S20" s="83">
        <f>S18+S19</f>
        <v/>
      </c>
      <c r="T20" s="83">
        <f>T18+T19</f>
        <v/>
      </c>
      <c r="U20" s="83">
        <f>U18+U19</f>
        <v/>
      </c>
      <c r="V20" s="83">
        <f>V18+V19</f>
        <v/>
      </c>
      <c r="W20" s="83">
        <f>W18+W19</f>
        <v/>
      </c>
      <c r="X20" s="83">
        <f>X18+X19</f>
        <v/>
      </c>
      <c r="Y20" s="83">
        <f>Y18+Y19</f>
        <v/>
      </c>
      <c r="Z20" s="83">
        <f>Z18+Z19</f>
        <v/>
      </c>
      <c r="AA20" s="83">
        <f>AA18+AA19</f>
        <v/>
      </c>
      <c r="AB20" s="83">
        <f>AB18+AB19</f>
        <v/>
      </c>
      <c r="AC20" s="83">
        <f>AC18+AC19</f>
        <v/>
      </c>
    </row>
    <row r="21"/>
    <row r="22"/>
    <row r="23" ht="15" customHeight="1" thickBot="1"/>
    <row r="24" customFormat="1" s="61">
      <c r="A24" s="60" t="inlineStr">
        <is>
          <t>End of Sheet</t>
        </is>
      </c>
      <c r="B24" s="60" t="n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Sheet9">
    <outlinePr summaryBelow="1" summaryRight="1"/>
    <pageSetUpPr/>
  </sheetPr>
  <dimension ref="A1:AG32"/>
  <sheetViews>
    <sheetView showGridLines="0" zoomScale="51" zoomScaleNormal="100" workbookViewId="0">
      <pane xSplit="4" ySplit="8" topLeftCell="U9" activePane="bottomRight" state="frozen"/>
      <selection activeCell="D8" sqref="D8"/>
      <selection pane="topRight" activeCell="D8" sqref="D8"/>
      <selection pane="bottomLeft" activeCell="D8" sqref="D8"/>
      <selection pane="bottomRight" activeCell="E9" sqref="E9"/>
    </sheetView>
  </sheetViews>
  <sheetFormatPr baseColWidth="8" defaultColWidth="0" defaultRowHeight="14.4" zeroHeight="1"/>
  <cols>
    <col width="20.21875" customWidth="1" min="1" max="1"/>
    <col width="11.109375" customWidth="1" min="2" max="2"/>
    <col width="12" customWidth="1" style="15" min="3" max="3"/>
    <col width="20.21875" customWidth="1" min="4" max="4"/>
    <col width="13.77734375" bestFit="1" customWidth="1" min="5" max="29"/>
    <col width="10.77734375" bestFit="1" customWidth="1" min="30" max="30"/>
    <col hidden="1" min="31" max="33"/>
    <col hidden="1" width="9.21875" customWidth="1" min="34" max="16384"/>
  </cols>
  <sheetData>
    <row r="1" ht="21" customFormat="1" customHeight="1" s="3">
      <c r="A1" s="2">
        <f>Company_Name</f>
        <v/>
      </c>
      <c r="B1" s="2" t="n"/>
      <c r="C1" s="13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</row>
    <row r="2" ht="18" customFormat="1" customHeight="1" s="7">
      <c r="A2" s="4" t="inlineStr">
        <is>
          <t>Profit &amp; Loss Statement</t>
        </is>
      </c>
      <c r="B2" s="5" t="n"/>
      <c r="C2" s="14" t="n"/>
      <c r="D2" s="5" t="n"/>
      <c r="E2" s="110" t="n"/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0" t="n"/>
      <c r="Q2" s="110" t="n"/>
      <c r="R2" s="110" t="n"/>
      <c r="S2" s="110" t="n"/>
      <c r="T2" s="110" t="n"/>
      <c r="U2" s="110" t="n"/>
      <c r="V2" s="110" t="n"/>
      <c r="W2" s="110" t="n"/>
      <c r="X2" s="110" t="n"/>
      <c r="Y2" s="110" t="n"/>
      <c r="Z2" s="110" t="n"/>
      <c r="AA2" s="110" t="n"/>
      <c r="AB2" s="110" t="n"/>
      <c r="AC2" s="110" t="n"/>
    </row>
    <row r="3"/>
    <row r="4" customFormat="1" s="29">
      <c r="A4" s="24" t="inlineStr">
        <is>
          <t>Start Date</t>
        </is>
      </c>
      <c r="B4" s="25" t="n"/>
      <c r="C4" s="26" t="n"/>
      <c r="D4" s="25" t="n"/>
      <c r="E4" s="27">
        <f>Inputs!E4</f>
        <v/>
      </c>
      <c r="F4" s="27">
        <f>Inputs!F4</f>
        <v/>
      </c>
      <c r="G4" s="27">
        <f>Inputs!G4</f>
        <v/>
      </c>
      <c r="H4" s="27">
        <f>Inputs!H4</f>
        <v/>
      </c>
      <c r="I4" s="27">
        <f>Inputs!I4</f>
        <v/>
      </c>
      <c r="J4" s="27">
        <f>Inputs!J4</f>
        <v/>
      </c>
      <c r="K4" s="27">
        <f>Inputs!K4</f>
        <v/>
      </c>
      <c r="L4" s="27">
        <f>Inputs!L4</f>
        <v/>
      </c>
      <c r="M4" s="27">
        <f>Inputs!M4</f>
        <v/>
      </c>
      <c r="N4" s="27">
        <f>Inputs!N4</f>
        <v/>
      </c>
      <c r="O4" s="27">
        <f>Inputs!O4</f>
        <v/>
      </c>
      <c r="P4" s="27">
        <f>Inputs!P4</f>
        <v/>
      </c>
      <c r="Q4" s="27">
        <f>Inputs!Q4</f>
        <v/>
      </c>
      <c r="R4" s="27">
        <f>Inputs!R4</f>
        <v/>
      </c>
      <c r="S4" s="27">
        <f>Inputs!S4</f>
        <v/>
      </c>
      <c r="T4" s="27">
        <f>Inputs!T4</f>
        <v/>
      </c>
      <c r="U4" s="27">
        <f>Inputs!U4</f>
        <v/>
      </c>
      <c r="V4" s="27">
        <f>Inputs!V4</f>
        <v/>
      </c>
      <c r="W4" s="27">
        <f>Inputs!W4</f>
        <v/>
      </c>
      <c r="X4" s="27">
        <f>Inputs!X4</f>
        <v/>
      </c>
      <c r="Y4" s="27">
        <f>Inputs!Y4</f>
        <v/>
      </c>
      <c r="Z4" s="27">
        <f>Inputs!Z4</f>
        <v/>
      </c>
      <c r="AA4" s="27">
        <f>Inputs!AA4</f>
        <v/>
      </c>
      <c r="AB4" s="27">
        <f>Inputs!AB4</f>
        <v/>
      </c>
      <c r="AC4" s="27">
        <f>Inputs!AC4</f>
        <v/>
      </c>
      <c r="AD4" s="111" t="n"/>
      <c r="AE4" s="111" t="n"/>
      <c r="AF4" s="111" t="n"/>
      <c r="AG4" s="111" t="n"/>
    </row>
    <row r="5" customFormat="1" s="29">
      <c r="A5" s="24" t="inlineStr">
        <is>
          <t>End Date</t>
        </is>
      </c>
      <c r="B5" s="25" t="n"/>
      <c r="C5" s="26" t="n"/>
      <c r="D5" s="25" t="n"/>
      <c r="E5" s="27">
        <f>Inputs!E5</f>
        <v/>
      </c>
      <c r="F5" s="27">
        <f>Inputs!F5</f>
        <v/>
      </c>
      <c r="G5" s="27">
        <f>Inputs!G5</f>
        <v/>
      </c>
      <c r="H5" s="27">
        <f>Inputs!H5</f>
        <v/>
      </c>
      <c r="I5" s="27">
        <f>Inputs!I5</f>
        <v/>
      </c>
      <c r="J5" s="27">
        <f>Inputs!J5</f>
        <v/>
      </c>
      <c r="K5" s="27">
        <f>Inputs!K5</f>
        <v/>
      </c>
      <c r="L5" s="27">
        <f>Inputs!L5</f>
        <v/>
      </c>
      <c r="M5" s="27">
        <f>Inputs!M5</f>
        <v/>
      </c>
      <c r="N5" s="27">
        <f>Inputs!N5</f>
        <v/>
      </c>
      <c r="O5" s="27">
        <f>Inputs!O5</f>
        <v/>
      </c>
      <c r="P5" s="27">
        <f>Inputs!P5</f>
        <v/>
      </c>
      <c r="Q5" s="27">
        <f>Inputs!Q5</f>
        <v/>
      </c>
      <c r="R5" s="27">
        <f>Inputs!R5</f>
        <v/>
      </c>
      <c r="S5" s="27">
        <f>Inputs!S5</f>
        <v/>
      </c>
      <c r="T5" s="27">
        <f>Inputs!T5</f>
        <v/>
      </c>
      <c r="U5" s="27">
        <f>Inputs!U5</f>
        <v/>
      </c>
      <c r="V5" s="27">
        <f>Inputs!V5</f>
        <v/>
      </c>
      <c r="W5" s="27">
        <f>Inputs!W5</f>
        <v/>
      </c>
      <c r="X5" s="27">
        <f>Inputs!X5</f>
        <v/>
      </c>
      <c r="Y5" s="27">
        <f>Inputs!Y5</f>
        <v/>
      </c>
      <c r="Z5" s="27">
        <f>Inputs!Z5</f>
        <v/>
      </c>
      <c r="AA5" s="27">
        <f>Inputs!AA5</f>
        <v/>
      </c>
      <c r="AB5" s="27">
        <f>Inputs!AB5</f>
        <v/>
      </c>
      <c r="AC5" s="27">
        <f>Inputs!AC5</f>
        <v/>
      </c>
      <c r="AD5" s="111" t="n"/>
      <c r="AE5" s="111" t="n"/>
      <c r="AF5" s="111" t="n"/>
      <c r="AG5" s="111" t="n"/>
    </row>
    <row r="6" customFormat="1" s="29">
      <c r="A6" s="24" t="inlineStr">
        <is>
          <t>Year no.</t>
        </is>
      </c>
      <c r="B6" s="25" t="n"/>
      <c r="C6" s="26" t="n"/>
      <c r="D6" s="25" t="n"/>
      <c r="E6" s="30">
        <f>Inputs!E6</f>
        <v/>
      </c>
      <c r="F6" s="30">
        <f>Inputs!F6</f>
        <v/>
      </c>
      <c r="G6" s="30">
        <f>Inputs!G6</f>
        <v/>
      </c>
      <c r="H6" s="30">
        <f>Inputs!H6</f>
        <v/>
      </c>
      <c r="I6" s="30">
        <f>Inputs!I6</f>
        <v/>
      </c>
      <c r="J6" s="30">
        <f>Inputs!J6</f>
        <v/>
      </c>
      <c r="K6" s="30">
        <f>Inputs!K6</f>
        <v/>
      </c>
      <c r="L6" s="30">
        <f>Inputs!L6</f>
        <v/>
      </c>
      <c r="M6" s="30">
        <f>Inputs!M6</f>
        <v/>
      </c>
      <c r="N6" s="30">
        <f>Inputs!N6</f>
        <v/>
      </c>
      <c r="O6" s="30">
        <f>Inputs!O6</f>
        <v/>
      </c>
      <c r="P6" s="30">
        <f>Inputs!P6</f>
        <v/>
      </c>
      <c r="Q6" s="30">
        <f>Inputs!Q6</f>
        <v/>
      </c>
      <c r="R6" s="30">
        <f>Inputs!R6</f>
        <v/>
      </c>
      <c r="S6" s="30">
        <f>Inputs!S6</f>
        <v/>
      </c>
      <c r="T6" s="30">
        <f>Inputs!T6</f>
        <v/>
      </c>
      <c r="U6" s="30">
        <f>Inputs!U6</f>
        <v/>
      </c>
      <c r="V6" s="30">
        <f>Inputs!V6</f>
        <v/>
      </c>
      <c r="W6" s="30">
        <f>Inputs!W6</f>
        <v/>
      </c>
      <c r="X6" s="30">
        <f>Inputs!X6</f>
        <v/>
      </c>
      <c r="Y6" s="30">
        <f>Inputs!Y6</f>
        <v/>
      </c>
      <c r="Z6" s="30">
        <f>Inputs!Z6</f>
        <v/>
      </c>
      <c r="AA6" s="30">
        <f>Inputs!AA6</f>
        <v/>
      </c>
      <c r="AB6" s="30">
        <f>Inputs!AB6</f>
        <v/>
      </c>
      <c r="AC6" s="30">
        <f>Inputs!AC6</f>
        <v/>
      </c>
    </row>
    <row r="7" customFormat="1" s="29">
      <c r="A7" s="24" t="inlineStr">
        <is>
          <t>Operational days in the year</t>
        </is>
      </c>
      <c r="B7" s="25" t="n"/>
      <c r="C7" s="26" t="n"/>
      <c r="D7" s="25" t="n"/>
      <c r="E7" s="30">
        <f>Inputs!E7</f>
        <v/>
      </c>
      <c r="F7" s="30">
        <f>Inputs!F7</f>
        <v/>
      </c>
      <c r="G7" s="30">
        <f>Inputs!G7</f>
        <v/>
      </c>
      <c r="H7" s="30">
        <f>Inputs!H7</f>
        <v/>
      </c>
      <c r="I7" s="30">
        <f>Inputs!I7</f>
        <v/>
      </c>
      <c r="J7" s="30">
        <f>Inputs!J7</f>
        <v/>
      </c>
      <c r="K7" s="30">
        <f>Inputs!K7</f>
        <v/>
      </c>
      <c r="L7" s="30">
        <f>Inputs!L7</f>
        <v/>
      </c>
      <c r="M7" s="30">
        <f>Inputs!M7</f>
        <v/>
      </c>
      <c r="N7" s="30">
        <f>Inputs!N7</f>
        <v/>
      </c>
      <c r="O7" s="30">
        <f>Inputs!O7</f>
        <v/>
      </c>
      <c r="P7" s="30">
        <f>Inputs!P7</f>
        <v/>
      </c>
      <c r="Q7" s="30">
        <f>Inputs!Q7</f>
        <v/>
      </c>
      <c r="R7" s="30">
        <f>Inputs!R7</f>
        <v/>
      </c>
      <c r="S7" s="30">
        <f>Inputs!S7</f>
        <v/>
      </c>
      <c r="T7" s="30">
        <f>Inputs!T7</f>
        <v/>
      </c>
      <c r="U7" s="30">
        <f>Inputs!U7</f>
        <v/>
      </c>
      <c r="V7" s="30">
        <f>Inputs!V7</f>
        <v/>
      </c>
      <c r="W7" s="30">
        <f>Inputs!W7</f>
        <v/>
      </c>
      <c r="X7" s="30">
        <f>Inputs!X7</f>
        <v/>
      </c>
      <c r="Y7" s="30">
        <f>Inputs!Y7</f>
        <v/>
      </c>
      <c r="Z7" s="30">
        <f>Inputs!Z7</f>
        <v/>
      </c>
      <c r="AA7" s="30">
        <f>Inputs!AA7</f>
        <v/>
      </c>
      <c r="AB7" s="30">
        <f>Inputs!AB7</f>
        <v/>
      </c>
      <c r="AC7" s="30">
        <f>Inputs!AC7</f>
        <v/>
      </c>
    </row>
    <row r="8" customFormat="1" s="29">
      <c r="A8" s="24" t="inlineStr">
        <is>
          <t>Proportion of year operational</t>
        </is>
      </c>
      <c r="B8" s="25" t="n"/>
      <c r="C8" s="26" t="n"/>
      <c r="D8" s="25" t="n"/>
      <c r="E8" s="31">
        <f>Inputs!E8</f>
        <v/>
      </c>
      <c r="F8" s="31">
        <f>Inputs!F8</f>
        <v/>
      </c>
      <c r="G8" s="31">
        <f>Inputs!G8</f>
        <v/>
      </c>
      <c r="H8" s="31">
        <f>Inputs!H8</f>
        <v/>
      </c>
      <c r="I8" s="31">
        <f>Inputs!I8</f>
        <v/>
      </c>
      <c r="J8" s="31">
        <f>Inputs!J8</f>
        <v/>
      </c>
      <c r="K8" s="31">
        <f>Inputs!K8</f>
        <v/>
      </c>
      <c r="L8" s="31">
        <f>Inputs!L8</f>
        <v/>
      </c>
      <c r="M8" s="31">
        <f>Inputs!M8</f>
        <v/>
      </c>
      <c r="N8" s="31">
        <f>Inputs!N8</f>
        <v/>
      </c>
      <c r="O8" s="31">
        <f>Inputs!O8</f>
        <v/>
      </c>
      <c r="P8" s="31">
        <f>Inputs!P8</f>
        <v/>
      </c>
      <c r="Q8" s="31">
        <f>Inputs!Q8</f>
        <v/>
      </c>
      <c r="R8" s="31">
        <f>Inputs!R8</f>
        <v/>
      </c>
      <c r="S8" s="31">
        <f>Inputs!S8</f>
        <v/>
      </c>
      <c r="T8" s="31">
        <f>Inputs!T8</f>
        <v/>
      </c>
      <c r="U8" s="31">
        <f>Inputs!U8</f>
        <v/>
      </c>
      <c r="V8" s="31">
        <f>Inputs!V8</f>
        <v/>
      </c>
      <c r="W8" s="31">
        <f>Inputs!W8</f>
        <v/>
      </c>
      <c r="X8" s="31">
        <f>Inputs!X8</f>
        <v/>
      </c>
      <c r="Y8" s="31">
        <f>Inputs!Y8</f>
        <v/>
      </c>
      <c r="Z8" s="31">
        <f>Inputs!Z8</f>
        <v/>
      </c>
      <c r="AA8" s="31">
        <f>Inputs!AA8</f>
        <v/>
      </c>
      <c r="AB8" s="31">
        <f>Inputs!AB8</f>
        <v/>
      </c>
      <c r="AC8" s="31">
        <f>Inputs!AC8</f>
        <v/>
      </c>
    </row>
    <row r="9"/>
    <row r="10">
      <c r="A10" s="35" t="inlineStr">
        <is>
          <t>All figures in INR mn</t>
        </is>
      </c>
    </row>
    <row r="11">
      <c r="A11" s="34" t="n"/>
    </row>
    <row r="12">
      <c r="A12" t="inlineStr">
        <is>
          <t>Revenue (Tariff Billing)</t>
        </is>
      </c>
      <c r="E12" s="78">
        <f>'Revenue Calc'!E17</f>
        <v/>
      </c>
      <c r="F12" s="78">
        <f>'Revenue Calc'!F17</f>
        <v/>
      </c>
      <c r="G12" s="78">
        <f>'Revenue Calc'!G17</f>
        <v/>
      </c>
      <c r="H12" s="78">
        <f>'Revenue Calc'!H17</f>
        <v/>
      </c>
      <c r="I12" s="78">
        <f>'Revenue Calc'!I17</f>
        <v/>
      </c>
      <c r="J12" s="78">
        <f>'Revenue Calc'!J17</f>
        <v/>
      </c>
      <c r="K12" s="78">
        <f>'Revenue Calc'!K17</f>
        <v/>
      </c>
      <c r="L12" s="78">
        <f>'Revenue Calc'!L17</f>
        <v/>
      </c>
      <c r="M12" s="78">
        <f>'Revenue Calc'!M17</f>
        <v/>
      </c>
      <c r="N12" s="78">
        <f>'Revenue Calc'!N17</f>
        <v/>
      </c>
      <c r="O12" s="78">
        <f>'Revenue Calc'!O17</f>
        <v/>
      </c>
      <c r="P12" s="78">
        <f>'Revenue Calc'!P17</f>
        <v/>
      </c>
      <c r="Q12" s="78">
        <f>'Revenue Calc'!Q17</f>
        <v/>
      </c>
      <c r="R12" s="78">
        <f>'Revenue Calc'!R17</f>
        <v/>
      </c>
      <c r="S12" s="78">
        <f>'Revenue Calc'!S17</f>
        <v/>
      </c>
      <c r="T12" s="78">
        <f>'Revenue Calc'!T17</f>
        <v/>
      </c>
      <c r="U12" s="78">
        <f>'Revenue Calc'!U17</f>
        <v/>
      </c>
      <c r="V12" s="78">
        <f>'Revenue Calc'!V17</f>
        <v/>
      </c>
      <c r="W12" s="78">
        <f>'Revenue Calc'!W17</f>
        <v/>
      </c>
      <c r="X12" s="78">
        <f>'Revenue Calc'!X17</f>
        <v/>
      </c>
      <c r="Y12" s="78">
        <f>'Revenue Calc'!Y17</f>
        <v/>
      </c>
      <c r="Z12" s="78">
        <f>'Revenue Calc'!Z17</f>
        <v/>
      </c>
      <c r="AA12" s="78">
        <f>'Revenue Calc'!AA17</f>
        <v/>
      </c>
      <c r="AB12" s="78">
        <f>'Revenue Calc'!AB17</f>
        <v/>
      </c>
      <c r="AC12" s="78">
        <f>'Revenue Calc'!AC17</f>
        <v/>
      </c>
    </row>
    <row r="13"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  <c r="Q13" s="49" t="n"/>
      <c r="R13" s="49" t="n"/>
      <c r="S13" s="49" t="n"/>
      <c r="T13" s="49" t="n"/>
      <c r="U13" s="49" t="n"/>
      <c r="V13" s="49" t="n"/>
      <c r="W13" s="49" t="n"/>
      <c r="X13" s="49" t="n"/>
      <c r="Y13" s="49" t="n"/>
      <c r="Z13" s="49" t="n"/>
      <c r="AA13" s="49" t="n"/>
      <c r="AB13" s="49" t="n"/>
      <c r="AC13" s="49" t="n"/>
    </row>
    <row r="14">
      <c r="A14" t="inlineStr">
        <is>
          <t>O&amp;M Expenses</t>
        </is>
      </c>
      <c r="C14" s="126" t="n"/>
      <c r="E14" s="78">
        <f>'Operating Cost Calc'!E15</f>
        <v/>
      </c>
      <c r="F14" s="78">
        <f>'Operating Cost Calc'!F15</f>
        <v/>
      </c>
      <c r="G14" s="78">
        <f>'Operating Cost Calc'!G15</f>
        <v/>
      </c>
      <c r="H14" s="78">
        <f>'Operating Cost Calc'!H15</f>
        <v/>
      </c>
      <c r="I14" s="78">
        <f>'Operating Cost Calc'!I15</f>
        <v/>
      </c>
      <c r="J14" s="78">
        <f>'Operating Cost Calc'!J15</f>
        <v/>
      </c>
      <c r="K14" s="78">
        <f>'Operating Cost Calc'!K15</f>
        <v/>
      </c>
      <c r="L14" s="78">
        <f>'Operating Cost Calc'!L15</f>
        <v/>
      </c>
      <c r="M14" s="78">
        <f>'Operating Cost Calc'!M15</f>
        <v/>
      </c>
      <c r="N14" s="78">
        <f>'Operating Cost Calc'!N15</f>
        <v/>
      </c>
      <c r="O14" s="78">
        <f>'Operating Cost Calc'!O15</f>
        <v/>
      </c>
      <c r="P14" s="78">
        <f>'Operating Cost Calc'!P15</f>
        <v/>
      </c>
      <c r="Q14" s="78">
        <f>'Operating Cost Calc'!Q15</f>
        <v/>
      </c>
      <c r="R14" s="78">
        <f>'Operating Cost Calc'!R15</f>
        <v/>
      </c>
      <c r="S14" s="78">
        <f>'Operating Cost Calc'!S15</f>
        <v/>
      </c>
      <c r="T14" s="78">
        <f>'Operating Cost Calc'!T15</f>
        <v/>
      </c>
      <c r="U14" s="78">
        <f>'Operating Cost Calc'!U15</f>
        <v/>
      </c>
      <c r="V14" s="78">
        <f>'Operating Cost Calc'!V15</f>
        <v/>
      </c>
      <c r="W14" s="78">
        <f>'Operating Cost Calc'!W15</f>
        <v/>
      </c>
      <c r="X14" s="78">
        <f>'Operating Cost Calc'!X15</f>
        <v/>
      </c>
      <c r="Y14" s="78">
        <f>'Operating Cost Calc'!Y15</f>
        <v/>
      </c>
      <c r="Z14" s="78">
        <f>'Operating Cost Calc'!Z15</f>
        <v/>
      </c>
      <c r="AA14" s="78">
        <f>'Operating Cost Calc'!AA15</f>
        <v/>
      </c>
      <c r="AB14" s="78">
        <f>'Operating Cost Calc'!AB15</f>
        <v/>
      </c>
      <c r="AC14" s="78">
        <f>'Operating Cost Calc'!AC15</f>
        <v/>
      </c>
    </row>
    <row r="15">
      <c r="A15" t="inlineStr">
        <is>
          <t>Insurance Charges</t>
        </is>
      </c>
      <c r="C15" s="126" t="n"/>
      <c r="E15" s="78">
        <f>'Operating Cost Calc'!E24</f>
        <v/>
      </c>
      <c r="F15" s="78">
        <f>'Operating Cost Calc'!F24</f>
        <v/>
      </c>
      <c r="G15" s="78">
        <f>'Operating Cost Calc'!G24</f>
        <v/>
      </c>
      <c r="H15" s="78">
        <f>'Operating Cost Calc'!H24</f>
        <v/>
      </c>
      <c r="I15" s="78">
        <f>'Operating Cost Calc'!I24</f>
        <v/>
      </c>
      <c r="J15" s="78">
        <f>'Operating Cost Calc'!J24</f>
        <v/>
      </c>
      <c r="K15" s="78">
        <f>'Operating Cost Calc'!K24</f>
        <v/>
      </c>
      <c r="L15" s="78">
        <f>'Operating Cost Calc'!L24</f>
        <v/>
      </c>
      <c r="M15" s="78">
        <f>'Operating Cost Calc'!M24</f>
        <v/>
      </c>
      <c r="N15" s="78">
        <f>'Operating Cost Calc'!N24</f>
        <v/>
      </c>
      <c r="O15" s="78">
        <f>'Operating Cost Calc'!O24</f>
        <v/>
      </c>
      <c r="P15" s="78">
        <f>'Operating Cost Calc'!P24</f>
        <v/>
      </c>
      <c r="Q15" s="78">
        <f>'Operating Cost Calc'!Q24</f>
        <v/>
      </c>
      <c r="R15" s="78">
        <f>'Operating Cost Calc'!R24</f>
        <v/>
      </c>
      <c r="S15" s="78">
        <f>'Operating Cost Calc'!S24</f>
        <v/>
      </c>
      <c r="T15" s="78">
        <f>'Operating Cost Calc'!T24</f>
        <v/>
      </c>
      <c r="U15" s="78">
        <f>'Operating Cost Calc'!U24</f>
        <v/>
      </c>
      <c r="V15" s="78">
        <f>'Operating Cost Calc'!V24</f>
        <v/>
      </c>
      <c r="W15" s="78">
        <f>'Operating Cost Calc'!W24</f>
        <v/>
      </c>
      <c r="X15" s="78">
        <f>'Operating Cost Calc'!X24</f>
        <v/>
      </c>
      <c r="Y15" s="78">
        <f>'Operating Cost Calc'!Y24</f>
        <v/>
      </c>
      <c r="Z15" s="78">
        <f>'Operating Cost Calc'!Z24</f>
        <v/>
      </c>
      <c r="AA15" s="78">
        <f>'Operating Cost Calc'!AA24</f>
        <v/>
      </c>
      <c r="AB15" s="78">
        <f>'Operating Cost Calc'!AB24</f>
        <v/>
      </c>
      <c r="AC15" s="78">
        <f>'Operating Cost Calc'!AC24</f>
        <v/>
      </c>
    </row>
    <row r="16">
      <c r="A16" t="inlineStr">
        <is>
          <t>Inverter replacement cost</t>
        </is>
      </c>
      <c r="C16" s="126" t="n"/>
      <c r="E16" s="78">
        <f>'Operating Cost Calc'!E32</f>
        <v/>
      </c>
      <c r="F16" s="78">
        <f>'Operating Cost Calc'!F32</f>
        <v/>
      </c>
      <c r="G16" s="78">
        <f>'Operating Cost Calc'!G32</f>
        <v/>
      </c>
      <c r="H16" s="78">
        <f>'Operating Cost Calc'!H32</f>
        <v/>
      </c>
      <c r="I16" s="78">
        <f>'Operating Cost Calc'!I32</f>
        <v/>
      </c>
      <c r="J16" s="78">
        <f>'Operating Cost Calc'!J32</f>
        <v/>
      </c>
      <c r="K16" s="78">
        <f>'Operating Cost Calc'!K32</f>
        <v/>
      </c>
      <c r="L16" s="78">
        <f>'Operating Cost Calc'!L32</f>
        <v/>
      </c>
      <c r="M16" s="78">
        <f>'Operating Cost Calc'!M32</f>
        <v/>
      </c>
      <c r="N16" s="78">
        <f>'Operating Cost Calc'!N32</f>
        <v/>
      </c>
      <c r="O16" s="78">
        <f>'Operating Cost Calc'!O32</f>
        <v/>
      </c>
      <c r="P16" s="78">
        <f>'Operating Cost Calc'!P32</f>
        <v/>
      </c>
      <c r="Q16" s="78">
        <f>'Operating Cost Calc'!Q32</f>
        <v/>
      </c>
      <c r="R16" s="78">
        <f>'Operating Cost Calc'!R32</f>
        <v/>
      </c>
      <c r="S16" s="78">
        <f>'Operating Cost Calc'!S32</f>
        <v/>
      </c>
      <c r="T16" s="78">
        <f>'Operating Cost Calc'!T32</f>
        <v/>
      </c>
      <c r="U16" s="78">
        <f>'Operating Cost Calc'!U32</f>
        <v/>
      </c>
      <c r="V16" s="78">
        <f>'Operating Cost Calc'!V32</f>
        <v/>
      </c>
      <c r="W16" s="78">
        <f>'Operating Cost Calc'!W32</f>
        <v/>
      </c>
      <c r="X16" s="78">
        <f>'Operating Cost Calc'!X32</f>
        <v/>
      </c>
      <c r="Y16" s="78">
        <f>'Operating Cost Calc'!Y32</f>
        <v/>
      </c>
      <c r="Z16" s="78">
        <f>'Operating Cost Calc'!Z32</f>
        <v/>
      </c>
      <c r="AA16" s="78">
        <f>'Operating Cost Calc'!AA32</f>
        <v/>
      </c>
      <c r="AB16" s="78">
        <f>'Operating Cost Calc'!AB32</f>
        <v/>
      </c>
      <c r="AC16" s="78">
        <f>'Operating Cost Calc'!AC32</f>
        <v/>
      </c>
    </row>
    <row r="17" customFormat="1" s="18">
      <c r="A17" s="18" t="inlineStr">
        <is>
          <t>Operating Cost</t>
        </is>
      </c>
      <c r="C17" s="19" t="n"/>
      <c r="E17" s="83">
        <f>SUM(E14:E16)</f>
        <v/>
      </c>
      <c r="F17" s="83">
        <f>SUM(F14:F16)</f>
        <v/>
      </c>
      <c r="G17" s="83">
        <f>SUM(G14:G16)</f>
        <v/>
      </c>
      <c r="H17" s="83">
        <f>SUM(H14:H16)</f>
        <v/>
      </c>
      <c r="I17" s="83">
        <f>SUM(I14:I16)</f>
        <v/>
      </c>
      <c r="J17" s="83">
        <f>SUM(J14:J16)</f>
        <v/>
      </c>
      <c r="K17" s="83">
        <f>SUM(K14:K16)</f>
        <v/>
      </c>
      <c r="L17" s="83">
        <f>SUM(L14:L16)</f>
        <v/>
      </c>
      <c r="M17" s="83">
        <f>SUM(M14:M16)</f>
        <v/>
      </c>
      <c r="N17" s="83">
        <f>SUM(N14:N16)</f>
        <v/>
      </c>
      <c r="O17" s="83">
        <f>SUM(O14:O16)</f>
        <v/>
      </c>
      <c r="P17" s="83">
        <f>SUM(P14:P16)</f>
        <v/>
      </c>
      <c r="Q17" s="83">
        <f>SUM(Q14:Q16)</f>
        <v/>
      </c>
      <c r="R17" s="83">
        <f>SUM(R14:R16)</f>
        <v/>
      </c>
      <c r="S17" s="83">
        <f>SUM(S14:S16)</f>
        <v/>
      </c>
      <c r="T17" s="83">
        <f>SUM(T14:T16)</f>
        <v/>
      </c>
      <c r="U17" s="83">
        <f>SUM(U14:U16)</f>
        <v/>
      </c>
      <c r="V17" s="83">
        <f>SUM(V14:V16)</f>
        <v/>
      </c>
      <c r="W17" s="83">
        <f>SUM(W14:W16)</f>
        <v/>
      </c>
      <c r="X17" s="83">
        <f>SUM(X14:X16)</f>
        <v/>
      </c>
      <c r="Y17" s="83">
        <f>SUM(Y14:Y16)</f>
        <v/>
      </c>
      <c r="Z17" s="83">
        <f>SUM(Z14:Z16)</f>
        <v/>
      </c>
      <c r="AA17" s="83">
        <f>SUM(AA14:AA16)</f>
        <v/>
      </c>
      <c r="AB17" s="83">
        <f>SUM(AB14:AB16)</f>
        <v/>
      </c>
      <c r="AC17" s="83">
        <f>SUM(AC14:AC16)</f>
        <v/>
      </c>
    </row>
    <row r="18"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  <c r="Q18" s="49" t="n"/>
      <c r="R18" s="49" t="n"/>
      <c r="S18" s="49" t="n"/>
      <c r="T18" s="49" t="n"/>
      <c r="U18" s="49" t="n"/>
      <c r="V18" s="49" t="n"/>
      <c r="W18" s="49" t="n"/>
      <c r="X18" s="49" t="n"/>
      <c r="Y18" s="49" t="n"/>
      <c r="Z18" s="49" t="n"/>
      <c r="AA18" s="49" t="n"/>
      <c r="AB18" s="49" t="n"/>
      <c r="AC18" s="49" t="n"/>
    </row>
    <row r="19" customFormat="1" s="18">
      <c r="A19" s="18" t="inlineStr">
        <is>
          <t>EBITDA</t>
        </is>
      </c>
      <c r="C19" s="19" t="n"/>
      <c r="E19" s="83">
        <f>E12-E17</f>
        <v/>
      </c>
      <c r="F19" s="83">
        <f>F12-F17</f>
        <v/>
      </c>
      <c r="G19" s="83">
        <f>G12-G17</f>
        <v/>
      </c>
      <c r="H19" s="83">
        <f>H12-H17</f>
        <v/>
      </c>
      <c r="I19" s="83">
        <f>I12-I17</f>
        <v/>
      </c>
      <c r="J19" s="83">
        <f>J12-J17</f>
        <v/>
      </c>
      <c r="K19" s="83">
        <f>K12-K17</f>
        <v/>
      </c>
      <c r="L19" s="83">
        <f>L12-L17</f>
        <v/>
      </c>
      <c r="M19" s="83">
        <f>M12-M17</f>
        <v/>
      </c>
      <c r="N19" s="83">
        <f>N12-N17</f>
        <v/>
      </c>
      <c r="O19" s="83">
        <f>O12-O17</f>
        <v/>
      </c>
      <c r="P19" s="83">
        <f>P12-P17</f>
        <v/>
      </c>
      <c r="Q19" s="83">
        <f>Q12-Q17</f>
        <v/>
      </c>
      <c r="R19" s="83">
        <f>R12-R17</f>
        <v/>
      </c>
      <c r="S19" s="83">
        <f>S12-S17</f>
        <v/>
      </c>
      <c r="T19" s="83">
        <f>T12-T17</f>
        <v/>
      </c>
      <c r="U19" s="83">
        <f>U12-U17</f>
        <v/>
      </c>
      <c r="V19" s="83">
        <f>V12-V17</f>
        <v/>
      </c>
      <c r="W19" s="83">
        <f>W12-W17</f>
        <v/>
      </c>
      <c r="X19" s="83">
        <f>X12-X17</f>
        <v/>
      </c>
      <c r="Y19" s="83">
        <f>Y12-Y17</f>
        <v/>
      </c>
      <c r="Z19" s="83">
        <f>Z12-Z17</f>
        <v/>
      </c>
      <c r="AA19" s="83">
        <f>AA12-AA17</f>
        <v/>
      </c>
      <c r="AB19" s="83">
        <f>AB12-AB17</f>
        <v/>
      </c>
      <c r="AC19" s="83">
        <f>AC12-AC17</f>
        <v/>
      </c>
    </row>
    <row r="20"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  <c r="Q20" s="49" t="n"/>
      <c r="R20" s="49" t="n"/>
      <c r="S20" s="49" t="n"/>
      <c r="T20" s="49" t="n"/>
      <c r="U20" s="49" t="n"/>
      <c r="V20" s="49" t="n"/>
      <c r="W20" s="49" t="n"/>
      <c r="X20" s="49" t="n"/>
      <c r="Y20" s="49" t="n"/>
      <c r="Z20" s="49" t="n"/>
      <c r="AA20" s="49" t="n"/>
      <c r="AB20" s="49" t="n"/>
      <c r="AC20" s="49" t="n"/>
    </row>
    <row r="21">
      <c r="A21" t="inlineStr">
        <is>
          <t>Depreciation</t>
        </is>
      </c>
      <c r="E21" s="78">
        <f>'Fixed Assets Schedule'!E21</f>
        <v/>
      </c>
      <c r="F21" s="78">
        <f>'Fixed Assets Schedule'!F21</f>
        <v/>
      </c>
      <c r="G21" s="78">
        <f>'Fixed Assets Schedule'!G21</f>
        <v/>
      </c>
      <c r="H21" s="78">
        <f>'Fixed Assets Schedule'!H21</f>
        <v/>
      </c>
      <c r="I21" s="78">
        <f>'Fixed Assets Schedule'!I21</f>
        <v/>
      </c>
      <c r="J21" s="78">
        <f>'Fixed Assets Schedule'!J21</f>
        <v/>
      </c>
      <c r="K21" s="78">
        <f>'Fixed Assets Schedule'!K21</f>
        <v/>
      </c>
      <c r="L21" s="78">
        <f>'Fixed Assets Schedule'!L21</f>
        <v/>
      </c>
      <c r="M21" s="78">
        <f>'Fixed Assets Schedule'!M21</f>
        <v/>
      </c>
      <c r="N21" s="78">
        <f>'Fixed Assets Schedule'!N21</f>
        <v/>
      </c>
      <c r="O21" s="78">
        <f>'Fixed Assets Schedule'!O21</f>
        <v/>
      </c>
      <c r="P21" s="78">
        <f>'Fixed Assets Schedule'!P21</f>
        <v/>
      </c>
      <c r="Q21" s="78">
        <f>'Fixed Assets Schedule'!Q21</f>
        <v/>
      </c>
      <c r="R21" s="78">
        <f>'Fixed Assets Schedule'!R21</f>
        <v/>
      </c>
      <c r="S21" s="78">
        <f>'Fixed Assets Schedule'!S21</f>
        <v/>
      </c>
      <c r="T21" s="78">
        <f>'Fixed Assets Schedule'!T21</f>
        <v/>
      </c>
      <c r="U21" s="78">
        <f>'Fixed Assets Schedule'!U21</f>
        <v/>
      </c>
      <c r="V21" s="78">
        <f>'Fixed Assets Schedule'!V21</f>
        <v/>
      </c>
      <c r="W21" s="78">
        <f>'Fixed Assets Schedule'!W21</f>
        <v/>
      </c>
      <c r="X21" s="78">
        <f>'Fixed Assets Schedule'!X21</f>
        <v/>
      </c>
      <c r="Y21" s="78">
        <f>'Fixed Assets Schedule'!Y21</f>
        <v/>
      </c>
      <c r="Z21" s="78">
        <f>'Fixed Assets Schedule'!Z21</f>
        <v/>
      </c>
      <c r="AA21" s="78">
        <f>'Fixed Assets Schedule'!AA21</f>
        <v/>
      </c>
      <c r="AB21" s="78">
        <f>'Fixed Assets Schedule'!AB21</f>
        <v/>
      </c>
      <c r="AC21" s="78">
        <f>'Fixed Assets Schedule'!AC21</f>
        <v/>
      </c>
    </row>
    <row r="22">
      <c r="A22" t="inlineStr">
        <is>
          <t>Interest expense</t>
        </is>
      </c>
      <c r="E22" s="78">
        <f>'Debt Schedule'!E19</f>
        <v/>
      </c>
      <c r="F22" s="78">
        <f>'Debt Schedule'!F19</f>
        <v/>
      </c>
      <c r="G22" s="78">
        <f>'Debt Schedule'!G19</f>
        <v/>
      </c>
      <c r="H22" s="78">
        <f>'Debt Schedule'!H19</f>
        <v/>
      </c>
      <c r="I22" s="78">
        <f>'Debt Schedule'!I19</f>
        <v/>
      </c>
      <c r="J22" s="78">
        <f>'Debt Schedule'!J19</f>
        <v/>
      </c>
      <c r="K22" s="78">
        <f>'Debt Schedule'!K19</f>
        <v/>
      </c>
      <c r="L22" s="78">
        <f>'Debt Schedule'!L19</f>
        <v/>
      </c>
      <c r="M22" s="78">
        <f>'Debt Schedule'!M19</f>
        <v/>
      </c>
      <c r="N22" s="78">
        <f>'Debt Schedule'!N19</f>
        <v/>
      </c>
      <c r="O22" s="78">
        <f>'Debt Schedule'!O19</f>
        <v/>
      </c>
      <c r="P22" s="78">
        <f>'Debt Schedule'!P19</f>
        <v/>
      </c>
      <c r="Q22" s="78">
        <f>'Debt Schedule'!Q19</f>
        <v/>
      </c>
      <c r="R22" s="78">
        <f>'Debt Schedule'!R19</f>
        <v/>
      </c>
      <c r="S22" s="78">
        <f>'Debt Schedule'!S19</f>
        <v/>
      </c>
      <c r="T22" s="78">
        <f>'Debt Schedule'!T19</f>
        <v/>
      </c>
      <c r="U22" s="78">
        <f>'Debt Schedule'!U19</f>
        <v/>
      </c>
      <c r="V22" s="78">
        <f>'Debt Schedule'!V19</f>
        <v/>
      </c>
      <c r="W22" s="78">
        <f>'Debt Schedule'!W19</f>
        <v/>
      </c>
      <c r="X22" s="78">
        <f>'Debt Schedule'!X19</f>
        <v/>
      </c>
      <c r="Y22" s="78">
        <f>'Debt Schedule'!Y19</f>
        <v/>
      </c>
      <c r="Z22" s="78">
        <f>'Debt Schedule'!Z19</f>
        <v/>
      </c>
      <c r="AA22" s="78">
        <f>'Debt Schedule'!AA19</f>
        <v/>
      </c>
      <c r="AB22" s="78">
        <f>'Debt Schedule'!AB19</f>
        <v/>
      </c>
      <c r="AC22" s="78">
        <f>'Debt Schedule'!AC19</f>
        <v/>
      </c>
    </row>
    <row r="23"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  <c r="Q23" s="49" t="n"/>
      <c r="R23" s="49" t="n"/>
      <c r="S23" s="49" t="n"/>
      <c r="T23" s="49" t="n"/>
      <c r="U23" s="49" t="n"/>
      <c r="V23" s="49" t="n"/>
      <c r="W23" s="49" t="n"/>
      <c r="X23" s="49" t="n"/>
      <c r="Y23" s="49" t="n"/>
      <c r="Z23" s="49" t="n"/>
      <c r="AA23" s="49" t="n"/>
      <c r="AB23" s="49" t="n"/>
      <c r="AC23" s="49" t="n"/>
    </row>
    <row r="24" customFormat="1" s="18">
      <c r="A24" s="18" t="inlineStr">
        <is>
          <t>Earnings Before Tax</t>
        </is>
      </c>
      <c r="C24" s="19" t="n"/>
      <c r="E24" s="83">
        <f>E19-SUM(E21:E22)</f>
        <v/>
      </c>
      <c r="F24" s="83">
        <f>F19-SUM(F21:F22)</f>
        <v/>
      </c>
      <c r="G24" s="83">
        <f>G19-SUM(G21:G22)</f>
        <v/>
      </c>
      <c r="H24" s="83">
        <f>H19-SUM(H21:H22)</f>
        <v/>
      </c>
      <c r="I24" s="83">
        <f>I19-SUM(I21:I22)</f>
        <v/>
      </c>
      <c r="J24" s="83">
        <f>J19-SUM(J21:J22)</f>
        <v/>
      </c>
      <c r="K24" s="83">
        <f>K19-SUM(K21:K22)</f>
        <v/>
      </c>
      <c r="L24" s="83">
        <f>L19-SUM(L21:L22)</f>
        <v/>
      </c>
      <c r="M24" s="83">
        <f>M19-SUM(M21:M22)</f>
        <v/>
      </c>
      <c r="N24" s="83">
        <f>N19-SUM(N21:N22)</f>
        <v/>
      </c>
      <c r="O24" s="83">
        <f>O19-SUM(O21:O22)</f>
        <v/>
      </c>
      <c r="P24" s="83">
        <f>P19-SUM(P21:P22)</f>
        <v/>
      </c>
      <c r="Q24" s="83">
        <f>Q19-SUM(Q21:Q22)</f>
        <v/>
      </c>
      <c r="R24" s="83">
        <f>R19-SUM(R21:R22)</f>
        <v/>
      </c>
      <c r="S24" s="83">
        <f>S19-SUM(S21:S22)</f>
        <v/>
      </c>
      <c r="T24" s="83">
        <f>T19-SUM(T21:T22)</f>
        <v/>
      </c>
      <c r="U24" s="83">
        <f>U19-SUM(U21:U22)</f>
        <v/>
      </c>
      <c r="V24" s="83">
        <f>V19-SUM(V21:V22)</f>
        <v/>
      </c>
      <c r="W24" s="83">
        <f>W19-SUM(W21:W22)</f>
        <v/>
      </c>
      <c r="X24" s="83">
        <f>X19-SUM(X21:X22)</f>
        <v/>
      </c>
      <c r="Y24" s="83">
        <f>Y19-SUM(Y21:Y22)</f>
        <v/>
      </c>
      <c r="Z24" s="83">
        <f>Z19-SUM(Z21:Z22)</f>
        <v/>
      </c>
      <c r="AA24" s="83">
        <f>AA19-SUM(AA21:AA22)</f>
        <v/>
      </c>
      <c r="AB24" s="83">
        <f>AB19-SUM(AB21:AB22)</f>
        <v/>
      </c>
      <c r="AC24" s="83">
        <f>AC19-SUM(AC21:AC22)</f>
        <v/>
      </c>
    </row>
    <row r="25"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  <c r="Q25" s="49" t="n"/>
      <c r="R25" s="49" t="n"/>
      <c r="S25" s="49" t="n"/>
      <c r="T25" s="49" t="n"/>
      <c r="U25" s="49" t="n"/>
      <c r="V25" s="49" t="n"/>
      <c r="W25" s="49" t="n"/>
      <c r="X25" s="49" t="n"/>
      <c r="Y25" s="49" t="n"/>
      <c r="Z25" s="49" t="n"/>
      <c r="AA25" s="49" t="n"/>
      <c r="AB25" s="49" t="n"/>
      <c r="AC25" s="49" t="n"/>
    </row>
    <row r="26">
      <c r="A26" t="inlineStr">
        <is>
          <t>Income Tax</t>
        </is>
      </c>
      <c r="D26" s="84">
        <f>Inputs!D72</f>
        <v/>
      </c>
      <c r="E26" s="78">
        <f>MAX(0,E24*$D$26)</f>
        <v/>
      </c>
      <c r="F26" s="78">
        <f>MAX(0,F24*$D$26)</f>
        <v/>
      </c>
      <c r="G26" s="78">
        <f>MAX(0,G24*$D$26)</f>
        <v/>
      </c>
      <c r="H26" s="78">
        <f>MAX(0,H24*$D$26)</f>
        <v/>
      </c>
      <c r="I26" s="78">
        <f>MAX(0,I24*$D$26)</f>
        <v/>
      </c>
      <c r="J26" s="78">
        <f>MAX(0,J24*$D$26)</f>
        <v/>
      </c>
      <c r="K26" s="78">
        <f>MAX(0,K24*$D$26)</f>
        <v/>
      </c>
      <c r="L26" s="78">
        <f>MAX(0,L24*$D$26)</f>
        <v/>
      </c>
      <c r="M26" s="78">
        <f>MAX(0,M24*$D$26)</f>
        <v/>
      </c>
      <c r="N26" s="78">
        <f>MAX(0,N24*$D$26)</f>
        <v/>
      </c>
      <c r="O26" s="78">
        <f>MAX(0,O24*$D$26)</f>
        <v/>
      </c>
      <c r="P26" s="78">
        <f>MAX(0,P24*$D$26)</f>
        <v/>
      </c>
      <c r="Q26" s="78">
        <f>MAX(0,Q24*$D$26)</f>
        <v/>
      </c>
      <c r="R26" s="78">
        <f>MAX(0,R24*$D$26)</f>
        <v/>
      </c>
      <c r="S26" s="78">
        <f>MAX(0,S24*$D$26)</f>
        <v/>
      </c>
      <c r="T26" s="78">
        <f>MAX(0,T24*$D$26)</f>
        <v/>
      </c>
      <c r="U26" s="78">
        <f>MAX(0,U24*$D$26)</f>
        <v/>
      </c>
      <c r="V26" s="78">
        <f>MAX(0,V24*$D$26)</f>
        <v/>
      </c>
      <c r="W26" s="78">
        <f>MAX(0,W24*$D$26)</f>
        <v/>
      </c>
      <c r="X26" s="78">
        <f>MAX(0,X24*$D$26)</f>
        <v/>
      </c>
      <c r="Y26" s="78">
        <f>MAX(0,Y24*$D$26)</f>
        <v/>
      </c>
      <c r="Z26" s="78">
        <f>MAX(0,Z24*$D$26)</f>
        <v/>
      </c>
      <c r="AA26" s="78">
        <f>MAX(0,AA24*$D$26)</f>
        <v/>
      </c>
      <c r="AB26" s="78">
        <f>MAX(0,AB24*$D$26)</f>
        <v/>
      </c>
      <c r="AC26" s="78">
        <f>MAX(0,AC24*$D$26)</f>
        <v/>
      </c>
    </row>
    <row r="27"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  <c r="R27" s="49" t="n"/>
      <c r="S27" s="49" t="n"/>
      <c r="T27" s="49" t="n"/>
      <c r="U27" s="49" t="n"/>
      <c r="V27" s="49" t="n"/>
      <c r="W27" s="49" t="n"/>
      <c r="X27" s="49" t="n"/>
      <c r="Y27" s="49" t="n"/>
      <c r="Z27" s="49" t="n"/>
      <c r="AA27" s="49" t="n"/>
      <c r="AB27" s="49" t="n"/>
      <c r="AC27" s="49" t="n"/>
    </row>
    <row r="28" customFormat="1" s="18">
      <c r="A28" s="18" t="inlineStr">
        <is>
          <t>Profit After Tax</t>
        </is>
      </c>
      <c r="C28" s="19" t="n"/>
      <c r="E28" s="83">
        <f>E24-E26</f>
        <v/>
      </c>
      <c r="F28" s="83">
        <f>F24-F26</f>
        <v/>
      </c>
      <c r="G28" s="83">
        <f>G24-G26</f>
        <v/>
      </c>
      <c r="H28" s="83">
        <f>H24-H26</f>
        <v/>
      </c>
      <c r="I28" s="83">
        <f>I24-I26</f>
        <v/>
      </c>
      <c r="J28" s="83">
        <f>J24-J26</f>
        <v/>
      </c>
      <c r="K28" s="83">
        <f>K24-K26</f>
        <v/>
      </c>
      <c r="L28" s="83">
        <f>L24-L26</f>
        <v/>
      </c>
      <c r="M28" s="83">
        <f>M24-M26</f>
        <v/>
      </c>
      <c r="N28" s="83">
        <f>N24-N26</f>
        <v/>
      </c>
      <c r="O28" s="83">
        <f>O24-O26</f>
        <v/>
      </c>
      <c r="P28" s="83">
        <f>P24-P26</f>
        <v/>
      </c>
      <c r="Q28" s="83">
        <f>Q24-Q26</f>
        <v/>
      </c>
      <c r="R28" s="83">
        <f>R24-R26</f>
        <v/>
      </c>
      <c r="S28" s="83">
        <f>S24-S26</f>
        <v/>
      </c>
      <c r="T28" s="83">
        <f>T24-T26</f>
        <v/>
      </c>
      <c r="U28" s="83">
        <f>U24-U26</f>
        <v/>
      </c>
      <c r="V28" s="83">
        <f>V24-V26</f>
        <v/>
      </c>
      <c r="W28" s="83">
        <f>W24-W26</f>
        <v/>
      </c>
      <c r="X28" s="83">
        <f>X24-X26</f>
        <v/>
      </c>
      <c r="Y28" s="83">
        <f>Y24-Y26</f>
        <v/>
      </c>
      <c r="Z28" s="83">
        <f>Z24-Z26</f>
        <v/>
      </c>
      <c r="AA28" s="83">
        <f>AA24-AA26</f>
        <v/>
      </c>
      <c r="AB28" s="83">
        <f>AB24-AB26</f>
        <v/>
      </c>
      <c r="AC28" s="83">
        <f>AC24-AC26</f>
        <v/>
      </c>
    </row>
    <row r="29"/>
    <row r="30"/>
    <row r="31" ht="15" customHeight="1" thickBot="1"/>
    <row r="32" customFormat="1" s="61">
      <c r="A32" s="60" t="inlineStr">
        <is>
          <t>End of Sheet</t>
        </is>
      </c>
      <c r="B32" s="60" t="n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 codeName="Sheet10">
    <outlinePr summaryBelow="1" summaryRight="1"/>
    <pageSetUpPr/>
  </sheetPr>
  <dimension ref="A1:AG43"/>
  <sheetViews>
    <sheetView showGridLines="0" zoomScale="40" zoomScaleNormal="90" workbookViewId="0">
      <pane xSplit="4" ySplit="8" topLeftCell="E9" activePane="bottomRight" state="frozen"/>
      <selection activeCell="D8" sqref="D8"/>
      <selection pane="topRight" activeCell="D8" sqref="D8"/>
      <selection pane="bottomLeft" activeCell="D8" sqref="D8"/>
      <selection pane="bottomRight" activeCell="E9" sqref="E9"/>
    </sheetView>
  </sheetViews>
  <sheetFormatPr baseColWidth="8" defaultColWidth="0" defaultRowHeight="14.4" zeroHeight="1" outlineLevelRow="1"/>
  <cols>
    <col width="28.5546875" bestFit="1" customWidth="1" min="1" max="1"/>
    <col width="5.33203125" customWidth="1" min="2" max="2"/>
    <col width="12.109375" customWidth="1" style="15" min="3" max="3"/>
    <col width="11" customWidth="1" min="4" max="4"/>
    <col width="13.77734375" bestFit="1" customWidth="1" min="5" max="29"/>
    <col width="10.77734375" bestFit="1" customWidth="1" min="30" max="30"/>
    <col hidden="1" min="31" max="33"/>
    <col hidden="1" width="9.21875" customWidth="1" min="34" max="16384"/>
  </cols>
  <sheetData>
    <row r="1" ht="21" customFormat="1" customHeight="1" s="3">
      <c r="A1" s="2">
        <f>Company_Name</f>
        <v/>
      </c>
      <c r="B1" s="2" t="n"/>
      <c r="C1" s="13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</row>
    <row r="2" ht="18" customFormat="1" customHeight="1" s="7">
      <c r="A2" s="4" t="inlineStr">
        <is>
          <t>Balance Sheet</t>
        </is>
      </c>
      <c r="B2" s="5" t="n"/>
      <c r="C2" s="14" t="n"/>
      <c r="D2" s="5" t="n"/>
      <c r="E2" s="110" t="n"/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0" t="n"/>
      <c r="Q2" s="110" t="n"/>
      <c r="R2" s="110" t="n"/>
      <c r="S2" s="110" t="n"/>
      <c r="T2" s="110" t="n"/>
      <c r="U2" s="110" t="n"/>
      <c r="V2" s="110" t="n"/>
      <c r="W2" s="110" t="n"/>
      <c r="X2" s="110" t="n"/>
      <c r="Y2" s="110" t="n"/>
      <c r="Z2" s="110" t="n"/>
      <c r="AA2" s="110" t="n"/>
      <c r="AB2" s="110" t="n"/>
      <c r="AC2" s="110" t="n"/>
    </row>
    <row r="3"/>
    <row r="4" customFormat="1" s="29">
      <c r="A4" s="24" t="inlineStr">
        <is>
          <t>Start Date</t>
        </is>
      </c>
      <c r="B4" s="25" t="n"/>
      <c r="C4" s="26" t="n"/>
      <c r="D4" s="25" t="n"/>
      <c r="E4" s="27">
        <f>Inputs!E4</f>
        <v/>
      </c>
      <c r="F4" s="27">
        <f>Inputs!F4</f>
        <v/>
      </c>
      <c r="G4" s="27">
        <f>Inputs!G4</f>
        <v/>
      </c>
      <c r="H4" s="27">
        <f>Inputs!H4</f>
        <v/>
      </c>
      <c r="I4" s="27">
        <f>Inputs!I4</f>
        <v/>
      </c>
      <c r="J4" s="27">
        <f>Inputs!J4</f>
        <v/>
      </c>
      <c r="K4" s="27">
        <f>Inputs!K4</f>
        <v/>
      </c>
      <c r="L4" s="27">
        <f>Inputs!L4</f>
        <v/>
      </c>
      <c r="M4" s="27">
        <f>Inputs!M4</f>
        <v/>
      </c>
      <c r="N4" s="27">
        <f>Inputs!N4</f>
        <v/>
      </c>
      <c r="O4" s="27">
        <f>Inputs!O4</f>
        <v/>
      </c>
      <c r="P4" s="27">
        <f>Inputs!P4</f>
        <v/>
      </c>
      <c r="Q4" s="27">
        <f>Inputs!Q4</f>
        <v/>
      </c>
      <c r="R4" s="27">
        <f>Inputs!R4</f>
        <v/>
      </c>
      <c r="S4" s="27">
        <f>Inputs!S4</f>
        <v/>
      </c>
      <c r="T4" s="27">
        <f>Inputs!T4</f>
        <v/>
      </c>
      <c r="U4" s="27">
        <f>Inputs!U4</f>
        <v/>
      </c>
      <c r="V4" s="27">
        <f>Inputs!V4</f>
        <v/>
      </c>
      <c r="W4" s="27">
        <f>Inputs!W4</f>
        <v/>
      </c>
      <c r="X4" s="27">
        <f>Inputs!X4</f>
        <v/>
      </c>
      <c r="Y4" s="27">
        <f>Inputs!Y4</f>
        <v/>
      </c>
      <c r="Z4" s="27">
        <f>Inputs!Z4</f>
        <v/>
      </c>
      <c r="AA4" s="27">
        <f>Inputs!AA4</f>
        <v/>
      </c>
      <c r="AB4" s="27">
        <f>Inputs!AB4</f>
        <v/>
      </c>
      <c r="AC4" s="27">
        <f>Inputs!AC4</f>
        <v/>
      </c>
      <c r="AD4" s="111" t="n"/>
      <c r="AE4" s="111" t="n"/>
      <c r="AF4" s="111" t="n"/>
      <c r="AG4" s="111" t="n"/>
    </row>
    <row r="5" customFormat="1" s="29">
      <c r="A5" s="24" t="inlineStr">
        <is>
          <t>End Date</t>
        </is>
      </c>
      <c r="B5" s="25" t="n"/>
      <c r="C5" s="26" t="n"/>
      <c r="D5" s="25" t="n"/>
      <c r="E5" s="27">
        <f>Inputs!E5</f>
        <v/>
      </c>
      <c r="F5" s="27">
        <f>Inputs!F5</f>
        <v/>
      </c>
      <c r="G5" s="27">
        <f>Inputs!G5</f>
        <v/>
      </c>
      <c r="H5" s="27">
        <f>Inputs!H5</f>
        <v/>
      </c>
      <c r="I5" s="27">
        <f>Inputs!I5</f>
        <v/>
      </c>
      <c r="J5" s="27">
        <f>Inputs!J5</f>
        <v/>
      </c>
      <c r="K5" s="27">
        <f>Inputs!K5</f>
        <v/>
      </c>
      <c r="L5" s="27">
        <f>Inputs!L5</f>
        <v/>
      </c>
      <c r="M5" s="27">
        <f>Inputs!M5</f>
        <v/>
      </c>
      <c r="N5" s="27">
        <f>Inputs!N5</f>
        <v/>
      </c>
      <c r="O5" s="27">
        <f>Inputs!O5</f>
        <v/>
      </c>
      <c r="P5" s="27">
        <f>Inputs!P5</f>
        <v/>
      </c>
      <c r="Q5" s="27">
        <f>Inputs!Q5</f>
        <v/>
      </c>
      <c r="R5" s="27">
        <f>Inputs!R5</f>
        <v/>
      </c>
      <c r="S5" s="27">
        <f>Inputs!S5</f>
        <v/>
      </c>
      <c r="T5" s="27">
        <f>Inputs!T5</f>
        <v/>
      </c>
      <c r="U5" s="27">
        <f>Inputs!U5</f>
        <v/>
      </c>
      <c r="V5" s="27">
        <f>Inputs!V5</f>
        <v/>
      </c>
      <c r="W5" s="27">
        <f>Inputs!W5</f>
        <v/>
      </c>
      <c r="X5" s="27">
        <f>Inputs!X5</f>
        <v/>
      </c>
      <c r="Y5" s="27">
        <f>Inputs!Y5</f>
        <v/>
      </c>
      <c r="Z5" s="27">
        <f>Inputs!Z5</f>
        <v/>
      </c>
      <c r="AA5" s="27">
        <f>Inputs!AA5</f>
        <v/>
      </c>
      <c r="AB5" s="27">
        <f>Inputs!AB5</f>
        <v/>
      </c>
      <c r="AC5" s="27">
        <f>Inputs!AC5</f>
        <v/>
      </c>
      <c r="AD5" s="111" t="n"/>
      <c r="AE5" s="111" t="n"/>
      <c r="AF5" s="111" t="n"/>
      <c r="AG5" s="111" t="n"/>
    </row>
    <row r="6" customFormat="1" s="29">
      <c r="A6" s="24" t="inlineStr">
        <is>
          <t>Year no.</t>
        </is>
      </c>
      <c r="B6" s="25" t="n"/>
      <c r="C6" s="26" t="n"/>
      <c r="D6" s="25" t="n"/>
      <c r="E6" s="30">
        <f>Inputs!E6</f>
        <v/>
      </c>
      <c r="F6" s="30">
        <f>Inputs!F6</f>
        <v/>
      </c>
      <c r="G6" s="30">
        <f>Inputs!G6</f>
        <v/>
      </c>
      <c r="H6" s="30">
        <f>Inputs!H6</f>
        <v/>
      </c>
      <c r="I6" s="30">
        <f>Inputs!I6</f>
        <v/>
      </c>
      <c r="J6" s="30">
        <f>Inputs!J6</f>
        <v/>
      </c>
      <c r="K6" s="30">
        <f>Inputs!K6</f>
        <v/>
      </c>
      <c r="L6" s="30">
        <f>Inputs!L6</f>
        <v/>
      </c>
      <c r="M6" s="30">
        <f>Inputs!M6</f>
        <v/>
      </c>
      <c r="N6" s="30">
        <f>Inputs!N6</f>
        <v/>
      </c>
      <c r="O6" s="30">
        <f>Inputs!O6</f>
        <v/>
      </c>
      <c r="P6" s="30">
        <f>Inputs!P6</f>
        <v/>
      </c>
      <c r="Q6" s="30">
        <f>Inputs!Q6</f>
        <v/>
      </c>
      <c r="R6" s="30">
        <f>Inputs!R6</f>
        <v/>
      </c>
      <c r="S6" s="30">
        <f>Inputs!S6</f>
        <v/>
      </c>
      <c r="T6" s="30">
        <f>Inputs!T6</f>
        <v/>
      </c>
      <c r="U6" s="30">
        <f>Inputs!U6</f>
        <v/>
      </c>
      <c r="V6" s="30">
        <f>Inputs!V6</f>
        <v/>
      </c>
      <c r="W6" s="30">
        <f>Inputs!W6</f>
        <v/>
      </c>
      <c r="X6" s="30">
        <f>Inputs!X6</f>
        <v/>
      </c>
      <c r="Y6" s="30">
        <f>Inputs!Y6</f>
        <v/>
      </c>
      <c r="Z6" s="30">
        <f>Inputs!Z6</f>
        <v/>
      </c>
      <c r="AA6" s="30">
        <f>Inputs!AA6</f>
        <v/>
      </c>
      <c r="AB6" s="30">
        <f>Inputs!AB6</f>
        <v/>
      </c>
      <c r="AC6" s="30">
        <f>Inputs!AC6</f>
        <v/>
      </c>
    </row>
    <row r="7" customFormat="1" s="29">
      <c r="A7" s="24" t="inlineStr">
        <is>
          <t>Operational days in the year</t>
        </is>
      </c>
      <c r="B7" s="25" t="n"/>
      <c r="C7" s="26" t="n"/>
      <c r="D7" s="25" t="n"/>
      <c r="E7" s="30">
        <f>Inputs!E7</f>
        <v/>
      </c>
      <c r="F7" s="30">
        <f>Inputs!F7</f>
        <v/>
      </c>
      <c r="G7" s="30">
        <f>Inputs!G7</f>
        <v/>
      </c>
      <c r="H7" s="30">
        <f>Inputs!H7</f>
        <v/>
      </c>
      <c r="I7" s="30">
        <f>Inputs!I7</f>
        <v/>
      </c>
      <c r="J7" s="30">
        <f>Inputs!J7</f>
        <v/>
      </c>
      <c r="K7" s="30">
        <f>Inputs!K7</f>
        <v/>
      </c>
      <c r="L7" s="30">
        <f>Inputs!L7</f>
        <v/>
      </c>
      <c r="M7" s="30">
        <f>Inputs!M7</f>
        <v/>
      </c>
      <c r="N7" s="30">
        <f>Inputs!N7</f>
        <v/>
      </c>
      <c r="O7" s="30">
        <f>Inputs!O7</f>
        <v/>
      </c>
      <c r="P7" s="30">
        <f>Inputs!P7</f>
        <v/>
      </c>
      <c r="Q7" s="30">
        <f>Inputs!Q7</f>
        <v/>
      </c>
      <c r="R7" s="30">
        <f>Inputs!R7</f>
        <v/>
      </c>
      <c r="S7" s="30">
        <f>Inputs!S7</f>
        <v/>
      </c>
      <c r="T7" s="30">
        <f>Inputs!T7</f>
        <v/>
      </c>
      <c r="U7" s="30">
        <f>Inputs!U7</f>
        <v/>
      </c>
      <c r="V7" s="30">
        <f>Inputs!V7</f>
        <v/>
      </c>
      <c r="W7" s="30">
        <f>Inputs!W7</f>
        <v/>
      </c>
      <c r="X7" s="30">
        <f>Inputs!X7</f>
        <v/>
      </c>
      <c r="Y7" s="30">
        <f>Inputs!Y7</f>
        <v/>
      </c>
      <c r="Z7" s="30">
        <f>Inputs!Z7</f>
        <v/>
      </c>
      <c r="AA7" s="30">
        <f>Inputs!AA7</f>
        <v/>
      </c>
      <c r="AB7" s="30">
        <f>Inputs!AB7</f>
        <v/>
      </c>
      <c r="AC7" s="30">
        <f>Inputs!AC7</f>
        <v/>
      </c>
    </row>
    <row r="8" customFormat="1" s="29">
      <c r="A8" s="24" t="inlineStr">
        <is>
          <t>Proportion of year operational</t>
        </is>
      </c>
      <c r="B8" s="25" t="n"/>
      <c r="C8" s="26" t="n"/>
      <c r="D8" s="25" t="n"/>
      <c r="E8" s="31">
        <f>Inputs!E8</f>
        <v/>
      </c>
      <c r="F8" s="31">
        <f>Inputs!F8</f>
        <v/>
      </c>
      <c r="G8" s="31">
        <f>Inputs!G8</f>
        <v/>
      </c>
      <c r="H8" s="31">
        <f>Inputs!H8</f>
        <v/>
      </c>
      <c r="I8" s="31">
        <f>Inputs!I8</f>
        <v/>
      </c>
      <c r="J8" s="31">
        <f>Inputs!J8</f>
        <v/>
      </c>
      <c r="K8" s="31">
        <f>Inputs!K8</f>
        <v/>
      </c>
      <c r="L8" s="31">
        <f>Inputs!L8</f>
        <v/>
      </c>
      <c r="M8" s="31">
        <f>Inputs!M8</f>
        <v/>
      </c>
      <c r="N8" s="31">
        <f>Inputs!N8</f>
        <v/>
      </c>
      <c r="O8" s="31">
        <f>Inputs!O8</f>
        <v/>
      </c>
      <c r="P8" s="31">
        <f>Inputs!P8</f>
        <v/>
      </c>
      <c r="Q8" s="31">
        <f>Inputs!Q8</f>
        <v/>
      </c>
      <c r="R8" s="31">
        <f>Inputs!R8</f>
        <v/>
      </c>
      <c r="S8" s="31">
        <f>Inputs!S8</f>
        <v/>
      </c>
      <c r="T8" s="31">
        <f>Inputs!T8</f>
        <v/>
      </c>
      <c r="U8" s="31">
        <f>Inputs!U8</f>
        <v/>
      </c>
      <c r="V8" s="31">
        <f>Inputs!V8</f>
        <v/>
      </c>
      <c r="W8" s="31">
        <f>Inputs!W8</f>
        <v/>
      </c>
      <c r="X8" s="31">
        <f>Inputs!X8</f>
        <v/>
      </c>
      <c r="Y8" s="31">
        <f>Inputs!Y8</f>
        <v/>
      </c>
      <c r="Z8" s="31">
        <f>Inputs!Z8</f>
        <v/>
      </c>
      <c r="AA8" s="31">
        <f>Inputs!AA8</f>
        <v/>
      </c>
      <c r="AB8" s="31">
        <f>Inputs!AB8</f>
        <v/>
      </c>
      <c r="AC8" s="31">
        <f>Inputs!AC8</f>
        <v/>
      </c>
    </row>
    <row r="9"/>
    <row r="10">
      <c r="A10" s="35" t="inlineStr">
        <is>
          <t>All figures in INR mn</t>
        </is>
      </c>
    </row>
    <row r="11"/>
    <row r="12">
      <c r="A12" s="41" t="inlineStr">
        <is>
          <t>ASSETS</t>
        </is>
      </c>
    </row>
    <row r="13"/>
    <row r="14">
      <c r="A14" s="18" t="inlineStr">
        <is>
          <t>Fixed Assets</t>
        </is>
      </c>
    </row>
    <row r="15" outlineLevel="1">
      <c r="A15" s="36">
        <f>Inputs!A27</f>
        <v/>
      </c>
      <c r="E15" s="78">
        <f>'Fixed Assets Schedule'!E22</f>
        <v/>
      </c>
      <c r="F15" s="78">
        <f>'Fixed Assets Schedule'!F22</f>
        <v/>
      </c>
      <c r="G15" s="78">
        <f>'Fixed Assets Schedule'!G22</f>
        <v/>
      </c>
      <c r="H15" s="78">
        <f>'Fixed Assets Schedule'!H22</f>
        <v/>
      </c>
      <c r="I15" s="78">
        <f>'Fixed Assets Schedule'!I22</f>
        <v/>
      </c>
      <c r="J15" s="78">
        <f>'Fixed Assets Schedule'!J22</f>
        <v/>
      </c>
      <c r="K15" s="78">
        <f>'Fixed Assets Schedule'!K22</f>
        <v/>
      </c>
      <c r="L15" s="78">
        <f>'Fixed Assets Schedule'!L22</f>
        <v/>
      </c>
      <c r="M15" s="78">
        <f>'Fixed Assets Schedule'!M22</f>
        <v/>
      </c>
      <c r="N15" s="78">
        <f>'Fixed Assets Schedule'!N22</f>
        <v/>
      </c>
      <c r="O15" s="78">
        <f>'Fixed Assets Schedule'!O22</f>
        <v/>
      </c>
      <c r="P15" s="78">
        <f>'Fixed Assets Schedule'!P22</f>
        <v/>
      </c>
      <c r="Q15" s="78">
        <f>'Fixed Assets Schedule'!Q22</f>
        <v/>
      </c>
      <c r="R15" s="78">
        <f>'Fixed Assets Schedule'!R22</f>
        <v/>
      </c>
      <c r="S15" s="78">
        <f>'Fixed Assets Schedule'!S22</f>
        <v/>
      </c>
      <c r="T15" s="78">
        <f>'Fixed Assets Schedule'!T22</f>
        <v/>
      </c>
      <c r="U15" s="78">
        <f>'Fixed Assets Schedule'!U22</f>
        <v/>
      </c>
      <c r="V15" s="78">
        <f>'Fixed Assets Schedule'!V22</f>
        <v/>
      </c>
      <c r="W15" s="78">
        <f>'Fixed Assets Schedule'!W22</f>
        <v/>
      </c>
      <c r="X15" s="78">
        <f>'Fixed Assets Schedule'!X22</f>
        <v/>
      </c>
      <c r="Y15" s="78">
        <f>'Fixed Assets Schedule'!Y22</f>
        <v/>
      </c>
      <c r="Z15" s="78">
        <f>'Fixed Assets Schedule'!Z22</f>
        <v/>
      </c>
      <c r="AA15" s="78">
        <f>'Fixed Assets Schedule'!AA22</f>
        <v/>
      </c>
      <c r="AB15" s="78">
        <f>'Fixed Assets Schedule'!AB22</f>
        <v/>
      </c>
      <c r="AC15" s="78">
        <f>'Fixed Assets Schedule'!AC22</f>
        <v/>
      </c>
    </row>
    <row r="16" outlineLevel="1">
      <c r="A16" s="36">
        <f>Inputs!A28</f>
        <v/>
      </c>
      <c r="E16" s="78">
        <f>'Fixed Assets Schedule'!E26</f>
        <v/>
      </c>
      <c r="F16" s="78">
        <f>'Fixed Assets Schedule'!F26</f>
        <v/>
      </c>
      <c r="G16" s="78">
        <f>'Fixed Assets Schedule'!G26</f>
        <v/>
      </c>
      <c r="H16" s="78">
        <f>'Fixed Assets Schedule'!H26</f>
        <v/>
      </c>
      <c r="I16" s="78">
        <f>'Fixed Assets Schedule'!I26</f>
        <v/>
      </c>
      <c r="J16" s="78">
        <f>'Fixed Assets Schedule'!J26</f>
        <v/>
      </c>
      <c r="K16" s="78">
        <f>'Fixed Assets Schedule'!K26</f>
        <v/>
      </c>
      <c r="L16" s="78">
        <f>'Fixed Assets Schedule'!L26</f>
        <v/>
      </c>
      <c r="M16" s="78">
        <f>'Fixed Assets Schedule'!M26</f>
        <v/>
      </c>
      <c r="N16" s="78">
        <f>'Fixed Assets Schedule'!N26</f>
        <v/>
      </c>
      <c r="O16" s="78">
        <f>'Fixed Assets Schedule'!O26</f>
        <v/>
      </c>
      <c r="P16" s="78">
        <f>'Fixed Assets Schedule'!P26</f>
        <v/>
      </c>
      <c r="Q16" s="78">
        <f>'Fixed Assets Schedule'!Q26</f>
        <v/>
      </c>
      <c r="R16" s="78">
        <f>'Fixed Assets Schedule'!R26</f>
        <v/>
      </c>
      <c r="S16" s="78">
        <f>'Fixed Assets Schedule'!S26</f>
        <v/>
      </c>
      <c r="T16" s="78">
        <f>'Fixed Assets Schedule'!T26</f>
        <v/>
      </c>
      <c r="U16" s="78">
        <f>'Fixed Assets Schedule'!U26</f>
        <v/>
      </c>
      <c r="V16" s="78">
        <f>'Fixed Assets Schedule'!V26</f>
        <v/>
      </c>
      <c r="W16" s="78">
        <f>'Fixed Assets Schedule'!W26</f>
        <v/>
      </c>
      <c r="X16" s="78">
        <f>'Fixed Assets Schedule'!X26</f>
        <v/>
      </c>
      <c r="Y16" s="78">
        <f>'Fixed Assets Schedule'!Y26</f>
        <v/>
      </c>
      <c r="Z16" s="78">
        <f>'Fixed Assets Schedule'!Z26</f>
        <v/>
      </c>
      <c r="AA16" s="78">
        <f>'Fixed Assets Schedule'!AA26</f>
        <v/>
      </c>
      <c r="AB16" s="78">
        <f>'Fixed Assets Schedule'!AB26</f>
        <v/>
      </c>
      <c r="AC16" s="78">
        <f>'Fixed Assets Schedule'!AC26</f>
        <v/>
      </c>
    </row>
    <row r="17" customFormat="1" s="18">
      <c r="A17" s="40" t="inlineStr">
        <is>
          <t>Total</t>
        </is>
      </c>
      <c r="C17" s="19" t="n"/>
      <c r="E17" s="83">
        <f>SUM(E15:E16)</f>
        <v/>
      </c>
      <c r="F17" s="83">
        <f>SUM(F15:F16)</f>
        <v/>
      </c>
      <c r="G17" s="83">
        <f>SUM(G15:G16)</f>
        <v/>
      </c>
      <c r="H17" s="83">
        <f>SUM(H15:H16)</f>
        <v/>
      </c>
      <c r="I17" s="83">
        <f>SUM(I15:I16)</f>
        <v/>
      </c>
      <c r="J17" s="83">
        <f>SUM(J15:J16)</f>
        <v/>
      </c>
      <c r="K17" s="83">
        <f>SUM(K15:K16)</f>
        <v/>
      </c>
      <c r="L17" s="83">
        <f>SUM(L15:L16)</f>
        <v/>
      </c>
      <c r="M17" s="83">
        <f>SUM(M15:M16)</f>
        <v/>
      </c>
      <c r="N17" s="83">
        <f>SUM(N15:N16)</f>
        <v/>
      </c>
      <c r="O17" s="83">
        <f>SUM(O15:O16)</f>
        <v/>
      </c>
      <c r="P17" s="83">
        <f>SUM(P15:P16)</f>
        <v/>
      </c>
      <c r="Q17" s="83">
        <f>SUM(Q15:Q16)</f>
        <v/>
      </c>
      <c r="R17" s="83">
        <f>SUM(R15:R16)</f>
        <v/>
      </c>
      <c r="S17" s="83">
        <f>SUM(S15:S16)</f>
        <v/>
      </c>
      <c r="T17" s="83">
        <f>SUM(T15:T16)</f>
        <v/>
      </c>
      <c r="U17" s="83">
        <f>SUM(U15:U16)</f>
        <v/>
      </c>
      <c r="V17" s="83">
        <f>SUM(V15:V16)</f>
        <v/>
      </c>
      <c r="W17" s="83">
        <f>SUM(W15:W16)</f>
        <v/>
      </c>
      <c r="X17" s="83">
        <f>SUM(X15:X16)</f>
        <v/>
      </c>
      <c r="Y17" s="83">
        <f>SUM(Y15:Y16)</f>
        <v/>
      </c>
      <c r="Z17" s="83">
        <f>SUM(Z15:Z16)</f>
        <v/>
      </c>
      <c r="AA17" s="83">
        <f>SUM(AA15:AA16)</f>
        <v/>
      </c>
      <c r="AB17" s="83">
        <f>SUM(AB15:AB16)</f>
        <v/>
      </c>
      <c r="AC17" s="83">
        <f>SUM(AC15:AC16)</f>
        <v/>
      </c>
    </row>
    <row r="18"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  <c r="Q18" s="49" t="n"/>
      <c r="R18" s="49" t="n"/>
      <c r="S18" s="49" t="n"/>
      <c r="T18" s="49" t="n"/>
      <c r="U18" s="49" t="n"/>
      <c r="V18" s="49" t="n"/>
      <c r="W18" s="49" t="n"/>
      <c r="X18" s="49" t="n"/>
      <c r="Y18" s="49" t="n"/>
      <c r="Z18" s="49" t="n"/>
      <c r="AA18" s="49" t="n"/>
      <c r="AB18" s="49" t="n"/>
      <c r="AC18" s="49" t="n"/>
    </row>
    <row r="19">
      <c r="A19" s="18" t="inlineStr">
        <is>
          <t>Current Assets</t>
        </is>
      </c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  <c r="Q19" s="49" t="n"/>
      <c r="R19" s="49" t="n"/>
      <c r="S19" s="49" t="n"/>
      <c r="T19" s="49" t="n"/>
      <c r="U19" s="49" t="n"/>
      <c r="V19" s="49" t="n"/>
      <c r="W19" s="49" t="n"/>
      <c r="X19" s="49" t="n"/>
      <c r="Y19" s="49" t="n"/>
      <c r="Z19" s="49" t="n"/>
      <c r="AA19" s="49" t="n"/>
      <c r="AB19" s="49" t="n"/>
      <c r="AC19" s="49" t="n"/>
    </row>
    <row r="20" outlineLevel="1">
      <c r="A20" s="36" t="inlineStr">
        <is>
          <t>Cash &amp; Bank Balances</t>
        </is>
      </c>
      <c r="E20" s="78">
        <f>CFS!E39</f>
        <v/>
      </c>
      <c r="F20" s="78">
        <f>CFS!F39</f>
        <v/>
      </c>
      <c r="G20" s="78">
        <f>CFS!G39</f>
        <v/>
      </c>
      <c r="H20" s="78">
        <f>CFS!H39</f>
        <v/>
      </c>
      <c r="I20" s="78">
        <f>CFS!I39</f>
        <v/>
      </c>
      <c r="J20" s="78">
        <f>CFS!J39</f>
        <v/>
      </c>
      <c r="K20" s="78">
        <f>CFS!K39</f>
        <v/>
      </c>
      <c r="L20" s="78">
        <f>CFS!L39</f>
        <v/>
      </c>
      <c r="M20" s="78">
        <f>CFS!M39</f>
        <v/>
      </c>
      <c r="N20" s="78">
        <f>CFS!N39</f>
        <v/>
      </c>
      <c r="O20" s="78">
        <f>CFS!O39</f>
        <v/>
      </c>
      <c r="P20" s="78">
        <f>CFS!P39</f>
        <v/>
      </c>
      <c r="Q20" s="78">
        <f>CFS!Q39</f>
        <v/>
      </c>
      <c r="R20" s="78">
        <f>CFS!R39</f>
        <v/>
      </c>
      <c r="S20" s="78">
        <f>CFS!S39</f>
        <v/>
      </c>
      <c r="T20" s="78">
        <f>CFS!T39</f>
        <v/>
      </c>
      <c r="U20" s="78">
        <f>CFS!U39</f>
        <v/>
      </c>
      <c r="V20" s="78">
        <f>CFS!V39</f>
        <v/>
      </c>
      <c r="W20" s="78">
        <f>CFS!W39</f>
        <v/>
      </c>
      <c r="X20" s="78">
        <f>CFS!X39</f>
        <v/>
      </c>
      <c r="Y20" s="78">
        <f>CFS!Y39</f>
        <v/>
      </c>
      <c r="Z20" s="78">
        <f>CFS!Z39</f>
        <v/>
      </c>
      <c r="AA20" s="78">
        <f>CFS!AA39</f>
        <v/>
      </c>
      <c r="AB20" s="78">
        <f>CFS!AB39</f>
        <v/>
      </c>
      <c r="AC20" s="78">
        <f>CFS!AC39</f>
        <v/>
      </c>
    </row>
    <row r="21" outlineLevel="1">
      <c r="A21" s="36" t="inlineStr">
        <is>
          <t>Receivables</t>
        </is>
      </c>
      <c r="E21" s="78">
        <f>'P&amp;L'!E12/'P&amp;L'!E7*Inputs!$D$75</f>
        <v/>
      </c>
      <c r="F21" s="78">
        <f>'P&amp;L'!F12/'P&amp;L'!F7*Inputs!$D$75</f>
        <v/>
      </c>
      <c r="G21" s="78">
        <f>'P&amp;L'!G12/'P&amp;L'!G7*Inputs!$D$75</f>
        <v/>
      </c>
      <c r="H21" s="78">
        <f>'P&amp;L'!H12/'P&amp;L'!H7*Inputs!$D$75</f>
        <v/>
      </c>
      <c r="I21" s="78">
        <f>'P&amp;L'!I12/'P&amp;L'!I7*Inputs!$D$75</f>
        <v/>
      </c>
      <c r="J21" s="78">
        <f>'P&amp;L'!J12/'P&amp;L'!J7*Inputs!$D$75</f>
        <v/>
      </c>
      <c r="K21" s="78">
        <f>'P&amp;L'!K12/'P&amp;L'!K7*Inputs!$D$75</f>
        <v/>
      </c>
      <c r="L21" s="78">
        <f>'P&amp;L'!L12/'P&amp;L'!L7*Inputs!$D$75</f>
        <v/>
      </c>
      <c r="M21" s="78">
        <f>'P&amp;L'!M12/'P&amp;L'!M7*Inputs!$D$75</f>
        <v/>
      </c>
      <c r="N21" s="78">
        <f>'P&amp;L'!N12/'P&amp;L'!N7*Inputs!$D$75</f>
        <v/>
      </c>
      <c r="O21" s="78">
        <f>'P&amp;L'!O12/'P&amp;L'!O7*Inputs!$D$75</f>
        <v/>
      </c>
      <c r="P21" s="78">
        <f>'P&amp;L'!P12/'P&amp;L'!P7*Inputs!$D$75</f>
        <v/>
      </c>
      <c r="Q21" s="78">
        <f>'P&amp;L'!Q12/'P&amp;L'!Q7*Inputs!$D$75</f>
        <v/>
      </c>
      <c r="R21" s="78">
        <f>'P&amp;L'!R12/'P&amp;L'!R7*Inputs!$D$75</f>
        <v/>
      </c>
      <c r="S21" s="78">
        <f>'P&amp;L'!S12/'P&amp;L'!S7*Inputs!$D$75</f>
        <v/>
      </c>
      <c r="T21" s="78">
        <f>'P&amp;L'!T12/'P&amp;L'!T7*Inputs!$D$75</f>
        <v/>
      </c>
      <c r="U21" s="78">
        <f>'P&amp;L'!U12/'P&amp;L'!U7*Inputs!$D$75</f>
        <v/>
      </c>
      <c r="V21" s="78">
        <f>'P&amp;L'!V12/'P&amp;L'!V7*Inputs!$D$75</f>
        <v/>
      </c>
      <c r="W21" s="78">
        <f>'P&amp;L'!W12/'P&amp;L'!W7*Inputs!$D$75</f>
        <v/>
      </c>
      <c r="X21" s="78">
        <f>'P&amp;L'!X12/'P&amp;L'!X7*Inputs!$D$75</f>
        <v/>
      </c>
      <c r="Y21" s="78">
        <f>'P&amp;L'!Y12/'P&amp;L'!Y7*Inputs!$D$75</f>
        <v/>
      </c>
      <c r="Z21" s="78">
        <f>'P&amp;L'!Z12/'P&amp;L'!Z7*Inputs!$D$75</f>
        <v/>
      </c>
      <c r="AA21" s="78">
        <f>'P&amp;L'!AA12/'P&amp;L'!AA7*Inputs!$D$75</f>
        <v/>
      </c>
      <c r="AB21" s="78">
        <f>'P&amp;L'!AB12/'P&amp;L'!AB7*Inputs!$D$75</f>
        <v/>
      </c>
      <c r="AC21" s="78">
        <f>'P&amp;L'!AC12/'P&amp;L'!AC7*Inputs!$D$75</f>
        <v/>
      </c>
    </row>
    <row r="22">
      <c r="A22" s="40" t="inlineStr">
        <is>
          <t>Total</t>
        </is>
      </c>
      <c r="E22" s="83">
        <f>SUM(E20:E21)</f>
        <v/>
      </c>
      <c r="F22" s="83">
        <f>SUM(F20:F21)</f>
        <v/>
      </c>
      <c r="G22" s="83">
        <f>SUM(G20:G21)</f>
        <v/>
      </c>
      <c r="H22" s="83">
        <f>SUM(H20:H21)</f>
        <v/>
      </c>
      <c r="I22" s="83">
        <f>SUM(I20:I21)</f>
        <v/>
      </c>
      <c r="J22" s="83">
        <f>SUM(J20:J21)</f>
        <v/>
      </c>
      <c r="K22" s="83">
        <f>SUM(K20:K21)</f>
        <v/>
      </c>
      <c r="L22" s="83">
        <f>SUM(L20:L21)</f>
        <v/>
      </c>
      <c r="M22" s="83">
        <f>SUM(M20:M21)</f>
        <v/>
      </c>
      <c r="N22" s="83">
        <f>SUM(N20:N21)</f>
        <v/>
      </c>
      <c r="O22" s="83">
        <f>SUM(O20:O21)</f>
        <v/>
      </c>
      <c r="P22" s="83">
        <f>SUM(P20:P21)</f>
        <v/>
      </c>
      <c r="Q22" s="83">
        <f>SUM(Q20:Q21)</f>
        <v/>
      </c>
      <c r="R22" s="83">
        <f>SUM(R20:R21)</f>
        <v/>
      </c>
      <c r="S22" s="83">
        <f>SUM(S20:S21)</f>
        <v/>
      </c>
      <c r="T22" s="83">
        <f>SUM(T20:T21)</f>
        <v/>
      </c>
      <c r="U22" s="83">
        <f>SUM(U20:U21)</f>
        <v/>
      </c>
      <c r="V22" s="83">
        <f>SUM(V20:V21)</f>
        <v/>
      </c>
      <c r="W22" s="83">
        <f>SUM(W20:W21)</f>
        <v/>
      </c>
      <c r="X22" s="83">
        <f>SUM(X20:X21)</f>
        <v/>
      </c>
      <c r="Y22" s="83">
        <f>SUM(Y20:Y21)</f>
        <v/>
      </c>
      <c r="Z22" s="83">
        <f>SUM(Z20:Z21)</f>
        <v/>
      </c>
      <c r="AA22" s="83">
        <f>SUM(AA20:AA21)</f>
        <v/>
      </c>
      <c r="AB22" s="83">
        <f>SUM(AB20:AB21)</f>
        <v/>
      </c>
      <c r="AC22" s="83">
        <f>SUM(AC20:AC21)</f>
        <v/>
      </c>
    </row>
    <row r="23"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  <c r="Q23" s="49" t="n"/>
      <c r="R23" s="49" t="n"/>
      <c r="S23" s="49" t="n"/>
      <c r="T23" s="49" t="n"/>
      <c r="U23" s="49" t="n"/>
      <c r="V23" s="49" t="n"/>
      <c r="W23" s="49" t="n"/>
      <c r="X23" s="49" t="n"/>
      <c r="Y23" s="49" t="n"/>
      <c r="Z23" s="49" t="n"/>
      <c r="AA23" s="49" t="n"/>
      <c r="AB23" s="49" t="n"/>
      <c r="AC23" s="49" t="n"/>
    </row>
    <row r="24" customFormat="1" s="18">
      <c r="A24" s="18" t="inlineStr">
        <is>
          <t>TOTAL ASSETS</t>
        </is>
      </c>
      <c r="C24" s="19" t="n"/>
      <c r="E24" s="83">
        <f>E17+E22</f>
        <v/>
      </c>
      <c r="F24" s="83">
        <f>F17+F22</f>
        <v/>
      </c>
      <c r="G24" s="83">
        <f>G17+G22</f>
        <v/>
      </c>
      <c r="H24" s="83">
        <f>H17+H22</f>
        <v/>
      </c>
      <c r="I24" s="83">
        <f>I17+I22</f>
        <v/>
      </c>
      <c r="J24" s="83">
        <f>J17+J22</f>
        <v/>
      </c>
      <c r="K24" s="83">
        <f>K17+K22</f>
        <v/>
      </c>
      <c r="L24" s="83">
        <f>L17+L22</f>
        <v/>
      </c>
      <c r="M24" s="83">
        <f>M17+M22</f>
        <v/>
      </c>
      <c r="N24" s="83">
        <f>N17+N22</f>
        <v/>
      </c>
      <c r="O24" s="83">
        <f>O17+O22</f>
        <v/>
      </c>
      <c r="P24" s="83">
        <f>P17+P22</f>
        <v/>
      </c>
      <c r="Q24" s="83">
        <f>Q17+Q22</f>
        <v/>
      </c>
      <c r="R24" s="83">
        <f>R17+R22</f>
        <v/>
      </c>
      <c r="S24" s="83">
        <f>S17+S22</f>
        <v/>
      </c>
      <c r="T24" s="83">
        <f>T17+T22</f>
        <v/>
      </c>
      <c r="U24" s="83">
        <f>U17+U22</f>
        <v/>
      </c>
      <c r="V24" s="83">
        <f>V17+V22</f>
        <v/>
      </c>
      <c r="W24" s="83">
        <f>W17+W22</f>
        <v/>
      </c>
      <c r="X24" s="83">
        <f>X17+X22</f>
        <v/>
      </c>
      <c r="Y24" s="83">
        <f>Y17+Y22</f>
        <v/>
      </c>
      <c r="Z24" s="83">
        <f>Z17+Z22</f>
        <v/>
      </c>
      <c r="AA24" s="83">
        <f>AA17+AA22</f>
        <v/>
      </c>
      <c r="AB24" s="83">
        <f>AB17+AB22</f>
        <v/>
      </c>
      <c r="AC24" s="83">
        <f>AC17+AC22</f>
        <v/>
      </c>
    </row>
    <row r="25"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  <c r="Q25" s="49" t="n"/>
      <c r="R25" s="49" t="n"/>
      <c r="S25" s="49" t="n"/>
      <c r="T25" s="49" t="n"/>
      <c r="U25" s="49" t="n"/>
      <c r="V25" s="49" t="n"/>
      <c r="W25" s="49" t="n"/>
      <c r="X25" s="49" t="n"/>
      <c r="Y25" s="49" t="n"/>
      <c r="Z25" s="49" t="n"/>
      <c r="AA25" s="49" t="n"/>
      <c r="AB25" s="49" t="n"/>
      <c r="AC25" s="49" t="n"/>
    </row>
    <row r="26">
      <c r="A26" s="41" t="inlineStr">
        <is>
          <t>LIABILITIES &amp; EQUITY</t>
        </is>
      </c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  <c r="Q26" s="49" t="n"/>
      <c r="R26" s="49" t="n"/>
      <c r="S26" s="49" t="n"/>
      <c r="T26" s="49" t="n"/>
      <c r="U26" s="49" t="n"/>
      <c r="V26" s="49" t="n"/>
      <c r="W26" s="49" t="n"/>
      <c r="X26" s="49" t="n"/>
      <c r="Y26" s="49" t="n"/>
      <c r="Z26" s="49" t="n"/>
      <c r="AA26" s="49" t="n"/>
      <c r="AB26" s="49" t="n"/>
      <c r="AC26" s="49" t="n"/>
    </row>
    <row r="27"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  <c r="R27" s="49" t="n"/>
      <c r="S27" s="49" t="n"/>
      <c r="T27" s="49" t="n"/>
      <c r="U27" s="49" t="n"/>
      <c r="V27" s="49" t="n"/>
      <c r="W27" s="49" t="n"/>
      <c r="X27" s="49" t="n"/>
      <c r="Y27" s="49" t="n"/>
      <c r="Z27" s="49" t="n"/>
      <c r="AA27" s="49" t="n"/>
      <c r="AB27" s="49" t="n"/>
      <c r="AC27" s="49" t="n"/>
    </row>
    <row r="28">
      <c r="A28" s="18" t="inlineStr">
        <is>
          <t>Shareholders Equity</t>
        </is>
      </c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  <c r="R28" s="49" t="n"/>
      <c r="S28" s="49" t="n"/>
      <c r="T28" s="49" t="n"/>
      <c r="U28" s="49" t="n"/>
      <c r="V28" s="49" t="n"/>
      <c r="W28" s="49" t="n"/>
      <c r="X28" s="49" t="n"/>
      <c r="Y28" s="49" t="n"/>
      <c r="Z28" s="49" t="n"/>
      <c r="AA28" s="49" t="n"/>
      <c r="AB28" s="49" t="n"/>
      <c r="AC28" s="49" t="n"/>
    </row>
    <row r="29">
      <c r="A29" s="36" t="inlineStr">
        <is>
          <t>Paid up capital</t>
        </is>
      </c>
      <c r="E29" s="78">
        <f>'Equity Schedule'!E15</f>
        <v/>
      </c>
      <c r="F29" s="78">
        <f>'Equity Schedule'!F15</f>
        <v/>
      </c>
      <c r="G29" s="78">
        <f>'Equity Schedule'!G15</f>
        <v/>
      </c>
      <c r="H29" s="78">
        <f>'Equity Schedule'!H15</f>
        <v/>
      </c>
      <c r="I29" s="78">
        <f>'Equity Schedule'!I15</f>
        <v/>
      </c>
      <c r="J29" s="78">
        <f>'Equity Schedule'!J15</f>
        <v/>
      </c>
      <c r="K29" s="78">
        <f>'Equity Schedule'!K15</f>
        <v/>
      </c>
      <c r="L29" s="78">
        <f>'Equity Schedule'!L15</f>
        <v/>
      </c>
      <c r="M29" s="78">
        <f>'Equity Schedule'!M15</f>
        <v/>
      </c>
      <c r="N29" s="78">
        <f>'Equity Schedule'!N15</f>
        <v/>
      </c>
      <c r="O29" s="78">
        <f>'Equity Schedule'!O15</f>
        <v/>
      </c>
      <c r="P29" s="78">
        <f>'Equity Schedule'!P15</f>
        <v/>
      </c>
      <c r="Q29" s="78">
        <f>'Equity Schedule'!Q15</f>
        <v/>
      </c>
      <c r="R29" s="78">
        <f>'Equity Schedule'!R15</f>
        <v/>
      </c>
      <c r="S29" s="78">
        <f>'Equity Schedule'!S15</f>
        <v/>
      </c>
      <c r="T29" s="78">
        <f>'Equity Schedule'!T15</f>
        <v/>
      </c>
      <c r="U29" s="78">
        <f>'Equity Schedule'!U15</f>
        <v/>
      </c>
      <c r="V29" s="78">
        <f>'Equity Schedule'!V15</f>
        <v/>
      </c>
      <c r="W29" s="78">
        <f>'Equity Schedule'!W15</f>
        <v/>
      </c>
      <c r="X29" s="78">
        <f>'Equity Schedule'!X15</f>
        <v/>
      </c>
      <c r="Y29" s="78">
        <f>'Equity Schedule'!Y15</f>
        <v/>
      </c>
      <c r="Z29" s="78">
        <f>'Equity Schedule'!Z15</f>
        <v/>
      </c>
      <c r="AA29" s="78">
        <f>'Equity Schedule'!AA15</f>
        <v/>
      </c>
      <c r="AB29" s="78">
        <f>'Equity Schedule'!AB15</f>
        <v/>
      </c>
      <c r="AC29" s="78">
        <f>'Equity Schedule'!AC15</f>
        <v/>
      </c>
    </row>
    <row r="30">
      <c r="A30" s="36" t="inlineStr">
        <is>
          <t>Reserves &amp; Surplus</t>
        </is>
      </c>
      <c r="E30" s="78">
        <f>'Equity Schedule'!E20</f>
        <v/>
      </c>
      <c r="F30" s="78">
        <f>'Equity Schedule'!F20</f>
        <v/>
      </c>
      <c r="G30" s="78">
        <f>'Equity Schedule'!G20</f>
        <v/>
      </c>
      <c r="H30" s="78">
        <f>'Equity Schedule'!H20</f>
        <v/>
      </c>
      <c r="I30" s="78">
        <f>'Equity Schedule'!I20</f>
        <v/>
      </c>
      <c r="J30" s="78">
        <f>'Equity Schedule'!J20</f>
        <v/>
      </c>
      <c r="K30" s="78">
        <f>'Equity Schedule'!K20</f>
        <v/>
      </c>
      <c r="L30" s="78">
        <f>'Equity Schedule'!L20</f>
        <v/>
      </c>
      <c r="M30" s="78">
        <f>'Equity Schedule'!M20</f>
        <v/>
      </c>
      <c r="N30" s="78">
        <f>'Equity Schedule'!N20</f>
        <v/>
      </c>
      <c r="O30" s="78">
        <f>'Equity Schedule'!O20</f>
        <v/>
      </c>
      <c r="P30" s="78">
        <f>'Equity Schedule'!P20</f>
        <v/>
      </c>
      <c r="Q30" s="78">
        <f>'Equity Schedule'!Q20</f>
        <v/>
      </c>
      <c r="R30" s="78">
        <f>'Equity Schedule'!R20</f>
        <v/>
      </c>
      <c r="S30" s="78">
        <f>'Equity Schedule'!S20</f>
        <v/>
      </c>
      <c r="T30" s="78">
        <f>'Equity Schedule'!T20</f>
        <v/>
      </c>
      <c r="U30" s="78">
        <f>'Equity Schedule'!U20</f>
        <v/>
      </c>
      <c r="V30" s="78">
        <f>'Equity Schedule'!V20</f>
        <v/>
      </c>
      <c r="W30" s="78">
        <f>'Equity Schedule'!W20</f>
        <v/>
      </c>
      <c r="X30" s="78">
        <f>'Equity Schedule'!X20</f>
        <v/>
      </c>
      <c r="Y30" s="78">
        <f>'Equity Schedule'!Y20</f>
        <v/>
      </c>
      <c r="Z30" s="78">
        <f>'Equity Schedule'!Z20</f>
        <v/>
      </c>
      <c r="AA30" s="78">
        <f>'Equity Schedule'!AA20</f>
        <v/>
      </c>
      <c r="AB30" s="78">
        <f>'Equity Schedule'!AB20</f>
        <v/>
      </c>
      <c r="AC30" s="78">
        <f>'Equity Schedule'!AC20</f>
        <v/>
      </c>
    </row>
    <row r="31">
      <c r="A31" s="40" t="inlineStr">
        <is>
          <t>Total</t>
        </is>
      </c>
      <c r="E31" s="83">
        <f>SUM(E29:E30)</f>
        <v/>
      </c>
      <c r="F31" s="83">
        <f>SUM(F29:F30)</f>
        <v/>
      </c>
      <c r="G31" s="83">
        <f>SUM(G29:G30)</f>
        <v/>
      </c>
      <c r="H31" s="83">
        <f>SUM(H29:H30)</f>
        <v/>
      </c>
      <c r="I31" s="83">
        <f>SUM(I29:I30)</f>
        <v/>
      </c>
      <c r="J31" s="83">
        <f>SUM(J29:J30)</f>
        <v/>
      </c>
      <c r="K31" s="83">
        <f>SUM(K29:K30)</f>
        <v/>
      </c>
      <c r="L31" s="83">
        <f>SUM(L29:L30)</f>
        <v/>
      </c>
      <c r="M31" s="83">
        <f>SUM(M29:M30)</f>
        <v/>
      </c>
      <c r="N31" s="83">
        <f>SUM(N29:N30)</f>
        <v/>
      </c>
      <c r="O31" s="83">
        <f>SUM(O29:O30)</f>
        <v/>
      </c>
      <c r="P31" s="83">
        <f>SUM(P29:P30)</f>
        <v/>
      </c>
      <c r="Q31" s="83">
        <f>SUM(Q29:Q30)</f>
        <v/>
      </c>
      <c r="R31" s="83">
        <f>SUM(R29:R30)</f>
        <v/>
      </c>
      <c r="S31" s="83">
        <f>SUM(S29:S30)</f>
        <v/>
      </c>
      <c r="T31" s="83">
        <f>SUM(T29:T30)</f>
        <v/>
      </c>
      <c r="U31" s="83">
        <f>SUM(U29:U30)</f>
        <v/>
      </c>
      <c r="V31" s="83">
        <f>SUM(V29:V30)</f>
        <v/>
      </c>
      <c r="W31" s="83">
        <f>SUM(W29:W30)</f>
        <v/>
      </c>
      <c r="X31" s="83">
        <f>SUM(X29:X30)</f>
        <v/>
      </c>
      <c r="Y31" s="83">
        <f>SUM(Y29:Y30)</f>
        <v/>
      </c>
      <c r="Z31" s="83">
        <f>SUM(Z29:Z30)</f>
        <v/>
      </c>
      <c r="AA31" s="83">
        <f>SUM(AA29:AA30)</f>
        <v/>
      </c>
      <c r="AB31" s="83">
        <f>SUM(AB29:AB30)</f>
        <v/>
      </c>
      <c r="AC31" s="83">
        <f>SUM(AC29:AC30)</f>
        <v/>
      </c>
    </row>
    <row r="32"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  <c r="R32" s="49" t="n"/>
      <c r="S32" s="49" t="n"/>
      <c r="T32" s="49" t="n"/>
      <c r="U32" s="49" t="n"/>
      <c r="V32" s="49" t="n"/>
      <c r="W32" s="49" t="n"/>
      <c r="X32" s="49" t="n"/>
      <c r="Y32" s="49" t="n"/>
      <c r="Z32" s="49" t="n"/>
      <c r="AA32" s="49" t="n"/>
      <c r="AB32" s="49" t="n"/>
      <c r="AC32" s="49" t="n"/>
    </row>
    <row r="33">
      <c r="A33" t="inlineStr">
        <is>
          <t>Long term debt</t>
        </is>
      </c>
      <c r="E33" s="78">
        <f>'Debt Schedule'!E15</f>
        <v/>
      </c>
      <c r="F33" s="78">
        <f>'Debt Schedule'!F15</f>
        <v/>
      </c>
      <c r="G33" s="78">
        <f>'Debt Schedule'!G15</f>
        <v/>
      </c>
      <c r="H33" s="78">
        <f>'Debt Schedule'!H15</f>
        <v/>
      </c>
      <c r="I33" s="78">
        <f>'Debt Schedule'!I15</f>
        <v/>
      </c>
      <c r="J33" s="78">
        <f>'Debt Schedule'!J15</f>
        <v/>
      </c>
      <c r="K33" s="78">
        <f>'Debt Schedule'!K15</f>
        <v/>
      </c>
      <c r="L33" s="78">
        <f>'Debt Schedule'!L15</f>
        <v/>
      </c>
      <c r="M33" s="78">
        <f>'Debt Schedule'!M15</f>
        <v/>
      </c>
      <c r="N33" s="78">
        <f>'Debt Schedule'!N15</f>
        <v/>
      </c>
      <c r="O33" s="78">
        <f>'Debt Schedule'!O15</f>
        <v/>
      </c>
      <c r="P33" s="78">
        <f>'Debt Schedule'!P15</f>
        <v/>
      </c>
      <c r="Q33" s="78">
        <f>'Debt Schedule'!Q15</f>
        <v/>
      </c>
      <c r="R33" s="78">
        <f>'Debt Schedule'!R15</f>
        <v/>
      </c>
      <c r="S33" s="78">
        <f>'Debt Schedule'!S15</f>
        <v/>
      </c>
      <c r="T33" s="78">
        <f>'Debt Schedule'!T15</f>
        <v/>
      </c>
      <c r="U33" s="78">
        <f>'Debt Schedule'!U15</f>
        <v/>
      </c>
      <c r="V33" s="78">
        <f>'Debt Schedule'!V15</f>
        <v/>
      </c>
      <c r="W33" s="78">
        <f>'Debt Schedule'!W15</f>
        <v/>
      </c>
      <c r="X33" s="78">
        <f>'Debt Schedule'!X15</f>
        <v/>
      </c>
      <c r="Y33" s="78">
        <f>'Debt Schedule'!Y15</f>
        <v/>
      </c>
      <c r="Z33" s="78">
        <f>'Debt Schedule'!Z15</f>
        <v/>
      </c>
      <c r="AA33" s="78">
        <f>'Debt Schedule'!AA15</f>
        <v/>
      </c>
      <c r="AB33" s="78">
        <f>'Debt Schedule'!AB15</f>
        <v/>
      </c>
      <c r="AC33" s="78">
        <f>'Debt Schedule'!AC15</f>
        <v/>
      </c>
    </row>
    <row r="34"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  <c r="R34" s="49" t="n"/>
      <c r="S34" s="49" t="n"/>
      <c r="T34" s="49" t="n"/>
      <c r="U34" s="49" t="n"/>
      <c r="V34" s="49" t="n"/>
      <c r="W34" s="49" t="n"/>
      <c r="X34" s="49" t="n"/>
      <c r="Y34" s="49" t="n"/>
      <c r="Z34" s="49" t="n"/>
      <c r="AA34" s="49" t="n"/>
      <c r="AB34" s="49" t="n"/>
      <c r="AC34" s="49" t="n"/>
    </row>
    <row r="35">
      <c r="A35" t="inlineStr">
        <is>
          <t>Current liabilities</t>
        </is>
      </c>
      <c r="E35" s="78">
        <f>'P&amp;L'!E14/'P&amp;L'!E7*Inputs!$D$76</f>
        <v/>
      </c>
      <c r="F35" s="78">
        <f>'P&amp;L'!F14/'P&amp;L'!F7*Inputs!$D$76</f>
        <v/>
      </c>
      <c r="G35" s="78">
        <f>'P&amp;L'!G14/'P&amp;L'!G7*Inputs!$D$76</f>
        <v/>
      </c>
      <c r="H35" s="78">
        <f>'P&amp;L'!H14/'P&amp;L'!H7*Inputs!$D$76</f>
        <v/>
      </c>
      <c r="I35" s="78">
        <f>'P&amp;L'!I14/'P&amp;L'!I7*Inputs!$D$76</f>
        <v/>
      </c>
      <c r="J35" s="78">
        <f>'P&amp;L'!J14/'P&amp;L'!J7*Inputs!$D$76</f>
        <v/>
      </c>
      <c r="K35" s="78">
        <f>'P&amp;L'!K14/'P&amp;L'!K7*Inputs!$D$76</f>
        <v/>
      </c>
      <c r="L35" s="78">
        <f>'P&amp;L'!L14/'P&amp;L'!L7*Inputs!$D$76</f>
        <v/>
      </c>
      <c r="M35" s="78">
        <f>'P&amp;L'!M14/'P&amp;L'!M7*Inputs!$D$76</f>
        <v/>
      </c>
      <c r="N35" s="78">
        <f>'P&amp;L'!N14/'P&amp;L'!N7*Inputs!$D$76</f>
        <v/>
      </c>
      <c r="O35" s="78">
        <f>'P&amp;L'!O14/'P&amp;L'!O7*Inputs!$D$76</f>
        <v/>
      </c>
      <c r="P35" s="78">
        <f>'P&amp;L'!P14/'P&amp;L'!P7*Inputs!$D$76</f>
        <v/>
      </c>
      <c r="Q35" s="78">
        <f>'P&amp;L'!Q14/'P&amp;L'!Q7*Inputs!$D$76</f>
        <v/>
      </c>
      <c r="R35" s="78">
        <f>'P&amp;L'!R14/'P&amp;L'!R7*Inputs!$D$76</f>
        <v/>
      </c>
      <c r="S35" s="78">
        <f>'P&amp;L'!S14/'P&amp;L'!S7*Inputs!$D$76</f>
        <v/>
      </c>
      <c r="T35" s="78">
        <f>'P&amp;L'!T14/'P&amp;L'!T7*Inputs!$D$76</f>
        <v/>
      </c>
      <c r="U35" s="78">
        <f>'P&amp;L'!U14/'P&amp;L'!U7*Inputs!$D$76</f>
        <v/>
      </c>
      <c r="V35" s="78">
        <f>'P&amp;L'!V14/'P&amp;L'!V7*Inputs!$D$76</f>
        <v/>
      </c>
      <c r="W35" s="78">
        <f>'P&amp;L'!W14/'P&amp;L'!W7*Inputs!$D$76</f>
        <v/>
      </c>
      <c r="X35" s="78">
        <f>'P&amp;L'!X14/'P&amp;L'!X7*Inputs!$D$76</f>
        <v/>
      </c>
      <c r="Y35" s="78">
        <f>'P&amp;L'!Y14/'P&amp;L'!Y7*Inputs!$D$76</f>
        <v/>
      </c>
      <c r="Z35" s="78">
        <f>'P&amp;L'!Z14/'P&amp;L'!Z7*Inputs!$D$76</f>
        <v/>
      </c>
      <c r="AA35" s="78">
        <f>'P&amp;L'!AA14/'P&amp;L'!AA7*Inputs!$D$76</f>
        <v/>
      </c>
      <c r="AB35" s="78">
        <f>'P&amp;L'!AB14/'P&amp;L'!AB7*Inputs!$D$76</f>
        <v/>
      </c>
      <c r="AC35" s="78">
        <f>'P&amp;L'!AC14/'P&amp;L'!AC7*Inputs!$D$76</f>
        <v/>
      </c>
    </row>
    <row r="36"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  <c r="R36" s="49" t="n"/>
      <c r="S36" s="49" t="n"/>
      <c r="T36" s="49" t="n"/>
      <c r="U36" s="49" t="n"/>
      <c r="V36" s="49" t="n"/>
      <c r="W36" s="49" t="n"/>
      <c r="X36" s="49" t="n"/>
      <c r="Y36" s="49" t="n"/>
      <c r="Z36" s="49" t="n"/>
      <c r="AA36" s="49" t="n"/>
      <c r="AB36" s="49" t="n"/>
      <c r="AC36" s="49" t="n"/>
    </row>
    <row r="37" customFormat="1" s="18">
      <c r="A37" s="18" t="inlineStr">
        <is>
          <t>TOTAL LIABILITIES &amp; EQUITY</t>
        </is>
      </c>
      <c r="C37" s="19" t="n"/>
      <c r="E37" s="83">
        <f>E31+E33+E35</f>
        <v/>
      </c>
      <c r="F37" s="83">
        <f>F31+F33+F35</f>
        <v/>
      </c>
      <c r="G37" s="83">
        <f>G31+G33+G35</f>
        <v/>
      </c>
      <c r="H37" s="83">
        <f>H31+H33+H35</f>
        <v/>
      </c>
      <c r="I37" s="83">
        <f>I31+I33+I35</f>
        <v/>
      </c>
      <c r="J37" s="83">
        <f>J31+J33+J35</f>
        <v/>
      </c>
      <c r="K37" s="83">
        <f>K31+K33+K35</f>
        <v/>
      </c>
      <c r="L37" s="83">
        <f>L31+L33+L35</f>
        <v/>
      </c>
      <c r="M37" s="83">
        <f>M31+M33+M35</f>
        <v/>
      </c>
      <c r="N37" s="83">
        <f>N31+N33+N35</f>
        <v/>
      </c>
      <c r="O37" s="83">
        <f>O31+O33+O35</f>
        <v/>
      </c>
      <c r="P37" s="83">
        <f>P31+P33+P35</f>
        <v/>
      </c>
      <c r="Q37" s="83">
        <f>Q31+Q33+Q35</f>
        <v/>
      </c>
      <c r="R37" s="83">
        <f>R31+R33+R35</f>
        <v/>
      </c>
      <c r="S37" s="83">
        <f>S31+S33+S35</f>
        <v/>
      </c>
      <c r="T37" s="83">
        <f>T31+T33+T35</f>
        <v/>
      </c>
      <c r="U37" s="83">
        <f>U31+U33+U35</f>
        <v/>
      </c>
      <c r="V37" s="83">
        <f>V31+V33+V35</f>
        <v/>
      </c>
      <c r="W37" s="83">
        <f>W31+W33+W35</f>
        <v/>
      </c>
      <c r="X37" s="83">
        <f>X31+X33+X35</f>
        <v/>
      </c>
      <c r="Y37" s="83">
        <f>Y31+Y33+Y35</f>
        <v/>
      </c>
      <c r="Z37" s="83">
        <f>Z31+Z33+Z35</f>
        <v/>
      </c>
      <c r="AA37" s="83">
        <f>AA31+AA33+AA35</f>
        <v/>
      </c>
      <c r="AB37" s="83">
        <f>AB31+AB33+AB35</f>
        <v/>
      </c>
      <c r="AC37" s="83">
        <f>AC31+AC33+AC35</f>
        <v/>
      </c>
    </row>
    <row r="38"/>
    <row r="39" customFormat="1" s="42">
      <c r="A39" s="42" t="inlineStr">
        <is>
          <t>Check</t>
        </is>
      </c>
      <c r="C39" s="16" t="n"/>
      <c r="D39" s="67">
        <f>SUMPRODUCT(--NOT(E39:AC39))=0</f>
        <v/>
      </c>
      <c r="E39" s="67">
        <f>ABS(E24-E37)&lt;0.1</f>
        <v/>
      </c>
      <c r="F39" s="67">
        <f>ABS(F24-F37)&lt;0.1</f>
        <v/>
      </c>
      <c r="G39" s="67">
        <f>ABS(G24-G37)&lt;0.1</f>
        <v/>
      </c>
      <c r="H39" s="67">
        <f>ABS(H24-H37)&lt;0.1</f>
        <v/>
      </c>
      <c r="I39" s="67">
        <f>ABS(I24-I37)&lt;0.1</f>
        <v/>
      </c>
      <c r="J39" s="67">
        <f>ABS(J24-J37)&lt;0.1</f>
        <v/>
      </c>
      <c r="K39" s="67">
        <f>ABS(K24-K37)&lt;0.1</f>
        <v/>
      </c>
      <c r="L39" s="67">
        <f>ABS(L24-L37)&lt;0.1</f>
        <v/>
      </c>
      <c r="M39" s="67">
        <f>ABS(M24-M37)&lt;0.1</f>
        <v/>
      </c>
      <c r="N39" s="67">
        <f>ABS(N24-N37)&lt;0.1</f>
        <v/>
      </c>
      <c r="O39" s="67">
        <f>ABS(O24-O37)&lt;0.1</f>
        <v/>
      </c>
      <c r="P39" s="67">
        <f>ABS(P24-P37)&lt;0.1</f>
        <v/>
      </c>
      <c r="Q39" s="67">
        <f>ABS(Q24-Q37)&lt;0.1</f>
        <v/>
      </c>
      <c r="R39" s="67">
        <f>ABS(R24-R37)&lt;0.1</f>
        <v/>
      </c>
      <c r="S39" s="67">
        <f>ABS(S24-S37)&lt;0.1</f>
        <v/>
      </c>
      <c r="T39" s="67">
        <f>ABS(T24-T37)&lt;0.1</f>
        <v/>
      </c>
      <c r="U39" s="67">
        <f>ABS(U24-U37)&lt;0.1</f>
        <v/>
      </c>
      <c r="V39" s="67">
        <f>ABS(V24-V37)&lt;0.1</f>
        <v/>
      </c>
      <c r="W39" s="67">
        <f>ABS(W24-W37)&lt;0.1</f>
        <v/>
      </c>
      <c r="X39" s="67">
        <f>ABS(X24-X37)&lt;0.1</f>
        <v/>
      </c>
      <c r="Y39" s="67">
        <f>ABS(Y24-Y37)&lt;0.1</f>
        <v/>
      </c>
      <c r="Z39" s="67">
        <f>ABS(Z24-Z37)&lt;0.1</f>
        <v/>
      </c>
      <c r="AA39" s="67">
        <f>ABS(AA24-AA37)&lt;0.1</f>
        <v/>
      </c>
      <c r="AB39" s="67">
        <f>ABS(AB24-AB37)&lt;0.1</f>
        <v/>
      </c>
      <c r="AC39" s="67">
        <f>ABS(AC24-AC37)&lt;0.1</f>
        <v/>
      </c>
    </row>
    <row r="40"/>
    <row r="41"/>
    <row r="42" ht="15" customHeight="1" thickBot="1"/>
    <row r="43" customFormat="1" s="61">
      <c r="A43" s="60" t="inlineStr">
        <is>
          <t>End of Sheet</t>
        </is>
      </c>
      <c r="B43" s="60" t="n"/>
    </row>
  </sheetData>
  <conditionalFormatting sqref="D39:AC39">
    <cfRule type="cellIs" priority="1" operator="equal" dxfId="1">
      <formula>TRUE</formula>
    </cfRule>
    <cfRule type="cellIs" priority="2" operator="equal" dxfId="0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AMARDEEP SINGH</dc:creator>
  <dcterms:created xmlns:dcterms="http://purl.org/dc/terms/" xmlns:xsi="http://www.w3.org/2001/XMLSchema-instance" xsi:type="dcterms:W3CDTF">2016-05-11T16:50:04Z</dcterms:created>
  <dcterms:modified xmlns:dcterms="http://purl.org/dc/terms/" xmlns:xsi="http://www.w3.org/2001/XMLSchema-instance" xsi:type="dcterms:W3CDTF">2025-09-15T12:47:42Z</dcterms:modified>
  <cp:lastModifiedBy>Pushkal</cp:lastModifiedBy>
</cp:coreProperties>
</file>