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shkal\Downloads\"/>
    </mc:Choice>
  </mc:AlternateContent>
  <xr:revisionPtr revIDLastSave="0" documentId="13_ncr:1_{24561063-C87D-4651-91FD-8EF2FB4C342B}" xr6:coauthVersionLast="47" xr6:coauthVersionMax="47" xr10:uidLastSave="{00000000-0000-0000-0000-000000000000}"/>
  <bookViews>
    <workbookView xWindow="-108" yWindow="-108" windowWidth="23256" windowHeight="12576" tabRatio="918" firstSheet="8" activeTab="8" xr2:uid="{00000000-000D-0000-FFFF-FFFF00000000}"/>
  </bookViews>
  <sheets>
    <sheet name="Discussion points-29 May 2020" sheetId="41" state="hidden" r:id="rId1"/>
    <sheet name="&lt;&lt;CHANGES LIST&gt;&gt;" sheetId="47" state="hidden" r:id="rId2"/>
    <sheet name="Changes 26 Jun 2020" sheetId="44" state="hidden" r:id="rId3"/>
    <sheet name="MoM-12 Jun 2020" sheetId="42" state="hidden" r:id="rId4"/>
    <sheet name="Budget vs Actual" sheetId="50" state="hidden" r:id="rId5"/>
    <sheet name="Changes 19 July 2020" sheetId="48" state="hidden" r:id="rId6"/>
    <sheet name="Regional Split of Sales Target" sheetId="43" state="hidden" r:id="rId7"/>
    <sheet name="Volume Target - OTC" sheetId="46" state="hidden" r:id="rId8"/>
    <sheet name="Inputs and Assumptions" sheetId="2" r:id="rId9"/>
    <sheet name="Revenue Calc" sheetId="3" r:id="rId10"/>
  </sheets>
  <definedNames>
    <definedName name="_xlnm._FilterDatabase" localSheetId="8" hidden="1">'Inputs and Assumptions'!$A$10:$A$107</definedName>
    <definedName name="Company_Name" localSheetId="1">'&lt;&lt;CHANGES LIST&gt;&gt;'!$B$6</definedName>
    <definedName name="Company_Name">'Inputs and Assumptions'!$A$1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1" i="2" l="1" a="1"/>
  <c r="D81" i="2" s="1"/>
  <c r="D90" i="2" s="1"/>
  <c r="E90" i="2" s="1"/>
  <c r="D46" i="2" a="1"/>
  <c r="D46" i="2" s="1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X22" i="3" s="1"/>
  <c r="X31" i="3" s="1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E8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F5" i="2"/>
  <c r="G4" i="2" s="1"/>
  <c r="G5" i="2" s="1"/>
  <c r="H4" i="2" s="1"/>
  <c r="H5" i="2" s="1"/>
  <c r="I4" i="2" s="1"/>
  <c r="I5" i="2" s="1"/>
  <c r="J4" i="2" s="1"/>
  <c r="J5" i="2" s="1"/>
  <c r="K4" i="2" s="1"/>
  <c r="K5" i="2" s="1"/>
  <c r="L4" i="2" s="1"/>
  <c r="L5" i="2" s="1"/>
  <c r="M4" i="2" s="1"/>
  <c r="M5" i="2" s="1"/>
  <c r="N4" i="2" s="1"/>
  <c r="N5" i="2" s="1"/>
  <c r="O4" i="2" s="1"/>
  <c r="O5" i="2" s="1"/>
  <c r="P4" i="2" s="1"/>
  <c r="P5" i="2" s="1"/>
  <c r="Q4" i="2" s="1"/>
  <c r="Q5" i="2" s="1"/>
  <c r="R4" i="2" s="1"/>
  <c r="R5" i="2" s="1"/>
  <c r="S4" i="2" s="1"/>
  <c r="S5" i="2" s="1"/>
  <c r="T4" i="2" s="1"/>
  <c r="T5" i="2" s="1"/>
  <c r="U4" i="2" s="1"/>
  <c r="U5" i="2" s="1"/>
  <c r="V4" i="2" s="1"/>
  <c r="V5" i="2" s="1"/>
  <c r="W4" i="2" s="1"/>
  <c r="W5" i="2" s="1"/>
  <c r="X4" i="2" s="1"/>
  <c r="X5" i="2" s="1"/>
  <c r="F4" i="2"/>
  <c r="E5" i="2"/>
  <c r="F7" i="2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E7" i="2"/>
  <c r="E22" i="3" l="1"/>
  <c r="E31" i="3" s="1"/>
  <c r="F90" i="2"/>
  <c r="E18" i="3"/>
  <c r="Q22" i="3"/>
  <c r="Q31" i="3" s="1"/>
  <c r="F22" i="3"/>
  <c r="F31" i="3" s="1"/>
  <c r="G22" i="3"/>
  <c r="G31" i="3" s="1"/>
  <c r="S22" i="3"/>
  <c r="S31" i="3" s="1"/>
  <c r="H22" i="3"/>
  <c r="H31" i="3" s="1"/>
  <c r="T22" i="3"/>
  <c r="T31" i="3" s="1"/>
  <c r="I22" i="3"/>
  <c r="I31" i="3" s="1"/>
  <c r="U22" i="3"/>
  <c r="U31" i="3" s="1"/>
  <c r="V22" i="3"/>
  <c r="V31" i="3" s="1"/>
  <c r="K22" i="3"/>
  <c r="K31" i="3" s="1"/>
  <c r="W22" i="3"/>
  <c r="W31" i="3" s="1"/>
  <c r="R22" i="3"/>
  <c r="R31" i="3" s="1"/>
  <c r="J22" i="3"/>
  <c r="J31" i="3" s="1"/>
  <c r="L22" i="3"/>
  <c r="L31" i="3" s="1"/>
  <c r="M22" i="3"/>
  <c r="M31" i="3" s="1"/>
  <c r="N22" i="3"/>
  <c r="N31" i="3" s="1"/>
  <c r="O22" i="3"/>
  <c r="O31" i="3" s="1"/>
  <c r="P22" i="3"/>
  <c r="P31" i="3" s="1"/>
  <c r="D88" i="2"/>
  <c r="E88" i="2" s="1"/>
  <c r="D84" i="2"/>
  <c r="E84" i="2" s="1"/>
  <c r="D85" i="2"/>
  <c r="E85" i="2" s="1"/>
  <c r="D86" i="2"/>
  <c r="E86" i="2" s="1"/>
  <c r="D87" i="2"/>
  <c r="E87" i="2" s="1"/>
  <c r="D89" i="2"/>
  <c r="E89" i="2" s="1"/>
  <c r="D49" i="2"/>
  <c r="E49" i="2" s="1"/>
  <c r="D55" i="2"/>
  <c r="E55" i="2" s="1"/>
  <c r="D54" i="2"/>
  <c r="E54" i="2" s="1"/>
  <c r="D53" i="2"/>
  <c r="E53" i="2" s="1"/>
  <c r="D52" i="2"/>
  <c r="E52" i="2" s="1"/>
  <c r="D51" i="2"/>
  <c r="E51" i="2" s="1"/>
  <c r="F120" i="2"/>
  <c r="G120" i="2" s="1"/>
  <c r="H120" i="2" s="1"/>
  <c r="I120" i="2" s="1"/>
  <c r="D122" i="2"/>
  <c r="D123" i="2" s="1"/>
  <c r="D124" i="2" s="1"/>
  <c r="D125" i="2" s="1"/>
  <c r="D126" i="2" s="1"/>
  <c r="D127" i="2" s="1"/>
  <c r="D112" i="2"/>
  <c r="D113" i="2" s="1"/>
  <c r="D114" i="2" s="1"/>
  <c r="D115" i="2" s="1"/>
  <c r="D101" i="2"/>
  <c r="D102" i="2" s="1"/>
  <c r="D103" i="2" s="1"/>
  <c r="D104" i="2" s="1"/>
  <c r="D105" i="2" s="1"/>
  <c r="D106" i="2" s="1"/>
  <c r="C124" i="2"/>
  <c r="F109" i="2"/>
  <c r="G109" i="2" s="1"/>
  <c r="H109" i="2" s="1"/>
  <c r="I109" i="2" s="1"/>
  <c r="F98" i="2"/>
  <c r="G98" i="2" s="1"/>
  <c r="H98" i="2" s="1"/>
  <c r="I98" i="2" s="1"/>
  <c r="A53" i="2"/>
  <c r="A77" i="2"/>
  <c r="F119" i="2" s="1"/>
  <c r="A78" i="2"/>
  <c r="G119" i="2" s="1"/>
  <c r="A79" i="2"/>
  <c r="H119" i="2" s="1"/>
  <c r="A80" i="2"/>
  <c r="I119" i="2" s="1"/>
  <c r="A76" i="2"/>
  <c r="E119" i="2" s="1"/>
  <c r="A62" i="2"/>
  <c r="A25" i="2"/>
  <c r="A27" i="2"/>
  <c r="A26" i="2"/>
  <c r="A24" i="2"/>
  <c r="A23" i="2"/>
  <c r="A22" i="2"/>
  <c r="A21" i="2"/>
  <c r="F85" i="2" l="1"/>
  <c r="E13" i="3"/>
  <c r="E40" i="3" s="1"/>
  <c r="F87" i="2"/>
  <c r="E15" i="3"/>
  <c r="F88" i="2"/>
  <c r="E16" i="3"/>
  <c r="F86" i="2"/>
  <c r="E14" i="3"/>
  <c r="F89" i="2"/>
  <c r="E17" i="3"/>
  <c r="G90" i="2"/>
  <c r="F18" i="3"/>
  <c r="F49" i="2"/>
  <c r="E21" i="3"/>
  <c r="E30" i="3" s="1"/>
  <c r="F51" i="2"/>
  <c r="E23" i="3"/>
  <c r="E32" i="3" s="1"/>
  <c r="F52" i="2"/>
  <c r="E24" i="3"/>
  <c r="E33" i="3" s="1"/>
  <c r="F53" i="2"/>
  <c r="E25" i="3"/>
  <c r="E34" i="3" s="1"/>
  <c r="E12" i="3"/>
  <c r="F84" i="2"/>
  <c r="F54" i="2"/>
  <c r="E26" i="3"/>
  <c r="E35" i="3" s="1"/>
  <c r="F55" i="2"/>
  <c r="E27" i="3"/>
  <c r="E36" i="3" s="1"/>
  <c r="E45" i="3" s="1"/>
  <c r="C111" i="2"/>
  <c r="C112" i="2"/>
  <c r="C113" i="2"/>
  <c r="C114" i="2"/>
  <c r="C115" i="2"/>
  <c r="C103" i="2"/>
  <c r="E44" i="3" l="1"/>
  <c r="E39" i="3"/>
  <c r="E41" i="3"/>
  <c r="H90" i="2"/>
  <c r="G18" i="3"/>
  <c r="G88" i="2"/>
  <c r="F16" i="3"/>
  <c r="G87" i="2"/>
  <c r="F15" i="3"/>
  <c r="E42" i="3"/>
  <c r="G89" i="2"/>
  <c r="F17" i="3"/>
  <c r="G85" i="2"/>
  <c r="F13" i="3"/>
  <c r="F40" i="3" s="1"/>
  <c r="E43" i="3"/>
  <c r="G86" i="2"/>
  <c r="F14" i="3"/>
  <c r="G53" i="2"/>
  <c r="F25" i="3"/>
  <c r="F34" i="3" s="1"/>
  <c r="G52" i="2"/>
  <c r="F24" i="3"/>
  <c r="F33" i="3" s="1"/>
  <c r="G84" i="2"/>
  <c r="F12" i="3"/>
  <c r="G51" i="2"/>
  <c r="F23" i="3"/>
  <c r="F32" i="3" s="1"/>
  <c r="G54" i="2"/>
  <c r="F26" i="3"/>
  <c r="F35" i="3" s="1"/>
  <c r="G55" i="2"/>
  <c r="F27" i="3"/>
  <c r="F36" i="3" s="1"/>
  <c r="F45" i="3" s="1"/>
  <c r="G49" i="2"/>
  <c r="F21" i="3"/>
  <c r="F30" i="3" s="1"/>
  <c r="A44" i="2"/>
  <c r="C126" i="2" s="1"/>
  <c r="A43" i="2"/>
  <c r="C125" i="2" s="1"/>
  <c r="F42" i="3" l="1"/>
  <c r="F43" i="3"/>
  <c r="F41" i="3"/>
  <c r="E46" i="3"/>
  <c r="F44" i="3"/>
  <c r="H89" i="2"/>
  <c r="G17" i="3"/>
  <c r="H85" i="2"/>
  <c r="G13" i="3"/>
  <c r="G40" i="3" s="1"/>
  <c r="H87" i="2"/>
  <c r="G15" i="3"/>
  <c r="H88" i="2"/>
  <c r="G16" i="3"/>
  <c r="H86" i="2"/>
  <c r="G14" i="3"/>
  <c r="I90" i="2"/>
  <c r="H18" i="3"/>
  <c r="H54" i="2"/>
  <c r="G26" i="3"/>
  <c r="G35" i="3" s="1"/>
  <c r="H51" i="2"/>
  <c r="G23" i="3"/>
  <c r="G32" i="3" s="1"/>
  <c r="F39" i="3"/>
  <c r="H84" i="2"/>
  <c r="G12" i="3"/>
  <c r="H55" i="2"/>
  <c r="G27" i="3"/>
  <c r="G36" i="3" s="1"/>
  <c r="G45" i="3" s="1"/>
  <c r="H52" i="2"/>
  <c r="G24" i="3"/>
  <c r="G33" i="3" s="1"/>
  <c r="H49" i="2"/>
  <c r="G21" i="3"/>
  <c r="G30" i="3" s="1"/>
  <c r="H53" i="2"/>
  <c r="G25" i="3"/>
  <c r="G34" i="3" s="1"/>
  <c r="C104" i="2"/>
  <c r="C105" i="2"/>
  <c r="A1" i="50"/>
  <c r="F46" i="3" l="1"/>
  <c r="G44" i="3"/>
  <c r="G42" i="3"/>
  <c r="I88" i="2"/>
  <c r="H16" i="3"/>
  <c r="G41" i="3"/>
  <c r="I86" i="2"/>
  <c r="H14" i="3"/>
  <c r="G43" i="3"/>
  <c r="I85" i="2"/>
  <c r="H13" i="3"/>
  <c r="H40" i="3" s="1"/>
  <c r="J90" i="2"/>
  <c r="I18" i="3"/>
  <c r="G39" i="3"/>
  <c r="I87" i="2"/>
  <c r="H15" i="3"/>
  <c r="I89" i="2"/>
  <c r="H17" i="3"/>
  <c r="I84" i="2"/>
  <c r="H12" i="3"/>
  <c r="I52" i="2"/>
  <c r="H24" i="3"/>
  <c r="H33" i="3" s="1"/>
  <c r="I49" i="2"/>
  <c r="H21" i="3"/>
  <c r="H30" i="3" s="1"/>
  <c r="I51" i="2"/>
  <c r="H23" i="3"/>
  <c r="H32" i="3" s="1"/>
  <c r="I55" i="2"/>
  <c r="H27" i="3"/>
  <c r="H36" i="3" s="1"/>
  <c r="H45" i="3" s="1"/>
  <c r="I53" i="2"/>
  <c r="H25" i="3"/>
  <c r="H34" i="3" s="1"/>
  <c r="I54" i="2"/>
  <c r="H26" i="3"/>
  <c r="H35" i="3" s="1"/>
  <c r="Q15" i="50"/>
  <c r="Q17" i="50"/>
  <c r="Q19" i="50"/>
  <c r="Q21" i="50"/>
  <c r="Q9" i="50"/>
  <c r="Q13" i="50"/>
  <c r="Q11" i="50"/>
  <c r="Q7" i="50"/>
  <c r="Q23" i="50"/>
  <c r="G28" i="50"/>
  <c r="H41" i="3" l="1"/>
  <c r="H44" i="3"/>
  <c r="G46" i="3"/>
  <c r="J88" i="2"/>
  <c r="I16" i="3"/>
  <c r="H42" i="3"/>
  <c r="J85" i="2"/>
  <c r="I13" i="3"/>
  <c r="I40" i="3" s="1"/>
  <c r="J87" i="2"/>
  <c r="I15" i="3"/>
  <c r="K90" i="2"/>
  <c r="J18" i="3"/>
  <c r="H43" i="3"/>
  <c r="J86" i="2"/>
  <c r="I14" i="3"/>
  <c r="J89" i="2"/>
  <c r="I17" i="3"/>
  <c r="J55" i="2"/>
  <c r="I27" i="3"/>
  <c r="I36" i="3" s="1"/>
  <c r="I45" i="3" s="1"/>
  <c r="J49" i="2"/>
  <c r="I21" i="3"/>
  <c r="I30" i="3" s="1"/>
  <c r="J53" i="2"/>
  <c r="I25" i="3"/>
  <c r="I34" i="3" s="1"/>
  <c r="J52" i="2"/>
  <c r="I24" i="3"/>
  <c r="I33" i="3" s="1"/>
  <c r="J54" i="2"/>
  <c r="I26" i="3"/>
  <c r="I35" i="3" s="1"/>
  <c r="H39" i="3"/>
  <c r="J51" i="2"/>
  <c r="I23" i="3"/>
  <c r="I32" i="3" s="1"/>
  <c r="J84" i="2"/>
  <c r="I12" i="3"/>
  <c r="H28" i="50"/>
  <c r="Q8" i="50"/>
  <c r="Q27" i="50"/>
  <c r="Q24" i="50"/>
  <c r="U53" i="46"/>
  <c r="J61" i="46" s="1"/>
  <c r="U43" i="46"/>
  <c r="E51" i="46" s="1"/>
  <c r="U33" i="46"/>
  <c r="G35" i="46" s="1"/>
  <c r="U23" i="46"/>
  <c r="U13" i="46"/>
  <c r="M18" i="46" s="1"/>
  <c r="A40" i="2"/>
  <c r="C122" i="2" s="1"/>
  <c r="A41" i="2"/>
  <c r="C123" i="2" s="1"/>
  <c r="I43" i="3" l="1"/>
  <c r="I42" i="3"/>
  <c r="I44" i="3"/>
  <c r="H46" i="3"/>
  <c r="E110" i="2" s="1"/>
  <c r="K86" i="2"/>
  <c r="J14" i="3"/>
  <c r="L90" i="2"/>
  <c r="K18" i="3"/>
  <c r="K87" i="2"/>
  <c r="J15" i="3"/>
  <c r="K85" i="2"/>
  <c r="J13" i="3"/>
  <c r="J40" i="3" s="1"/>
  <c r="I41" i="3"/>
  <c r="K89" i="2"/>
  <c r="J17" i="3"/>
  <c r="K88" i="2"/>
  <c r="J16" i="3"/>
  <c r="K52" i="2"/>
  <c r="J24" i="3"/>
  <c r="J33" i="3" s="1"/>
  <c r="K53" i="2"/>
  <c r="J25" i="3"/>
  <c r="J34" i="3" s="1"/>
  <c r="I39" i="3"/>
  <c r="K49" i="2"/>
  <c r="J21" i="3"/>
  <c r="J30" i="3" s="1"/>
  <c r="K51" i="2"/>
  <c r="J23" i="3"/>
  <c r="J32" i="3" s="1"/>
  <c r="K54" i="2"/>
  <c r="J26" i="3"/>
  <c r="J35" i="3" s="1"/>
  <c r="K84" i="2"/>
  <c r="J12" i="3"/>
  <c r="K55" i="2"/>
  <c r="J27" i="3"/>
  <c r="J36" i="3" s="1"/>
  <c r="J45" i="3" s="1"/>
  <c r="C101" i="2"/>
  <c r="C102" i="2"/>
  <c r="J59" i="46"/>
  <c r="Q26" i="50"/>
  <c r="I28" i="50"/>
  <c r="Q6" i="50"/>
  <c r="Q25" i="50"/>
  <c r="Q16" i="50"/>
  <c r="Q12" i="50"/>
  <c r="J28" i="50"/>
  <c r="Q20" i="50"/>
  <c r="Q22" i="50"/>
  <c r="Q14" i="50"/>
  <c r="M51" i="46"/>
  <c r="D38" i="46"/>
  <c r="E56" i="46"/>
  <c r="C57" i="46"/>
  <c r="L60" i="46"/>
  <c r="M44" i="46"/>
  <c r="F54" i="46"/>
  <c r="B58" i="46"/>
  <c r="H61" i="46"/>
  <c r="B46" i="46"/>
  <c r="F55" i="46"/>
  <c r="K58" i="46"/>
  <c r="J31" i="46"/>
  <c r="H30" i="46"/>
  <c r="J28" i="46"/>
  <c r="C27" i="46"/>
  <c r="B26" i="46"/>
  <c r="G25" i="46"/>
  <c r="L24" i="46"/>
  <c r="D24" i="46"/>
  <c r="G31" i="46"/>
  <c r="K27" i="46"/>
  <c r="K25" i="46"/>
  <c r="H24" i="46"/>
  <c r="K31" i="46"/>
  <c r="D30" i="46"/>
  <c r="F28" i="46"/>
  <c r="J26" i="46"/>
  <c r="M25" i="46"/>
  <c r="F25" i="46"/>
  <c r="J24" i="46"/>
  <c r="C24" i="46"/>
  <c r="M29" i="46"/>
  <c r="H26" i="46"/>
  <c r="C25" i="46"/>
  <c r="B24" i="46"/>
  <c r="K15" i="46"/>
  <c r="B25" i="46"/>
  <c r="E29" i="46"/>
  <c r="F26" i="46"/>
  <c r="G24" i="46"/>
  <c r="G27" i="46"/>
  <c r="I25" i="46"/>
  <c r="C31" i="46"/>
  <c r="J54" i="46"/>
  <c r="H56" i="46"/>
  <c r="C58" i="46"/>
  <c r="M60" i="46"/>
  <c r="I47" i="46"/>
  <c r="B54" i="46"/>
  <c r="K54" i="46"/>
  <c r="J55" i="46"/>
  <c r="L56" i="46"/>
  <c r="H57" i="46"/>
  <c r="F58" i="46"/>
  <c r="F59" i="46"/>
  <c r="E60" i="46"/>
  <c r="C61" i="46"/>
  <c r="I55" i="46"/>
  <c r="G57" i="46"/>
  <c r="B59" i="46"/>
  <c r="D60" i="46"/>
  <c r="K61" i="46"/>
  <c r="L44" i="46"/>
  <c r="C54" i="46"/>
  <c r="B55" i="46"/>
  <c r="D56" i="46"/>
  <c r="M56" i="46"/>
  <c r="K57" i="46"/>
  <c r="J58" i="46"/>
  <c r="I59" i="46"/>
  <c r="H60" i="46"/>
  <c r="G61" i="46"/>
  <c r="A53" i="46"/>
  <c r="A43" i="46"/>
  <c r="H40" i="46"/>
  <c r="M37" i="46"/>
  <c r="F36" i="46"/>
  <c r="C35" i="46"/>
  <c r="F34" i="46"/>
  <c r="I39" i="46"/>
  <c r="I37" i="46"/>
  <c r="B36" i="46"/>
  <c r="L34" i="46"/>
  <c r="D34" i="46"/>
  <c r="E37" i="46"/>
  <c r="J34" i="46"/>
  <c r="G41" i="46"/>
  <c r="J36" i="46"/>
  <c r="H34" i="46"/>
  <c r="J38" i="46"/>
  <c r="K35" i="46"/>
  <c r="B34" i="46"/>
  <c r="B20" i="46"/>
  <c r="H18" i="46"/>
  <c r="J16" i="46"/>
  <c r="G15" i="46"/>
  <c r="E14" i="46"/>
  <c r="L19" i="46"/>
  <c r="B18" i="46"/>
  <c r="F16" i="46"/>
  <c r="C15" i="46"/>
  <c r="D14" i="46"/>
  <c r="B16" i="46"/>
  <c r="G19" i="46"/>
  <c r="A33" i="46"/>
  <c r="H14" i="46"/>
  <c r="C17" i="46"/>
  <c r="J20" i="46"/>
  <c r="L14" i="46"/>
  <c r="I17" i="46"/>
  <c r="M21" i="46"/>
  <c r="I51" i="46"/>
  <c r="F50" i="46"/>
  <c r="J46" i="46"/>
  <c r="C45" i="46"/>
  <c r="D44" i="46"/>
  <c r="D45" i="46"/>
  <c r="H48" i="46"/>
  <c r="F24" i="46"/>
  <c r="K24" i="46"/>
  <c r="E25" i="46"/>
  <c r="J25" i="46"/>
  <c r="D26" i="46"/>
  <c r="L26" i="46"/>
  <c r="B28" i="46"/>
  <c r="I29" i="46"/>
  <c r="L30" i="46"/>
  <c r="E44" i="46"/>
  <c r="K45" i="46"/>
  <c r="G49" i="46"/>
  <c r="G54" i="46"/>
  <c r="E55" i="46"/>
  <c r="M55" i="46"/>
  <c r="I56" i="46"/>
  <c r="D57" i="46"/>
  <c r="L57" i="46"/>
  <c r="G58" i="46"/>
  <c r="E59" i="46"/>
  <c r="M59" i="46"/>
  <c r="I60" i="46"/>
  <c r="D61" i="46"/>
  <c r="L61" i="46"/>
  <c r="L21" i="46"/>
  <c r="H21" i="46"/>
  <c r="D21" i="46"/>
  <c r="M20" i="46"/>
  <c r="I20" i="46"/>
  <c r="E20" i="46"/>
  <c r="J19" i="46"/>
  <c r="F19" i="46"/>
  <c r="B19" i="46"/>
  <c r="K18" i="46"/>
  <c r="G18" i="46"/>
  <c r="C18" i="46"/>
  <c r="L17" i="46"/>
  <c r="H17" i="46"/>
  <c r="D17" i="46"/>
  <c r="M16" i="46"/>
  <c r="K21" i="46"/>
  <c r="G21" i="46"/>
  <c r="J21" i="46"/>
  <c r="F21" i="46"/>
  <c r="B21" i="46"/>
  <c r="K20" i="46"/>
  <c r="G20" i="46"/>
  <c r="C20" i="46"/>
  <c r="I14" i="46"/>
  <c r="M14" i="46"/>
  <c r="D15" i="46"/>
  <c r="H15" i="46"/>
  <c r="L15" i="46"/>
  <c r="C16" i="46"/>
  <c r="G16" i="46"/>
  <c r="K16" i="46"/>
  <c r="E17" i="46"/>
  <c r="J17" i="46"/>
  <c r="D18" i="46"/>
  <c r="I18" i="46"/>
  <c r="C19" i="46"/>
  <c r="H19" i="46"/>
  <c r="M19" i="46"/>
  <c r="D20" i="46"/>
  <c r="L20" i="46"/>
  <c r="C21" i="46"/>
  <c r="B14" i="46"/>
  <c r="F14" i="46"/>
  <c r="J14" i="46"/>
  <c r="E15" i="46"/>
  <c r="I15" i="46"/>
  <c r="M15" i="46"/>
  <c r="D16" i="46"/>
  <c r="H16" i="46"/>
  <c r="L16" i="46"/>
  <c r="F17" i="46"/>
  <c r="K17" i="46"/>
  <c r="E18" i="46"/>
  <c r="J18" i="46"/>
  <c r="D19" i="46"/>
  <c r="I19" i="46"/>
  <c r="F20" i="46"/>
  <c r="E21" i="46"/>
  <c r="C14" i="46"/>
  <c r="G14" i="46"/>
  <c r="K14" i="46"/>
  <c r="B15" i="46"/>
  <c r="F15" i="46"/>
  <c r="J15" i="46"/>
  <c r="E16" i="46"/>
  <c r="I16" i="46"/>
  <c r="B17" i="46"/>
  <c r="G17" i="46"/>
  <c r="M17" i="46"/>
  <c r="F18" i="46"/>
  <c r="L18" i="46"/>
  <c r="E19" i="46"/>
  <c r="K19" i="46"/>
  <c r="H20" i="46"/>
  <c r="I21" i="46"/>
  <c r="E26" i="46"/>
  <c r="I26" i="46"/>
  <c r="M26" i="46"/>
  <c r="D27" i="46"/>
  <c r="H27" i="46"/>
  <c r="L27" i="46"/>
  <c r="C28" i="46"/>
  <c r="G28" i="46"/>
  <c r="K28" i="46"/>
  <c r="B29" i="46"/>
  <c r="F29" i="46"/>
  <c r="J29" i="46"/>
  <c r="E30" i="46"/>
  <c r="I30" i="46"/>
  <c r="M30" i="46"/>
  <c r="D31" i="46"/>
  <c r="H31" i="46"/>
  <c r="L31" i="46"/>
  <c r="J41" i="46"/>
  <c r="F41" i="46"/>
  <c r="B41" i="46"/>
  <c r="K40" i="46"/>
  <c r="G40" i="46"/>
  <c r="C40" i="46"/>
  <c r="L39" i="46"/>
  <c r="H39" i="46"/>
  <c r="D39" i="46"/>
  <c r="M38" i="46"/>
  <c r="I38" i="46"/>
  <c r="E38" i="46"/>
  <c r="M41" i="46"/>
  <c r="I41" i="46"/>
  <c r="E41" i="46"/>
  <c r="J40" i="46"/>
  <c r="F40" i="46"/>
  <c r="B40" i="46"/>
  <c r="K39" i="46"/>
  <c r="G39" i="46"/>
  <c r="C39" i="46"/>
  <c r="L38" i="46"/>
  <c r="E34" i="46"/>
  <c r="I34" i="46"/>
  <c r="M34" i="46"/>
  <c r="D35" i="46"/>
  <c r="H35" i="46"/>
  <c r="L35" i="46"/>
  <c r="C36" i="46"/>
  <c r="G36" i="46"/>
  <c r="K36" i="46"/>
  <c r="B37" i="46"/>
  <c r="F37" i="46"/>
  <c r="J37" i="46"/>
  <c r="F38" i="46"/>
  <c r="K38" i="46"/>
  <c r="B39" i="46"/>
  <c r="J39" i="46"/>
  <c r="I40" i="46"/>
  <c r="H41" i="46"/>
  <c r="L45" i="46"/>
  <c r="C46" i="46"/>
  <c r="K46" i="46"/>
  <c r="B47" i="46"/>
  <c r="J47" i="46"/>
  <c r="I48" i="46"/>
  <c r="H49" i="46"/>
  <c r="G50" i="46"/>
  <c r="F51" i="46"/>
  <c r="E27" i="46"/>
  <c r="I27" i="46"/>
  <c r="M27" i="46"/>
  <c r="D28" i="46"/>
  <c r="H28" i="46"/>
  <c r="L28" i="46"/>
  <c r="C29" i="46"/>
  <c r="G29" i="46"/>
  <c r="K29" i="46"/>
  <c r="B30" i="46"/>
  <c r="F30" i="46"/>
  <c r="J30" i="46"/>
  <c r="E31" i="46"/>
  <c r="I31" i="46"/>
  <c r="M31" i="46"/>
  <c r="E35" i="46"/>
  <c r="I35" i="46"/>
  <c r="M35" i="46"/>
  <c r="D36" i="46"/>
  <c r="H36" i="46"/>
  <c r="L36" i="46"/>
  <c r="C37" i="46"/>
  <c r="G37" i="46"/>
  <c r="K37" i="46"/>
  <c r="B38" i="46"/>
  <c r="G38" i="46"/>
  <c r="E39" i="46"/>
  <c r="M39" i="46"/>
  <c r="D40" i="46"/>
  <c r="L40" i="46"/>
  <c r="C41" i="46"/>
  <c r="K41" i="46"/>
  <c r="H44" i="46"/>
  <c r="G45" i="46"/>
  <c r="F46" i="46"/>
  <c r="E47" i="46"/>
  <c r="M47" i="46"/>
  <c r="D48" i="46"/>
  <c r="L48" i="46"/>
  <c r="C49" i="46"/>
  <c r="K49" i="46"/>
  <c r="B50" i="46"/>
  <c r="J50" i="46"/>
  <c r="E24" i="46"/>
  <c r="I24" i="46"/>
  <c r="M24" i="46"/>
  <c r="D25" i="46"/>
  <c r="H25" i="46"/>
  <c r="L25" i="46"/>
  <c r="C26" i="46"/>
  <c r="G26" i="46"/>
  <c r="K26" i="46"/>
  <c r="B27" i="46"/>
  <c r="F27" i="46"/>
  <c r="J27" i="46"/>
  <c r="E28" i="46"/>
  <c r="I28" i="46"/>
  <c r="M28" i="46"/>
  <c r="D29" i="46"/>
  <c r="H29" i="46"/>
  <c r="L29" i="46"/>
  <c r="C30" i="46"/>
  <c r="G30" i="46"/>
  <c r="K30" i="46"/>
  <c r="B31" i="46"/>
  <c r="F31" i="46"/>
  <c r="C34" i="46"/>
  <c r="G34" i="46"/>
  <c r="K34" i="46"/>
  <c r="B35" i="46"/>
  <c r="F35" i="46"/>
  <c r="J35" i="46"/>
  <c r="E36" i="46"/>
  <c r="I36" i="46"/>
  <c r="M36" i="46"/>
  <c r="D37" i="46"/>
  <c r="H37" i="46"/>
  <c r="L37" i="46"/>
  <c r="C38" i="46"/>
  <c r="H38" i="46"/>
  <c r="F39" i="46"/>
  <c r="E40" i="46"/>
  <c r="M40" i="46"/>
  <c r="D41" i="46"/>
  <c r="L41" i="46"/>
  <c r="L51" i="46"/>
  <c r="H51" i="46"/>
  <c r="D51" i="46"/>
  <c r="M50" i="46"/>
  <c r="I50" i="46"/>
  <c r="E50" i="46"/>
  <c r="J49" i="46"/>
  <c r="F49" i="46"/>
  <c r="B49" i="46"/>
  <c r="K48" i="46"/>
  <c r="G48" i="46"/>
  <c r="C48" i="46"/>
  <c r="L47" i="46"/>
  <c r="H47" i="46"/>
  <c r="D47" i="46"/>
  <c r="M46" i="46"/>
  <c r="I46" i="46"/>
  <c r="E46" i="46"/>
  <c r="J45" i="46"/>
  <c r="F45" i="46"/>
  <c r="B45" i="46"/>
  <c r="K44" i="46"/>
  <c r="G44" i="46"/>
  <c r="C44" i="46"/>
  <c r="K51" i="46"/>
  <c r="G51" i="46"/>
  <c r="C51" i="46"/>
  <c r="L50" i="46"/>
  <c r="H50" i="46"/>
  <c r="D50" i="46"/>
  <c r="M49" i="46"/>
  <c r="I49" i="46"/>
  <c r="E49" i="46"/>
  <c r="J48" i="46"/>
  <c r="F48" i="46"/>
  <c r="B48" i="46"/>
  <c r="K47" i="46"/>
  <c r="G47" i="46"/>
  <c r="C47" i="46"/>
  <c r="L46" i="46"/>
  <c r="H46" i="46"/>
  <c r="D46" i="46"/>
  <c r="M45" i="46"/>
  <c r="I45" i="46"/>
  <c r="E45" i="46"/>
  <c r="J44" i="46"/>
  <c r="F44" i="46"/>
  <c r="B44" i="46"/>
  <c r="I44" i="46"/>
  <c r="H45" i="46"/>
  <c r="G46" i="46"/>
  <c r="F47" i="46"/>
  <c r="E48" i="46"/>
  <c r="M48" i="46"/>
  <c r="D49" i="46"/>
  <c r="L49" i="46"/>
  <c r="C50" i="46"/>
  <c r="K50" i="46"/>
  <c r="B51" i="46"/>
  <c r="J51" i="46"/>
  <c r="D54" i="46"/>
  <c r="H54" i="46"/>
  <c r="L54" i="46"/>
  <c r="C55" i="46"/>
  <c r="G55" i="46"/>
  <c r="K55" i="46"/>
  <c r="B56" i="46"/>
  <c r="F56" i="46"/>
  <c r="J56" i="46"/>
  <c r="E57" i="46"/>
  <c r="I57" i="46"/>
  <c r="M57" i="46"/>
  <c r="D58" i="46"/>
  <c r="H58" i="46"/>
  <c r="L58" i="46"/>
  <c r="C59" i="46"/>
  <c r="G59" i="46"/>
  <c r="K59" i="46"/>
  <c r="B60" i="46"/>
  <c r="F60" i="46"/>
  <c r="J60" i="46"/>
  <c r="E61" i="46"/>
  <c r="I61" i="46"/>
  <c r="M61" i="46"/>
  <c r="E54" i="46"/>
  <c r="I54" i="46"/>
  <c r="M54" i="46"/>
  <c r="D55" i="46"/>
  <c r="H55" i="46"/>
  <c r="L55" i="46"/>
  <c r="C56" i="46"/>
  <c r="G56" i="46"/>
  <c r="K56" i="46"/>
  <c r="B57" i="46"/>
  <c r="F57" i="46"/>
  <c r="J57" i="46"/>
  <c r="E58" i="46"/>
  <c r="I58" i="46"/>
  <c r="M58" i="46"/>
  <c r="D59" i="46"/>
  <c r="H59" i="46"/>
  <c r="L59" i="46"/>
  <c r="C60" i="46"/>
  <c r="G60" i="46"/>
  <c r="K60" i="46"/>
  <c r="B61" i="46"/>
  <c r="F61" i="46"/>
  <c r="K45" i="48"/>
  <c r="K46" i="48"/>
  <c r="K47" i="48"/>
  <c r="K48" i="48"/>
  <c r="K49" i="48"/>
  <c r="K50" i="48"/>
  <c r="K51" i="48"/>
  <c r="K52" i="48"/>
  <c r="K53" i="48"/>
  <c r="K54" i="48"/>
  <c r="K55" i="48"/>
  <c r="K56" i="48"/>
  <c r="K57" i="48"/>
  <c r="K58" i="48"/>
  <c r="K59" i="48"/>
  <c r="K60" i="48"/>
  <c r="K61" i="48"/>
  <c r="K62" i="48"/>
  <c r="K63" i="48"/>
  <c r="K64" i="48"/>
  <c r="K65" i="48"/>
  <c r="K66" i="48"/>
  <c r="K67" i="48"/>
  <c r="K68" i="48"/>
  <c r="K44" i="48"/>
  <c r="G66" i="48"/>
  <c r="F45" i="48"/>
  <c r="G45" i="48" s="1"/>
  <c r="G46" i="48"/>
  <c r="G47" i="48"/>
  <c r="G48" i="48"/>
  <c r="G49" i="48"/>
  <c r="G50" i="48"/>
  <c r="G51" i="48"/>
  <c r="G52" i="48"/>
  <c r="G53" i="48"/>
  <c r="G54" i="48"/>
  <c r="G55" i="48"/>
  <c r="G56" i="48"/>
  <c r="G57" i="48"/>
  <c r="G58" i="48"/>
  <c r="G59" i="48"/>
  <c r="G60" i="48"/>
  <c r="G61" i="48"/>
  <c r="G62" i="48"/>
  <c r="G63" i="48"/>
  <c r="G64" i="48"/>
  <c r="G65" i="48"/>
  <c r="G67" i="48"/>
  <c r="M67" i="48" s="1"/>
  <c r="G68" i="48"/>
  <c r="G44" i="48"/>
  <c r="M44" i="48" s="1"/>
  <c r="B43" i="48"/>
  <c r="B33" i="48"/>
  <c r="B34" i="48"/>
  <c r="B35" i="48"/>
  <c r="B36" i="48"/>
  <c r="B37" i="48"/>
  <c r="B38" i="48"/>
  <c r="B39" i="48"/>
  <c r="B40" i="48"/>
  <c r="J41" i="3" l="1"/>
  <c r="J43" i="3"/>
  <c r="E99" i="2"/>
  <c r="I46" i="3"/>
  <c r="J42" i="3"/>
  <c r="J44" i="3"/>
  <c r="L89" i="2"/>
  <c r="K17" i="3"/>
  <c r="L85" i="2"/>
  <c r="K13" i="3"/>
  <c r="K40" i="3" s="1"/>
  <c r="L88" i="2"/>
  <c r="K16" i="3"/>
  <c r="L87" i="2"/>
  <c r="K15" i="3"/>
  <c r="M90" i="2"/>
  <c r="L18" i="3"/>
  <c r="L86" i="2"/>
  <c r="K14" i="3"/>
  <c r="L54" i="2"/>
  <c r="K26" i="3"/>
  <c r="K35" i="3" s="1"/>
  <c r="K44" i="3" s="1"/>
  <c r="L49" i="2"/>
  <c r="K21" i="3"/>
  <c r="K30" i="3" s="1"/>
  <c r="L51" i="2"/>
  <c r="K23" i="3"/>
  <c r="K32" i="3" s="1"/>
  <c r="L84" i="2"/>
  <c r="K12" i="3"/>
  <c r="L53" i="2"/>
  <c r="K25" i="3"/>
  <c r="K34" i="3" s="1"/>
  <c r="L55" i="2"/>
  <c r="K27" i="3"/>
  <c r="K36" i="3" s="1"/>
  <c r="K45" i="3" s="1"/>
  <c r="J39" i="3"/>
  <c r="L52" i="2"/>
  <c r="K24" i="3"/>
  <c r="K33" i="3" s="1"/>
  <c r="O24" i="46"/>
  <c r="R51" i="46"/>
  <c r="O39" i="46"/>
  <c r="O25" i="46"/>
  <c r="O51" i="46"/>
  <c r="R44" i="46"/>
  <c r="O61" i="46"/>
  <c r="M66" i="48"/>
  <c r="M62" i="48"/>
  <c r="M58" i="48"/>
  <c r="M54" i="48"/>
  <c r="M50" i="48"/>
  <c r="M46" i="48"/>
  <c r="M65" i="48"/>
  <c r="M61" i="48"/>
  <c r="M53" i="48"/>
  <c r="M49" i="48"/>
  <c r="M45" i="48"/>
  <c r="R19" i="50"/>
  <c r="S19" i="50" s="1"/>
  <c r="R7" i="50"/>
  <c r="S7" i="50" s="1"/>
  <c r="Q10" i="50"/>
  <c r="K28" i="50"/>
  <c r="Q18" i="50"/>
  <c r="M63" i="48"/>
  <c r="M59" i="48"/>
  <c r="M55" i="48"/>
  <c r="M51" i="48"/>
  <c r="M47" i="48"/>
  <c r="M64" i="48"/>
  <c r="M60" i="48"/>
  <c r="M56" i="48"/>
  <c r="M52" i="48"/>
  <c r="M48" i="48"/>
  <c r="M68" i="48"/>
  <c r="K69" i="48"/>
  <c r="M57" i="48"/>
  <c r="G69" i="48"/>
  <c r="O44" i="46"/>
  <c r="Q61" i="46"/>
  <c r="Q25" i="46"/>
  <c r="Q47" i="46"/>
  <c r="O34" i="46"/>
  <c r="P25" i="46"/>
  <c r="Q59" i="46"/>
  <c r="R56" i="46"/>
  <c r="P19" i="46"/>
  <c r="R21" i="46"/>
  <c r="Q46" i="46"/>
  <c r="Q24" i="46"/>
  <c r="P24" i="46"/>
  <c r="Q60" i="46"/>
  <c r="Q40" i="46"/>
  <c r="P55" i="46"/>
  <c r="R57" i="46"/>
  <c r="O48" i="46"/>
  <c r="Q56" i="46"/>
  <c r="R25" i="46"/>
  <c r="O17" i="46"/>
  <c r="P14" i="46"/>
  <c r="P44" i="46"/>
  <c r="Q38" i="46"/>
  <c r="R45" i="46"/>
  <c r="O57" i="46"/>
  <c r="R50" i="46"/>
  <c r="Q45" i="46"/>
  <c r="O46" i="46"/>
  <c r="Q51" i="46"/>
  <c r="O47" i="46"/>
  <c r="P29" i="46"/>
  <c r="O28" i="46"/>
  <c r="P59" i="46"/>
  <c r="R60" i="46"/>
  <c r="P58" i="46"/>
  <c r="Q55" i="46"/>
  <c r="P54" i="46"/>
  <c r="O58" i="46"/>
  <c r="O54" i="46"/>
  <c r="P48" i="46"/>
  <c r="P45" i="46"/>
  <c r="R47" i="46"/>
  <c r="P49" i="46"/>
  <c r="Q50" i="46"/>
  <c r="O45" i="46"/>
  <c r="O35" i="46"/>
  <c r="O26" i="46"/>
  <c r="R24" i="46"/>
  <c r="Q26" i="46"/>
  <c r="R19" i="46"/>
  <c r="P16" i="46"/>
  <c r="P20" i="46"/>
  <c r="P37" i="46"/>
  <c r="Q57" i="46"/>
  <c r="R61" i="46"/>
  <c r="P60" i="46"/>
  <c r="O59" i="46"/>
  <c r="P56" i="46"/>
  <c r="Q37" i="46"/>
  <c r="P36" i="46"/>
  <c r="O31" i="46"/>
  <c r="O27" i="46"/>
  <c r="R38" i="46"/>
  <c r="R35" i="46"/>
  <c r="Q34" i="46"/>
  <c r="R31" i="46"/>
  <c r="R27" i="46"/>
  <c r="Q20" i="46"/>
  <c r="O15" i="46"/>
  <c r="Q18" i="46"/>
  <c r="O20" i="46"/>
  <c r="O18" i="46"/>
  <c r="O36" i="46"/>
  <c r="R15" i="46"/>
  <c r="R58" i="46"/>
  <c r="R54" i="46"/>
  <c r="Q29" i="46"/>
  <c r="P28" i="46"/>
  <c r="P41" i="46"/>
  <c r="R14" i="46"/>
  <c r="Q48" i="46"/>
  <c r="P46" i="46"/>
  <c r="P50" i="46"/>
  <c r="R41" i="46"/>
  <c r="R37" i="46"/>
  <c r="Q36" i="46"/>
  <c r="P51" i="46"/>
  <c r="Q14" i="46"/>
  <c r="O16" i="46"/>
  <c r="R20" i="46"/>
  <c r="R18" i="46"/>
  <c r="Q21" i="46"/>
  <c r="P35" i="46"/>
  <c r="O60" i="46"/>
  <c r="O56" i="46"/>
  <c r="O49" i="46"/>
  <c r="P40" i="46"/>
  <c r="P39" i="46"/>
  <c r="Q49" i="46"/>
  <c r="R46" i="46"/>
  <c r="Q41" i="46"/>
  <c r="O37" i="46"/>
  <c r="P38" i="46"/>
  <c r="Q39" i="46"/>
  <c r="R40" i="46"/>
  <c r="Q30" i="46"/>
  <c r="O29" i="46"/>
  <c r="P17" i="46"/>
  <c r="O21" i="46"/>
  <c r="O19" i="46"/>
  <c r="O55" i="46"/>
  <c r="R17" i="46"/>
  <c r="Q19" i="46"/>
  <c r="Q17" i="46"/>
  <c r="P61" i="46"/>
  <c r="R59" i="46"/>
  <c r="Q58" i="46"/>
  <c r="P57" i="46"/>
  <c r="R55" i="46"/>
  <c r="Q54" i="46"/>
  <c r="R34" i="46"/>
  <c r="O50" i="46"/>
  <c r="O30" i="46"/>
  <c r="R36" i="46"/>
  <c r="Q35" i="46"/>
  <c r="P34" i="46"/>
  <c r="R39" i="46"/>
  <c r="O41" i="46"/>
  <c r="Q31" i="46"/>
  <c r="P30" i="46"/>
  <c r="R28" i="46"/>
  <c r="Q27" i="46"/>
  <c r="P26" i="46"/>
  <c r="P21" i="46"/>
  <c r="O14" i="46"/>
  <c r="R16" i="46"/>
  <c r="Q15" i="46"/>
  <c r="R48" i="46"/>
  <c r="P47" i="46"/>
  <c r="R30" i="46"/>
  <c r="R26" i="46"/>
  <c r="R49" i="46"/>
  <c r="Q44" i="46"/>
  <c r="O38" i="46"/>
  <c r="P31" i="46"/>
  <c r="R29" i="46"/>
  <c r="Q28" i="46"/>
  <c r="P27" i="46"/>
  <c r="O40" i="46"/>
  <c r="P18" i="46"/>
  <c r="Q16" i="46"/>
  <c r="P15" i="46"/>
  <c r="B15" i="48"/>
  <c r="B16" i="48" s="1"/>
  <c r="B17" i="48" s="1"/>
  <c r="J46" i="3" l="1"/>
  <c r="K43" i="3"/>
  <c r="M87" i="2"/>
  <c r="L15" i="3"/>
  <c r="K41" i="3"/>
  <c r="M88" i="2"/>
  <c r="L16" i="3"/>
  <c r="N90" i="2"/>
  <c r="M18" i="3"/>
  <c r="K42" i="3"/>
  <c r="M85" i="2"/>
  <c r="L13" i="3"/>
  <c r="L40" i="3" s="1"/>
  <c r="M86" i="2"/>
  <c r="L14" i="3"/>
  <c r="M89" i="2"/>
  <c r="L17" i="3"/>
  <c r="K39" i="3"/>
  <c r="M84" i="2"/>
  <c r="L12" i="3"/>
  <c r="M55" i="2"/>
  <c r="L27" i="3"/>
  <c r="L36" i="3" s="1"/>
  <c r="L45" i="3" s="1"/>
  <c r="M53" i="2"/>
  <c r="L25" i="3"/>
  <c r="L34" i="3" s="1"/>
  <c r="M51" i="2"/>
  <c r="L23" i="3"/>
  <c r="L32" i="3" s="1"/>
  <c r="M49" i="2"/>
  <c r="L21" i="3"/>
  <c r="L30" i="3" s="1"/>
  <c r="M52" i="2"/>
  <c r="L24" i="3"/>
  <c r="L33" i="3" s="1"/>
  <c r="M54" i="2"/>
  <c r="L26" i="3"/>
  <c r="L35" i="3" s="1"/>
  <c r="S51" i="46"/>
  <c r="S25" i="46"/>
  <c r="S45" i="46"/>
  <c r="Q28" i="50"/>
  <c r="R15" i="50"/>
  <c r="S15" i="50" s="1"/>
  <c r="R27" i="50"/>
  <c r="S27" i="50" s="1"/>
  <c r="R25" i="50"/>
  <c r="S25" i="50" s="1"/>
  <c r="R9" i="50"/>
  <c r="S9" i="50" s="1"/>
  <c r="R13" i="50"/>
  <c r="S13" i="50" s="1"/>
  <c r="R21" i="50"/>
  <c r="S21" i="50" s="1"/>
  <c r="R11" i="50"/>
  <c r="S11" i="50" s="1"/>
  <c r="L28" i="50"/>
  <c r="R17" i="50"/>
  <c r="S17" i="50" s="1"/>
  <c r="M69" i="48"/>
  <c r="S24" i="46"/>
  <c r="S57" i="46"/>
  <c r="S60" i="46"/>
  <c r="S16" i="46"/>
  <c r="S17" i="46"/>
  <c r="S56" i="46"/>
  <c r="S55" i="46"/>
  <c r="S28" i="46"/>
  <c r="S61" i="46"/>
  <c r="S44" i="46"/>
  <c r="S58" i="46"/>
  <c r="S41" i="46"/>
  <c r="S36" i="46"/>
  <c r="S40" i="46"/>
  <c r="S47" i="46"/>
  <c r="S39" i="46"/>
  <c r="S46" i="46"/>
  <c r="S35" i="46"/>
  <c r="S27" i="46"/>
  <c r="S48" i="46"/>
  <c r="S29" i="46"/>
  <c r="S50" i="46"/>
  <c r="S59" i="46"/>
  <c r="S37" i="46"/>
  <c r="S18" i="46"/>
  <c r="S34" i="46"/>
  <c r="S54" i="46"/>
  <c r="S31" i="46"/>
  <c r="S26" i="46"/>
  <c r="S20" i="46"/>
  <c r="S15" i="46"/>
  <c r="S38" i="46"/>
  <c r="S14" i="46"/>
  <c r="S49" i="46"/>
  <c r="S19" i="46"/>
  <c r="S30" i="46"/>
  <c r="S21" i="46"/>
  <c r="L44" i="3" l="1"/>
  <c r="L42" i="3"/>
  <c r="L43" i="3"/>
  <c r="L41" i="3"/>
  <c r="N85" i="2"/>
  <c r="M13" i="3"/>
  <c r="M40" i="3" s="1"/>
  <c r="N86" i="2"/>
  <c r="M14" i="3"/>
  <c r="O90" i="2"/>
  <c r="N18" i="3"/>
  <c r="N88" i="2"/>
  <c r="M16" i="3"/>
  <c r="K46" i="3"/>
  <c r="N89" i="2"/>
  <c r="M17" i="3"/>
  <c r="N87" i="2"/>
  <c r="M15" i="3"/>
  <c r="N49" i="2"/>
  <c r="M21" i="3"/>
  <c r="M30" i="3" s="1"/>
  <c r="N51" i="2"/>
  <c r="M23" i="3"/>
  <c r="M32" i="3" s="1"/>
  <c r="N52" i="2"/>
  <c r="M24" i="3"/>
  <c r="M33" i="3" s="1"/>
  <c r="N53" i="2"/>
  <c r="M25" i="3"/>
  <c r="M34" i="3" s="1"/>
  <c r="N55" i="2"/>
  <c r="M27" i="3"/>
  <c r="M36" i="3" s="1"/>
  <c r="M45" i="3" s="1"/>
  <c r="L39" i="3"/>
  <c r="N54" i="2"/>
  <c r="M26" i="3"/>
  <c r="M35" i="3" s="1"/>
  <c r="N84" i="2"/>
  <c r="M12" i="3"/>
  <c r="R16" i="50"/>
  <c r="S16" i="50" s="1"/>
  <c r="R23" i="50"/>
  <c r="S23" i="50" s="1"/>
  <c r="O28" i="50"/>
  <c r="R26" i="50"/>
  <c r="S26" i="50" s="1"/>
  <c r="R24" i="50"/>
  <c r="S24" i="50" s="1"/>
  <c r="R14" i="50"/>
  <c r="S14" i="50" s="1"/>
  <c r="R8" i="50"/>
  <c r="S8" i="50" s="1"/>
  <c r="R12" i="50"/>
  <c r="S12" i="50" s="1"/>
  <c r="M28" i="50"/>
  <c r="R6" i="50"/>
  <c r="Q4" i="46"/>
  <c r="R4" i="46"/>
  <c r="R5" i="46"/>
  <c r="P6" i="46"/>
  <c r="P7" i="46"/>
  <c r="R7" i="46"/>
  <c r="Q8" i="46"/>
  <c r="R8" i="46"/>
  <c r="P9" i="46"/>
  <c r="R9" i="46"/>
  <c r="Q10" i="46"/>
  <c r="R10" i="46"/>
  <c r="Q11" i="46"/>
  <c r="R11" i="46"/>
  <c r="P11" i="46"/>
  <c r="O11" i="46"/>
  <c r="P10" i="46"/>
  <c r="O10" i="46"/>
  <c r="O9" i="46"/>
  <c r="Q9" i="46"/>
  <c r="P8" i="46"/>
  <c r="O8" i="46"/>
  <c r="O7" i="46"/>
  <c r="Q7" i="46"/>
  <c r="O6" i="46"/>
  <c r="R6" i="46"/>
  <c r="Q6" i="46"/>
  <c r="Q5" i="46"/>
  <c r="P5" i="46"/>
  <c r="O5" i="46"/>
  <c r="P4" i="46"/>
  <c r="O4" i="46"/>
  <c r="M42" i="3" l="1"/>
  <c r="M41" i="3"/>
  <c r="M43" i="3"/>
  <c r="L46" i="3"/>
  <c r="F110" i="2" s="1"/>
  <c r="O89" i="2"/>
  <c r="N17" i="3"/>
  <c r="O88" i="2"/>
  <c r="N16" i="3"/>
  <c r="P90" i="2"/>
  <c r="O18" i="3"/>
  <c r="O86" i="2"/>
  <c r="N14" i="3"/>
  <c r="O87" i="2"/>
  <c r="N15" i="3"/>
  <c r="M44" i="3"/>
  <c r="O85" i="2"/>
  <c r="N13" i="3"/>
  <c r="N40" i="3" s="1"/>
  <c r="O55" i="2"/>
  <c r="N27" i="3"/>
  <c r="N36" i="3" s="1"/>
  <c r="N45" i="3" s="1"/>
  <c r="O53" i="2"/>
  <c r="N25" i="3"/>
  <c r="N34" i="3" s="1"/>
  <c r="O52" i="2"/>
  <c r="N24" i="3"/>
  <c r="N33" i="3" s="1"/>
  <c r="O54" i="2"/>
  <c r="N26" i="3"/>
  <c r="N35" i="3" s="1"/>
  <c r="M39" i="3"/>
  <c r="O51" i="2"/>
  <c r="N23" i="3"/>
  <c r="N32" i="3" s="1"/>
  <c r="O84" i="2"/>
  <c r="N12" i="3"/>
  <c r="O49" i="2"/>
  <c r="N21" i="3"/>
  <c r="N30" i="3" s="1"/>
  <c r="S6" i="46"/>
  <c r="R22" i="50"/>
  <c r="S22" i="50" s="1"/>
  <c r="R10" i="50"/>
  <c r="S10" i="50" s="1"/>
  <c r="N28" i="50"/>
  <c r="R18" i="50"/>
  <c r="S18" i="50" s="1"/>
  <c r="S6" i="50"/>
  <c r="R20" i="50"/>
  <c r="S20" i="50" s="1"/>
  <c r="S7" i="46"/>
  <c r="S10" i="46"/>
  <c r="S9" i="46"/>
  <c r="S4" i="46"/>
  <c r="S5" i="46"/>
  <c r="S8" i="46"/>
  <c r="S11" i="46"/>
  <c r="N43" i="3" l="1"/>
  <c r="N44" i="3"/>
  <c r="F99" i="2"/>
  <c r="N41" i="3"/>
  <c r="N42" i="3"/>
  <c r="N39" i="3"/>
  <c r="M46" i="3"/>
  <c r="P85" i="2"/>
  <c r="O13" i="3"/>
  <c r="O40" i="3" s="1"/>
  <c r="P87" i="2"/>
  <c r="O15" i="3"/>
  <c r="P86" i="2"/>
  <c r="O14" i="3"/>
  <c r="Q90" i="2"/>
  <c r="P18" i="3"/>
  <c r="P88" i="2"/>
  <c r="O16" i="3"/>
  <c r="P89" i="2"/>
  <c r="O17" i="3"/>
  <c r="P84" i="2"/>
  <c r="O12" i="3"/>
  <c r="P54" i="2"/>
  <c r="O26" i="3"/>
  <c r="O35" i="3" s="1"/>
  <c r="P52" i="2"/>
  <c r="O24" i="3"/>
  <c r="O33" i="3" s="1"/>
  <c r="P51" i="2"/>
  <c r="O23" i="3"/>
  <c r="O32" i="3" s="1"/>
  <c r="P53" i="2"/>
  <c r="O25" i="3"/>
  <c r="O34" i="3" s="1"/>
  <c r="P49" i="2"/>
  <c r="O21" i="3"/>
  <c r="O30" i="3" s="1"/>
  <c r="P55" i="2"/>
  <c r="O27" i="3"/>
  <c r="O36" i="3" s="1"/>
  <c r="O45" i="3" s="1"/>
  <c r="S28" i="50"/>
  <c r="R28" i="50"/>
  <c r="P28" i="50"/>
  <c r="E120" i="43"/>
  <c r="F120" i="43"/>
  <c r="G120" i="43"/>
  <c r="H120" i="43"/>
  <c r="I120" i="43"/>
  <c r="J120" i="43"/>
  <c r="K120" i="43"/>
  <c r="L120" i="43"/>
  <c r="E121" i="43"/>
  <c r="F121" i="43"/>
  <c r="G121" i="43"/>
  <c r="H121" i="43"/>
  <c r="I121" i="43"/>
  <c r="J121" i="43"/>
  <c r="K121" i="43"/>
  <c r="L121" i="43"/>
  <c r="E122" i="43"/>
  <c r="F122" i="43"/>
  <c r="G122" i="43"/>
  <c r="H122" i="43"/>
  <c r="I122" i="43"/>
  <c r="J122" i="43"/>
  <c r="K122" i="43"/>
  <c r="L122" i="43"/>
  <c r="E123" i="43"/>
  <c r="F123" i="43"/>
  <c r="G123" i="43"/>
  <c r="H123" i="43"/>
  <c r="I123" i="43"/>
  <c r="J123" i="43"/>
  <c r="K123" i="43"/>
  <c r="L123" i="43"/>
  <c r="E124" i="43"/>
  <c r="F124" i="43"/>
  <c r="G124" i="43"/>
  <c r="H124" i="43"/>
  <c r="I124" i="43"/>
  <c r="J124" i="43"/>
  <c r="K124" i="43"/>
  <c r="L124" i="43"/>
  <c r="E125" i="43"/>
  <c r="F125" i="43"/>
  <c r="G125" i="43"/>
  <c r="H125" i="43"/>
  <c r="I125" i="43"/>
  <c r="J125" i="43"/>
  <c r="K125" i="43"/>
  <c r="L125" i="43"/>
  <c r="E126" i="43"/>
  <c r="F126" i="43"/>
  <c r="G126" i="43"/>
  <c r="H126" i="43"/>
  <c r="I126" i="43"/>
  <c r="J126" i="43"/>
  <c r="K126" i="43"/>
  <c r="L126" i="43"/>
  <c r="D121" i="43"/>
  <c r="N121" i="43" s="1"/>
  <c r="D122" i="43"/>
  <c r="N122" i="43" s="1"/>
  <c r="D123" i="43"/>
  <c r="N123" i="43" s="1"/>
  <c r="D124" i="43"/>
  <c r="N124" i="43" s="1"/>
  <c r="D125" i="43"/>
  <c r="N125" i="43" s="1"/>
  <c r="D126" i="43"/>
  <c r="N126" i="43" s="1"/>
  <c r="D120" i="43"/>
  <c r="N120" i="43" s="1"/>
  <c r="O42" i="3" l="1"/>
  <c r="O44" i="3"/>
  <c r="N46" i="3"/>
  <c r="O41" i="3"/>
  <c r="O43" i="3"/>
  <c r="Q88" i="2"/>
  <c r="P16" i="3"/>
  <c r="R90" i="2"/>
  <c r="Q18" i="3"/>
  <c r="Q86" i="2"/>
  <c r="P14" i="3"/>
  <c r="Q87" i="2"/>
  <c r="P15" i="3"/>
  <c r="Q85" i="2"/>
  <c r="P13" i="3"/>
  <c r="P40" i="3" s="1"/>
  <c r="Q89" i="2"/>
  <c r="P17" i="3"/>
  <c r="Q49" i="2"/>
  <c r="P21" i="3"/>
  <c r="P30" i="3" s="1"/>
  <c r="Q52" i="2"/>
  <c r="P24" i="3"/>
  <c r="P33" i="3" s="1"/>
  <c r="Q53" i="2"/>
  <c r="P25" i="3"/>
  <c r="P34" i="3" s="1"/>
  <c r="Q51" i="2"/>
  <c r="P23" i="3"/>
  <c r="P32" i="3" s="1"/>
  <c r="Q54" i="2"/>
  <c r="P26" i="3"/>
  <c r="P35" i="3" s="1"/>
  <c r="O39" i="3"/>
  <c r="Q55" i="2"/>
  <c r="P27" i="3"/>
  <c r="P36" i="3" s="1"/>
  <c r="P45" i="3" s="1"/>
  <c r="Q84" i="2"/>
  <c r="P12" i="3"/>
  <c r="L114" i="43"/>
  <c r="K114" i="43"/>
  <c r="J114" i="43"/>
  <c r="I114" i="43"/>
  <c r="H114" i="43"/>
  <c r="G114" i="43"/>
  <c r="F114" i="43"/>
  <c r="E114" i="43"/>
  <c r="D114" i="43"/>
  <c r="L113" i="43"/>
  <c r="K113" i="43"/>
  <c r="J113" i="43"/>
  <c r="I113" i="43"/>
  <c r="H113" i="43"/>
  <c r="G113" i="43"/>
  <c r="F113" i="43"/>
  <c r="E113" i="43"/>
  <c r="D113" i="43"/>
  <c r="N113" i="43" s="1"/>
  <c r="L112" i="43"/>
  <c r="K112" i="43"/>
  <c r="J112" i="43"/>
  <c r="I112" i="43"/>
  <c r="H112" i="43"/>
  <c r="G112" i="43"/>
  <c r="F112" i="43"/>
  <c r="E112" i="43"/>
  <c r="N112" i="43" s="1"/>
  <c r="D112" i="43"/>
  <c r="L111" i="43"/>
  <c r="K111" i="43"/>
  <c r="J111" i="43"/>
  <c r="I111" i="43"/>
  <c r="H111" i="43"/>
  <c r="G111" i="43"/>
  <c r="F111" i="43"/>
  <c r="E111" i="43"/>
  <c r="D111" i="43"/>
  <c r="L110" i="43"/>
  <c r="K110" i="43"/>
  <c r="J110" i="43"/>
  <c r="I110" i="43"/>
  <c r="H110" i="43"/>
  <c r="G110" i="43"/>
  <c r="F110" i="43"/>
  <c r="E110" i="43"/>
  <c r="D110" i="43"/>
  <c r="L109" i="43"/>
  <c r="K109" i="43"/>
  <c r="J109" i="43"/>
  <c r="I109" i="43"/>
  <c r="H109" i="43"/>
  <c r="G109" i="43"/>
  <c r="F109" i="43"/>
  <c r="E109" i="43"/>
  <c r="D109" i="43"/>
  <c r="N109" i="43" s="1"/>
  <c r="L108" i="43"/>
  <c r="K108" i="43"/>
  <c r="J108" i="43"/>
  <c r="I108" i="43"/>
  <c r="H108" i="43"/>
  <c r="G108" i="43"/>
  <c r="F108" i="43"/>
  <c r="E108" i="43"/>
  <c r="N108" i="43" s="1"/>
  <c r="O108" i="43" s="1"/>
  <c r="D108" i="43"/>
  <c r="L30" i="43"/>
  <c r="K30" i="43"/>
  <c r="J30" i="43"/>
  <c r="I30" i="43"/>
  <c r="H30" i="43"/>
  <c r="G30" i="43"/>
  <c r="F30" i="43"/>
  <c r="E30" i="43"/>
  <c r="D30" i="43"/>
  <c r="L29" i="43"/>
  <c r="K29" i="43"/>
  <c r="J29" i="43"/>
  <c r="I29" i="43"/>
  <c r="H29" i="43"/>
  <c r="G29" i="43"/>
  <c r="F29" i="43"/>
  <c r="E29" i="43"/>
  <c r="D29" i="43"/>
  <c r="L28" i="43"/>
  <c r="K28" i="43"/>
  <c r="J28" i="43"/>
  <c r="I28" i="43"/>
  <c r="H28" i="43"/>
  <c r="G28" i="43"/>
  <c r="F28" i="43"/>
  <c r="E28" i="43"/>
  <c r="D28" i="43"/>
  <c r="L27" i="43"/>
  <c r="K27" i="43"/>
  <c r="J27" i="43"/>
  <c r="I27" i="43"/>
  <c r="H27" i="43"/>
  <c r="G27" i="43"/>
  <c r="F27" i="43"/>
  <c r="E27" i="43"/>
  <c r="D27" i="43"/>
  <c r="L26" i="43"/>
  <c r="K26" i="43"/>
  <c r="J26" i="43"/>
  <c r="I26" i="43"/>
  <c r="H26" i="43"/>
  <c r="G26" i="43"/>
  <c r="F26" i="43"/>
  <c r="E26" i="43"/>
  <c r="D26" i="43"/>
  <c r="L25" i="43"/>
  <c r="K25" i="43"/>
  <c r="J25" i="43"/>
  <c r="I25" i="43"/>
  <c r="H25" i="43"/>
  <c r="G25" i="43"/>
  <c r="F25" i="43"/>
  <c r="E25" i="43"/>
  <c r="D25" i="43"/>
  <c r="L24" i="43"/>
  <c r="K24" i="43"/>
  <c r="J24" i="43"/>
  <c r="I24" i="43"/>
  <c r="H24" i="43"/>
  <c r="G24" i="43"/>
  <c r="F24" i="43"/>
  <c r="E24" i="43"/>
  <c r="D24" i="43"/>
  <c r="K16" i="43"/>
  <c r="J16" i="43"/>
  <c r="K15" i="43"/>
  <c r="J15" i="43"/>
  <c r="K14" i="43"/>
  <c r="J14" i="43"/>
  <c r="K13" i="43"/>
  <c r="J13" i="43"/>
  <c r="K12" i="43"/>
  <c r="J12" i="43"/>
  <c r="K11" i="43"/>
  <c r="J11" i="43"/>
  <c r="K10" i="43"/>
  <c r="J10" i="43"/>
  <c r="P41" i="3" l="1"/>
  <c r="O46" i="3"/>
  <c r="P42" i="3"/>
  <c r="P44" i="3"/>
  <c r="R85" i="2"/>
  <c r="Q13" i="3"/>
  <c r="Q40" i="3" s="1"/>
  <c r="R89" i="2"/>
  <c r="Q17" i="3"/>
  <c r="P43" i="3"/>
  <c r="R86" i="2"/>
  <c r="Q14" i="3"/>
  <c r="R87" i="2"/>
  <c r="Q15" i="3"/>
  <c r="P39" i="3"/>
  <c r="S90" i="2"/>
  <c r="R18" i="3"/>
  <c r="R88" i="2"/>
  <c r="Q16" i="3"/>
  <c r="R51" i="2"/>
  <c r="Q23" i="3"/>
  <c r="Q32" i="3" s="1"/>
  <c r="R53" i="2"/>
  <c r="Q25" i="3"/>
  <c r="Q34" i="3" s="1"/>
  <c r="R55" i="2"/>
  <c r="Q27" i="3"/>
  <c r="Q36" i="3" s="1"/>
  <c r="Q45" i="3" s="1"/>
  <c r="R54" i="2"/>
  <c r="Q26" i="3"/>
  <c r="Q35" i="3" s="1"/>
  <c r="R52" i="2"/>
  <c r="Q24" i="3"/>
  <c r="Q33" i="3" s="1"/>
  <c r="R84" i="2"/>
  <c r="Q12" i="3"/>
  <c r="R49" i="2"/>
  <c r="Q21" i="3"/>
  <c r="Q30" i="3" s="1"/>
  <c r="C20" i="50"/>
  <c r="O109" i="43"/>
  <c r="O112" i="43"/>
  <c r="O113" i="43"/>
  <c r="C23" i="50"/>
  <c r="C25" i="50"/>
  <c r="N110" i="43"/>
  <c r="O110" i="43" s="1"/>
  <c r="N114" i="43"/>
  <c r="O114" i="43" s="1"/>
  <c r="C22" i="50"/>
  <c r="C24" i="50"/>
  <c r="N111" i="43"/>
  <c r="O111" i="43" s="1"/>
  <c r="C21" i="50"/>
  <c r="Q43" i="3" l="1"/>
  <c r="Q44" i="3"/>
  <c r="P46" i="3"/>
  <c r="G110" i="2" s="1"/>
  <c r="T90" i="2"/>
  <c r="S18" i="3"/>
  <c r="Q41" i="3"/>
  <c r="S87" i="2"/>
  <c r="R15" i="3"/>
  <c r="Q39" i="3"/>
  <c r="S89" i="2"/>
  <c r="R17" i="3"/>
  <c r="S86" i="2"/>
  <c r="R14" i="3"/>
  <c r="Q42" i="3"/>
  <c r="S88" i="2"/>
  <c r="R16" i="3"/>
  <c r="S85" i="2"/>
  <c r="R13" i="3"/>
  <c r="R40" i="3" s="1"/>
  <c r="S55" i="2"/>
  <c r="R27" i="3"/>
  <c r="R36" i="3" s="1"/>
  <c r="R45" i="3" s="1"/>
  <c r="S53" i="2"/>
  <c r="R25" i="3"/>
  <c r="R34" i="3" s="1"/>
  <c r="S84" i="2"/>
  <c r="R12" i="3"/>
  <c r="S52" i="2"/>
  <c r="R24" i="3"/>
  <c r="R33" i="3" s="1"/>
  <c r="S54" i="2"/>
  <c r="R26" i="3"/>
  <c r="R35" i="3" s="1"/>
  <c r="S49" i="2"/>
  <c r="R21" i="3"/>
  <c r="R30" i="3" s="1"/>
  <c r="S51" i="2"/>
  <c r="R23" i="3"/>
  <c r="R32" i="3" s="1"/>
  <c r="C7" i="50"/>
  <c r="R43" i="3" l="1"/>
  <c r="G99" i="2"/>
  <c r="R42" i="3"/>
  <c r="Q46" i="3"/>
  <c r="R44" i="3"/>
  <c r="T86" i="2"/>
  <c r="S14" i="3"/>
  <c r="T88" i="2"/>
  <c r="S16" i="3"/>
  <c r="T89" i="2"/>
  <c r="S17" i="3"/>
  <c r="R41" i="3"/>
  <c r="T87" i="2"/>
  <c r="S15" i="3"/>
  <c r="T85" i="2"/>
  <c r="S13" i="3"/>
  <c r="S40" i="3" s="1"/>
  <c r="U90" i="2"/>
  <c r="T18" i="3"/>
  <c r="T49" i="2"/>
  <c r="S21" i="3"/>
  <c r="S30" i="3" s="1"/>
  <c r="R39" i="3"/>
  <c r="T84" i="2"/>
  <c r="S12" i="3"/>
  <c r="T53" i="2"/>
  <c r="S25" i="3"/>
  <c r="S34" i="3" s="1"/>
  <c r="T54" i="2"/>
  <c r="S26" i="3"/>
  <c r="S35" i="3" s="1"/>
  <c r="T52" i="2"/>
  <c r="S24" i="3"/>
  <c r="S33" i="3" s="1"/>
  <c r="T51" i="2"/>
  <c r="S23" i="3"/>
  <c r="S32" i="3" s="1"/>
  <c r="T55" i="2"/>
  <c r="S27" i="3"/>
  <c r="S36" i="3" s="1"/>
  <c r="S45" i="3" s="1"/>
  <c r="A45" i="2"/>
  <c r="C127" i="2" s="1"/>
  <c r="A39" i="2"/>
  <c r="C121" i="2" s="1"/>
  <c r="A27" i="3"/>
  <c r="A26" i="3"/>
  <c r="A25" i="3"/>
  <c r="A24" i="3"/>
  <c r="A23" i="3"/>
  <c r="A22" i="3"/>
  <c r="A21" i="3"/>
  <c r="S41" i="3" l="1"/>
  <c r="S43" i="3"/>
  <c r="S44" i="3"/>
  <c r="S42" i="3"/>
  <c r="U85" i="2"/>
  <c r="T13" i="3"/>
  <c r="T40" i="3" s="1"/>
  <c r="U87" i="2"/>
  <c r="T15" i="3"/>
  <c r="S39" i="3"/>
  <c r="U89" i="2"/>
  <c r="T17" i="3"/>
  <c r="V90" i="2"/>
  <c r="U18" i="3"/>
  <c r="R46" i="3"/>
  <c r="U88" i="2"/>
  <c r="T16" i="3"/>
  <c r="U86" i="2"/>
  <c r="T14" i="3"/>
  <c r="U53" i="2"/>
  <c r="T25" i="3"/>
  <c r="T34" i="3" s="1"/>
  <c r="U52" i="2"/>
  <c r="T24" i="3"/>
  <c r="T33" i="3" s="1"/>
  <c r="U54" i="2"/>
  <c r="T26" i="3"/>
  <c r="T35" i="3" s="1"/>
  <c r="U84" i="2"/>
  <c r="T12" i="3"/>
  <c r="U55" i="2"/>
  <c r="T27" i="3"/>
  <c r="T36" i="3" s="1"/>
  <c r="T45" i="3" s="1"/>
  <c r="U51" i="2"/>
  <c r="T23" i="3"/>
  <c r="T32" i="3" s="1"/>
  <c r="U49" i="2"/>
  <c r="T21" i="3"/>
  <c r="T30" i="3" s="1"/>
  <c r="C100" i="2"/>
  <c r="C106" i="2"/>
  <c r="A13" i="46"/>
  <c r="A23" i="46"/>
  <c r="A64" i="2"/>
  <c r="A63" i="2"/>
  <c r="A61" i="2"/>
  <c r="A60" i="2"/>
  <c r="A59" i="2"/>
  <c r="A58" i="2"/>
  <c r="T42" i="3" l="1"/>
  <c r="T44" i="3"/>
  <c r="S46" i="3"/>
  <c r="T39" i="3"/>
  <c r="W90" i="2"/>
  <c r="V18" i="3"/>
  <c r="V86" i="2"/>
  <c r="U14" i="3"/>
  <c r="V89" i="2"/>
  <c r="U17" i="3"/>
  <c r="V88" i="2"/>
  <c r="U16" i="3"/>
  <c r="T43" i="3"/>
  <c r="T41" i="3"/>
  <c r="V87" i="2"/>
  <c r="U15" i="3"/>
  <c r="V85" i="2"/>
  <c r="U13" i="3"/>
  <c r="U40" i="3" s="1"/>
  <c r="V51" i="2"/>
  <c r="U23" i="3"/>
  <c r="U32" i="3" s="1"/>
  <c r="V52" i="2"/>
  <c r="U24" i="3"/>
  <c r="U33" i="3" s="1"/>
  <c r="V54" i="2"/>
  <c r="U26" i="3"/>
  <c r="U35" i="3" s="1"/>
  <c r="V55" i="2"/>
  <c r="U27" i="3"/>
  <c r="U36" i="3" s="1"/>
  <c r="U45" i="3" s="1"/>
  <c r="V84" i="2"/>
  <c r="U12" i="3"/>
  <c r="V49" i="2"/>
  <c r="U21" i="3"/>
  <c r="U30" i="3" s="1"/>
  <c r="V53" i="2"/>
  <c r="U25" i="3"/>
  <c r="U34" i="3" s="1"/>
  <c r="A1" i="3"/>
  <c r="A36" i="3"/>
  <c r="A35" i="3"/>
  <c r="A34" i="3"/>
  <c r="A33" i="3"/>
  <c r="A32" i="3"/>
  <c r="A31" i="3"/>
  <c r="A30" i="3"/>
  <c r="A18" i="3"/>
  <c r="A17" i="3"/>
  <c r="A16" i="3"/>
  <c r="A15" i="3"/>
  <c r="A14" i="3"/>
  <c r="A13" i="3"/>
  <c r="A12" i="3"/>
  <c r="A45" i="3"/>
  <c r="A44" i="3"/>
  <c r="A43" i="3"/>
  <c r="A42" i="3"/>
  <c r="A41" i="3"/>
  <c r="A40" i="3"/>
  <c r="A39" i="3"/>
  <c r="A36" i="2"/>
  <c r="A35" i="2"/>
  <c r="A34" i="2"/>
  <c r="A33" i="2"/>
  <c r="A32" i="2"/>
  <c r="A31" i="2"/>
  <c r="A30" i="2"/>
  <c r="A73" i="2"/>
  <c r="A72" i="2"/>
  <c r="A71" i="2"/>
  <c r="A70" i="2"/>
  <c r="A69" i="2"/>
  <c r="A68" i="2"/>
  <c r="A67" i="2"/>
  <c r="A90" i="2"/>
  <c r="A89" i="2"/>
  <c r="A88" i="2"/>
  <c r="A87" i="2"/>
  <c r="A86" i="2"/>
  <c r="A85" i="2"/>
  <c r="A84" i="2"/>
  <c r="A55" i="2"/>
  <c r="A54" i="2"/>
  <c r="A52" i="2"/>
  <c r="A51" i="2"/>
  <c r="A50" i="2"/>
  <c r="A49" i="2"/>
  <c r="U44" i="3" l="1"/>
  <c r="U41" i="3"/>
  <c r="T46" i="3"/>
  <c r="W87" i="2"/>
  <c r="V15" i="3"/>
  <c r="W88" i="2"/>
  <c r="V16" i="3"/>
  <c r="U42" i="3"/>
  <c r="W89" i="2"/>
  <c r="V17" i="3"/>
  <c r="U43" i="3"/>
  <c r="W86" i="2"/>
  <c r="V14" i="3"/>
  <c r="U39" i="3"/>
  <c r="W85" i="2"/>
  <c r="V13" i="3"/>
  <c r="V40" i="3" s="1"/>
  <c r="X90" i="2"/>
  <c r="X18" i="3" s="1"/>
  <c r="W18" i="3"/>
  <c r="W55" i="2"/>
  <c r="V27" i="3"/>
  <c r="V36" i="3" s="1"/>
  <c r="V45" i="3" s="1"/>
  <c r="W84" i="2"/>
  <c r="V12" i="3"/>
  <c r="W49" i="2"/>
  <c r="V21" i="3"/>
  <c r="V30" i="3" s="1"/>
  <c r="W52" i="2"/>
  <c r="V24" i="3"/>
  <c r="V33" i="3" s="1"/>
  <c r="W53" i="2"/>
  <c r="V25" i="3"/>
  <c r="V34" i="3" s="1"/>
  <c r="W54" i="2"/>
  <c r="V26" i="3"/>
  <c r="V35" i="3" s="1"/>
  <c r="W51" i="2"/>
  <c r="V23" i="3"/>
  <c r="V32" i="3" s="1"/>
  <c r="C17" i="50"/>
  <c r="C19" i="50"/>
  <c r="C16" i="50"/>
  <c r="C12" i="50"/>
  <c r="C8" i="50"/>
  <c r="C18" i="50"/>
  <c r="C13" i="50"/>
  <c r="C9" i="50"/>
  <c r="C26" i="50"/>
  <c r="C14" i="50"/>
  <c r="C10" i="50"/>
  <c r="C27" i="50"/>
  <c r="C15" i="50"/>
  <c r="C11" i="50"/>
  <c r="C6" i="50"/>
  <c r="U46" i="3" l="1"/>
  <c r="V43" i="3"/>
  <c r="H110" i="2"/>
  <c r="H99" i="2"/>
  <c r="X86" i="2"/>
  <c r="X14" i="3" s="1"/>
  <c r="W14" i="3"/>
  <c r="X89" i="2"/>
  <c r="X17" i="3" s="1"/>
  <c r="W17" i="3"/>
  <c r="V41" i="3"/>
  <c r="V42" i="3"/>
  <c r="X85" i="2"/>
  <c r="X13" i="3" s="1"/>
  <c r="X40" i="3" s="1"/>
  <c r="W13" i="3"/>
  <c r="W40" i="3" s="1"/>
  <c r="V44" i="3"/>
  <c r="X88" i="2"/>
  <c r="X16" i="3" s="1"/>
  <c r="W16" i="3"/>
  <c r="X87" i="2"/>
  <c r="X15" i="3" s="1"/>
  <c r="W15" i="3"/>
  <c r="X52" i="2"/>
  <c r="X24" i="3" s="1"/>
  <c r="X33" i="3" s="1"/>
  <c r="W24" i="3"/>
  <c r="W33" i="3" s="1"/>
  <c r="X49" i="2"/>
  <c r="X21" i="3" s="1"/>
  <c r="X30" i="3" s="1"/>
  <c r="W21" i="3"/>
  <c r="W30" i="3" s="1"/>
  <c r="X53" i="2"/>
  <c r="X25" i="3" s="1"/>
  <c r="X34" i="3" s="1"/>
  <c r="W25" i="3"/>
  <c r="W34" i="3" s="1"/>
  <c r="V39" i="3"/>
  <c r="X84" i="2"/>
  <c r="X12" i="3" s="1"/>
  <c r="W12" i="3"/>
  <c r="X54" i="2"/>
  <c r="X26" i="3" s="1"/>
  <c r="X35" i="3" s="1"/>
  <c r="W26" i="3"/>
  <c r="W35" i="3" s="1"/>
  <c r="X51" i="2"/>
  <c r="X23" i="3" s="1"/>
  <c r="X32" i="3" s="1"/>
  <c r="W23" i="3"/>
  <c r="W32" i="3" s="1"/>
  <c r="X55" i="2"/>
  <c r="X27" i="3" s="1"/>
  <c r="X36" i="3" s="1"/>
  <c r="X45" i="3" s="1"/>
  <c r="W27" i="3"/>
  <c r="W36" i="3" s="1"/>
  <c r="W45" i="3" s="1"/>
  <c r="C28" i="50"/>
  <c r="W41" i="3" l="1"/>
  <c r="W44" i="3"/>
  <c r="X44" i="3"/>
  <c r="W39" i="3"/>
  <c r="X39" i="3"/>
  <c r="X43" i="3"/>
  <c r="X41" i="3"/>
  <c r="V46" i="3"/>
  <c r="W43" i="3"/>
  <c r="W42" i="3"/>
  <c r="X42" i="3"/>
  <c r="D7" i="50"/>
  <c r="E7" i="50" s="1"/>
  <c r="U7" i="50" s="1"/>
  <c r="D23" i="50"/>
  <c r="E23" i="50" s="1"/>
  <c r="U23" i="50" s="1"/>
  <c r="D24" i="50"/>
  <c r="E24" i="50" s="1"/>
  <c r="U24" i="50" s="1"/>
  <c r="D25" i="50"/>
  <c r="E25" i="50" s="1"/>
  <c r="U25" i="50" s="1"/>
  <c r="D21" i="50"/>
  <c r="E21" i="50" s="1"/>
  <c r="U21" i="50" s="1"/>
  <c r="D22" i="50"/>
  <c r="E22" i="50" s="1"/>
  <c r="U22" i="50" s="1"/>
  <c r="D17" i="50"/>
  <c r="E17" i="50" s="1"/>
  <c r="U17" i="50" s="1"/>
  <c r="D19" i="50"/>
  <c r="E19" i="50" s="1"/>
  <c r="U19" i="50" s="1"/>
  <c r="D26" i="50"/>
  <c r="E26" i="50" s="1"/>
  <c r="U26" i="50" s="1"/>
  <c r="D14" i="50"/>
  <c r="E14" i="50" s="1"/>
  <c r="U14" i="50" s="1"/>
  <c r="D10" i="50"/>
  <c r="E10" i="50" s="1"/>
  <c r="U10" i="50" s="1"/>
  <c r="D27" i="50"/>
  <c r="E27" i="50" s="1"/>
  <c r="U27" i="50" s="1"/>
  <c r="D15" i="50"/>
  <c r="E15" i="50" s="1"/>
  <c r="U15" i="50" s="1"/>
  <c r="D11" i="50"/>
  <c r="E11" i="50" s="1"/>
  <c r="U11" i="50" s="1"/>
  <c r="D6" i="50"/>
  <c r="D16" i="50"/>
  <c r="E16" i="50" s="1"/>
  <c r="U16" i="50" s="1"/>
  <c r="D12" i="50"/>
  <c r="E12" i="50" s="1"/>
  <c r="U12" i="50" s="1"/>
  <c r="D8" i="50"/>
  <c r="E8" i="50" s="1"/>
  <c r="U8" i="50" s="1"/>
  <c r="D18" i="50"/>
  <c r="E18" i="50" s="1"/>
  <c r="U18" i="50" s="1"/>
  <c r="D13" i="50"/>
  <c r="E13" i="50" s="1"/>
  <c r="U13" i="50" s="1"/>
  <c r="D9" i="50"/>
  <c r="E9" i="50" s="1"/>
  <c r="U9" i="50" s="1"/>
  <c r="W46" i="3" l="1"/>
  <c r="X46" i="3"/>
  <c r="E6" i="50"/>
  <c r="D20" i="50"/>
  <c r="E20" i="50" s="1"/>
  <c r="U20" i="50" s="1"/>
  <c r="I99" i="2" l="1"/>
  <c r="D120" i="2"/>
  <c r="I110" i="2"/>
  <c r="E28" i="50"/>
  <c r="U6" i="50"/>
  <c r="U28" i="50" s="1"/>
  <c r="D28" i="5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<sst xmlns="http://schemas.openxmlformats.org/spreadsheetml/2006/main" count="653" uniqueCount="266">
  <si>
    <t>Start Date</t>
  </si>
  <si>
    <t>End Date</t>
  </si>
  <si>
    <t>Year no.</t>
  </si>
  <si>
    <t>%</t>
  </si>
  <si>
    <t>Revenue Workings</t>
  </si>
  <si>
    <t>Total</t>
  </si>
  <si>
    <t>Inputs and Assumptions</t>
  </si>
  <si>
    <t>End of Sheet</t>
  </si>
  <si>
    <t>Quarter no.</t>
  </si>
  <si>
    <t>Period no.</t>
  </si>
  <si>
    <t>Financial Year End Date</t>
  </si>
  <si>
    <t>Probiotic Paste</t>
  </si>
  <si>
    <t>Herbal Anti-Sensitivity Paste</t>
  </si>
  <si>
    <t>Herbal Gum Care Paste</t>
  </si>
  <si>
    <t>Bamboo Brushes</t>
  </si>
  <si>
    <t>Gum Paint Vit C Infused</t>
  </si>
  <si>
    <t>Mouthwash With HA &amp; Aloe-Vera</t>
  </si>
  <si>
    <t>Ulcer Gel With HA &amp; Pectin</t>
  </si>
  <si>
    <t>Products Pack Size</t>
  </si>
  <si>
    <t>1 unit</t>
  </si>
  <si>
    <t>Volume</t>
  </si>
  <si>
    <t># of units</t>
  </si>
  <si>
    <t>INR Lakh</t>
  </si>
  <si>
    <t>Q1</t>
  </si>
  <si>
    <t>Q2</t>
  </si>
  <si>
    <t>Q3</t>
  </si>
  <si>
    <t>Q4</t>
  </si>
  <si>
    <t>Marketing (Outdoors/Media)</t>
  </si>
  <si>
    <t>Sampling</t>
  </si>
  <si>
    <t>Conference participation fees and expenses</t>
  </si>
  <si>
    <t>Travelling cost</t>
  </si>
  <si>
    <t>Electricity, utility and mobility charges</t>
  </si>
  <si>
    <t>Company A-V, Merchandise and Stationary expenses</t>
  </si>
  <si>
    <t>Trial of Samples Dispenser in Colleges</t>
  </si>
  <si>
    <t>Software cost</t>
  </si>
  <si>
    <t>CSR</t>
  </si>
  <si>
    <t>Others incl. contingency</t>
  </si>
  <si>
    <t>Others</t>
  </si>
  <si>
    <t>Other Inputs</t>
  </si>
  <si>
    <t>Volume Scenarios</t>
  </si>
  <si>
    <t>Active Volume Scenario?</t>
  </si>
  <si>
    <t>Active MRP Scenario?</t>
  </si>
  <si>
    <t>Distributor</t>
  </si>
  <si>
    <t>Retailer (chemist)</t>
  </si>
  <si>
    <t>Gross Volume</t>
  </si>
  <si>
    <t>Sensitivity Analysis</t>
  </si>
  <si>
    <t>Likely Case Vol.</t>
  </si>
  <si>
    <t>Goods Transportation</t>
  </si>
  <si>
    <t>Digital Marketing</t>
  </si>
  <si>
    <t>Launches and Lectures (14 {4,8,2} +7 chemist)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</si>
  <si>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</si>
  <si>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</si>
  <si>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</si>
  <si>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</si>
  <si>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</si>
  <si>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</si>
  <si>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</si>
  <si>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</si>
  <si>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</si>
  <si>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</si>
  <si>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</si>
  <si>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</si>
  <si>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Apr 2020 to Mar 2021</t>
  </si>
  <si>
    <t>Peroxide Mouthwash</t>
  </si>
  <si>
    <t>Collaterals - Shelf Space- Sales person at MT</t>
  </si>
  <si>
    <t>Online Sales Promotion</t>
  </si>
  <si>
    <t>Full Year</t>
  </si>
  <si>
    <t xml:space="preserve">Staff cost - </t>
  </si>
  <si>
    <t xml:space="preserve">Is the headcount no. right? </t>
  </si>
  <si>
    <t>And is it same for all months starting from April?</t>
  </si>
  <si>
    <t>Other operating, G&amp;A expenses -</t>
  </si>
  <si>
    <t>Based on above, work out June 2020 month cost</t>
  </si>
  <si>
    <t>It's not straight division by 3, so check real amt for June 2020</t>
  </si>
  <si>
    <t>Majority of the cost is in Company A/V and Sampling</t>
  </si>
  <si>
    <t>Product level margins -</t>
  </si>
  <si>
    <t>Check in Summary sheet</t>
  </si>
  <si>
    <t>Gum care paste has the lowest profitability</t>
  </si>
  <si>
    <t>Ulcer gel, Gumpaint and Peroxide MW offer good margins</t>
  </si>
  <si>
    <t>Funds requirement -</t>
  </si>
  <si>
    <t>Q2 (Jul-Sep) = Approx. INR 1.10 Cr.</t>
  </si>
  <si>
    <t>Separate section added in Cash Flow sheet at the end for ease of tracking at quarterly rest</t>
  </si>
  <si>
    <t>Meeting on 29 May 2020  --  Key points to discuss</t>
  </si>
  <si>
    <t>Questions -</t>
  </si>
  <si>
    <t>Wheat Straw - is the plan off for this product?</t>
  </si>
  <si>
    <t>Please check MRP of all products once. I noticed some error in Peroxide</t>
  </si>
  <si>
    <t>Please DON'T change non-colored cells. Make changes ONLY in orange shaded cells in Inputs sheet</t>
  </si>
  <si>
    <t>Please also recheck product cost for all products</t>
  </si>
  <si>
    <t>Currently Amazon and e-commerce platform has been assumed with same set of cost. Need to refine this</t>
  </si>
  <si>
    <t>Travelling 1 L for Jun</t>
  </si>
  <si>
    <t>Sampling entire 4 L in Jun</t>
  </si>
  <si>
    <t>Changes done in empl cost as per inputs</t>
  </si>
  <si>
    <t>Margin per unit in INR included in SUMMARY sheet</t>
  </si>
  <si>
    <t>Till Jun 2020 = Approx. INR 50 Lakh</t>
  </si>
  <si>
    <t>So, total cash requirement till Sep = Approx. INR 1.60 Cr</t>
  </si>
  <si>
    <t>Q3 and Q4 shall generate net positive cash = Approx. INR 1.30 Cr, so effectively funds break even in Q1 of next year</t>
  </si>
  <si>
    <t>Pay Rs.30k fixed per month plus GST</t>
  </si>
  <si>
    <t>2 C/A to begin with</t>
  </si>
  <si>
    <t>1) C/A model volume</t>
  </si>
  <si>
    <t>2) Direct distribution to Distributor (Uttrnchal/ UP / NCR)</t>
  </si>
  <si>
    <t>Sl</t>
  </si>
  <si>
    <t>PRODUCT</t>
  </si>
  <si>
    <t>PACKING</t>
  </si>
  <si>
    <t>ANNUAL TARGET</t>
  </si>
  <si>
    <t>RAJASTHAN</t>
  </si>
  <si>
    <t>HARYANA</t>
  </si>
  <si>
    <t>PUNJAB</t>
  </si>
  <si>
    <t>U.P NCR</t>
  </si>
  <si>
    <t>DEHRADUN</t>
  </si>
  <si>
    <t>OTC</t>
  </si>
  <si>
    <t>TOTAL (excl. OTC)</t>
  </si>
  <si>
    <t>TOTAL (incl. OTC)</t>
  </si>
  <si>
    <t>PUREXA PROBIOTIC TP</t>
  </si>
  <si>
    <t>100G</t>
  </si>
  <si>
    <t>PUREXA SENSITIVE TP</t>
  </si>
  <si>
    <t>PUREXA GUM CARE TP</t>
  </si>
  <si>
    <t>PUREXA ANTIOXIDANT M/W</t>
  </si>
  <si>
    <t>150ML</t>
  </si>
  <si>
    <t>PUREXA GUM ASTRINGANT</t>
  </si>
  <si>
    <t>15ML</t>
  </si>
  <si>
    <t>PUREXA ULCER GEL</t>
  </si>
  <si>
    <t>25G</t>
  </si>
  <si>
    <t>PUREXA CHARCOAL BAMBOO TB</t>
  </si>
  <si>
    <t>1's</t>
  </si>
  <si>
    <t>NSM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</si>
  <si>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</si>
  <si>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</si>
  <si>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</si>
  <si>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</si>
  <si>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</si>
  <si>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</si>
  <si>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</si>
  <si>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</si>
  <si>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</si>
  <si>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NAME: VIVEK SRIVASTAVA (RSM)</t>
  </si>
  <si>
    <t>STATE: RAJASTHAN</t>
  </si>
  <si>
    <t>NAME: NITIN NANCHAHAL (RSM)</t>
  </si>
  <si>
    <t>STATE: PUNJAB</t>
  </si>
  <si>
    <t>NAME: VINEET RASTOGI (ASM)</t>
  </si>
  <si>
    <t>STATE: HARYANA</t>
  </si>
  <si>
    <t>NAME: YOGESH DAWER (BDE)</t>
  </si>
  <si>
    <t>REGION : U.P NCR</t>
  </si>
  <si>
    <t>NAME: GAURAV VERMA™</t>
  </si>
  <si>
    <t>HQ : DEHRADUN</t>
  </si>
  <si>
    <t>OVERALL SUMMARY</t>
  </si>
  <si>
    <t>CHECK</t>
  </si>
  <si>
    <t>MRP to be updated -- done</t>
  </si>
  <si>
    <t>Scheme offered on volume -- done</t>
  </si>
  <si>
    <t>Direct Distribution Model</t>
  </si>
  <si>
    <t>Dehradun (Uttrakhand) and UP NCR</t>
  </si>
  <si>
    <t>Consignee Agent Commission</t>
  </si>
  <si>
    <t>So it starts with Distr.  -- done</t>
  </si>
  <si>
    <t>Consignee Agent -- done</t>
  </si>
  <si>
    <t>Meeting on 12 June 2020 at Purexa office, 5 PM</t>
  </si>
  <si>
    <t>List of attendees - Dr. Kathuria, Mr. Ravindra, Mr. Satyam and Mr. Amardeep</t>
  </si>
  <si>
    <t>Remove S/D</t>
  </si>
  <si>
    <t>Volume split in 2 categories for each product</t>
  </si>
  <si>
    <t>Old Target</t>
  </si>
  <si>
    <t>New Target</t>
  </si>
  <si>
    <t>OTC headcount increased from 4 to 5.</t>
  </si>
  <si>
    <t>OTC volume target increased</t>
  </si>
  <si>
    <t>Separate sheets added for Volume Targets for both Ethical and OTC</t>
  </si>
  <si>
    <t>List of changes - 26 June 2020</t>
  </si>
  <si>
    <t>5 empl taken effective 1 July at Rs.3,10,000 p.a. salary. Earlier we had 4 starting 1 June</t>
  </si>
  <si>
    <t>&lt;&lt; CHANGES LIST &gt;&gt;</t>
  </si>
  <si>
    <t>Worst case 3 scenarios</t>
  </si>
  <si>
    <t>Volume - show all scenarios in inputs sheets and then flow to main input section</t>
  </si>
  <si>
    <t>Volume - OVERALL sheet -</t>
  </si>
  <si>
    <t>show online in separate sheet</t>
  </si>
  <si>
    <t>and then aggregate</t>
  </si>
  <si>
    <t>OTC and Ethical</t>
  </si>
  <si>
    <t>Change ethical volume</t>
  </si>
  <si>
    <t>Change online as % of ethical volume</t>
  </si>
  <si>
    <t>i.e. increase overall volume - hence both revenue and cost go up</t>
  </si>
  <si>
    <t>C A Charges- YOGI Asso</t>
  </si>
  <si>
    <t>NEW Head to be added</t>
  </si>
  <si>
    <t>Consignee Agent Fee</t>
  </si>
  <si>
    <t>Consultancy Charges</t>
  </si>
  <si>
    <t>Daily Allowance</t>
  </si>
  <si>
    <t>NEW Head to be added… Currently clubbed in Salary cost</t>
  </si>
  <si>
    <t>Office expenses</t>
  </si>
  <si>
    <t>Launches and Lectures</t>
  </si>
  <si>
    <t>NEW Head to be added… Tea coffee, office repairs etc</t>
  </si>
  <si>
    <t>Printing and Stationary</t>
  </si>
  <si>
    <t>R&amp;D and Publication</t>
  </si>
  <si>
    <t>Salary A/C</t>
  </si>
  <si>
    <t>Empl Cost</t>
  </si>
  <si>
    <t>Software cost - CBO and Tally</t>
  </si>
  <si>
    <t>Staff welfare</t>
  </si>
  <si>
    <t>Store rent and maintenance</t>
  </si>
  <si>
    <t>Travelling expenses</t>
  </si>
  <si>
    <t>Electricity, Phone and Internet</t>
  </si>
  <si>
    <t>Shelf Space and OTC Marketing</t>
  </si>
  <si>
    <t>Remove it</t>
  </si>
  <si>
    <t>AV, Brand, M/M, Web+App, Merchandise</t>
  </si>
  <si>
    <t>Make it zero</t>
  </si>
  <si>
    <t>Take some assumption</t>
  </si>
  <si>
    <t>H1 Total</t>
  </si>
  <si>
    <t>&lt;--- give budget format to Satyam for comparison vs Actual</t>
  </si>
  <si>
    <t>Amazon, 1Mg, etc.</t>
  </si>
  <si>
    <t>First year zero</t>
  </si>
  <si>
    <t>H2 Total</t>
  </si>
  <si>
    <t>FY Total</t>
  </si>
  <si>
    <t>Accounting - make DA and Salary separate</t>
  </si>
  <si>
    <t>Fin Mod- keep 1</t>
  </si>
  <si>
    <t>Budget vs actual - keep 1</t>
  </si>
  <si>
    <t>Also link Online volume - currently it's fixed -- check</t>
  </si>
  <si>
    <t>OTC Team -- Expected Volume</t>
  </si>
  <si>
    <t>Club salary and DA</t>
  </si>
  <si>
    <t>Summary of changes to be done - MOM 19 July 2020</t>
  </si>
  <si>
    <t xml:space="preserve">2. Online sales volume included in separate sheet </t>
  </si>
  <si>
    <t>3. Volume target sheets for all categories - Ethical, OTC and Online - updated to show volume in all different scenarios</t>
  </si>
  <si>
    <t>4. Revise Ethical volume target for Gum care to 2,50,000 units and Bamboo brushes to 3,00,000 units</t>
  </si>
  <si>
    <t>5. Include both revenue and cost for revised ethical target for Gum care paste and Bamboo brushes</t>
  </si>
  <si>
    <t>6. Revise online sales volume based on % of ethical volume</t>
  </si>
  <si>
    <t>7. Update Office operating expenses and include new heads in line with Tally system</t>
  </si>
  <si>
    <t>8. Separate tracking file to be created to depict Budget vs Actual</t>
  </si>
  <si>
    <t>1. Worst case scenarios - include with volume reduction of 40%, 25%, 15% and 10%. Currently Worst (-25%) scenario is activated in model</t>
  </si>
  <si>
    <t>All figures in INR</t>
  </si>
  <si>
    <t>BUDGET</t>
  </si>
  <si>
    <t>Oct to Mar 2021</t>
  </si>
  <si>
    <t>Feb to Sep 2020</t>
  </si>
  <si>
    <t>ACTUAL</t>
  </si>
  <si>
    <t>Feb to 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</si>
  <si>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</si>
  <si>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</si>
  <si>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</si>
  <si>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</si>
  <si>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</si>
  <si>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</si>
  <si>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</si>
  <si>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</si>
  <si>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</si>
  <si>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Budget Tracking</t>
  </si>
  <si>
    <t>Expense Tracking -- Budget vs Actual</t>
  </si>
  <si>
    <t>Budget Left</t>
  </si>
  <si>
    <t>Balance</t>
  </si>
  <si>
    <t>INR/Packet</t>
  </si>
  <si>
    <t>Oral Wellness Corporation (OWC)</t>
  </si>
  <si>
    <t>Mouth Fresh Toothpaste</t>
  </si>
  <si>
    <t>Kids Toothpaste</t>
  </si>
  <si>
    <t>Anti-Sensitivity Toothpaste</t>
  </si>
  <si>
    <t>Toothbrush</t>
  </si>
  <si>
    <t>Mouthwash</t>
  </si>
  <si>
    <t>Gum Paint</t>
  </si>
  <si>
    <t>Ulcer Gel</t>
  </si>
  <si>
    <t>75 gm</t>
  </si>
  <si>
    <t>250 ml</t>
  </si>
  <si>
    <t>10 ml</t>
  </si>
  <si>
    <t>20 gm</t>
  </si>
  <si>
    <t>Base Case Vol.</t>
  </si>
  <si>
    <t>Initial Volume Estimate (Base Case)</t>
  </si>
  <si>
    <t>Price per unit (base case)</t>
  </si>
  <si>
    <t>Year-on-Year Increase in Price</t>
  </si>
  <si>
    <t>Price Scenarios</t>
  </si>
  <si>
    <t>Price (under selected scenario)</t>
  </si>
  <si>
    <t>Price per unit</t>
  </si>
  <si>
    <t>Normal loss (pilferage, breakage, etc.)</t>
  </si>
  <si>
    <t>Volume (net of pilferage, breakage, etc.)</t>
  </si>
  <si>
    <t>Revenue</t>
  </si>
  <si>
    <t>(1) Impact of changes in volume on revenue</t>
  </si>
  <si>
    <t>(2) Impact of changes in price on revenue</t>
  </si>
  <si>
    <t>Revenue - INR Lakh</t>
  </si>
  <si>
    <t>Quarterly data</t>
  </si>
  <si>
    <t>Quarter-on-Quarter Volume Increase</t>
  </si>
  <si>
    <t>(3) Impact of changes in volume and price on revenue for ANY YEAR</t>
  </si>
  <si>
    <t>Enter Year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</si>
</sst>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#,##0.0"/>
    <numFmt numFmtId="167" formatCode="0.0%"/>
    <numFmt numFmtId="168" formatCode="#,##0%;\-#,##0%;_(* &quot;-&quot;??_);_(@_)"/>
    <numFmt numFmtId="169" formatCode="_(* #,##0_);_(* \(#,##0\);_(* \-_);_(@_)"/>
    <numFmt numFmtId="170" formatCode="_(* #,##0.00_);_(* \(#,##0.00\);_(* \-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b/>
      <sz val="16"/>
      <color indexed="9"/>
      <name val="Calibri"/>
      <family val="2"/>
      <scheme val="minor"/>
    </font>
    <font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i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Up">
        <fgColor theme="0" tint="-0.2499465926084170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</cellStyleXfs>
  <cellXfs count="161">
    <xf numFmtId="0" fontId="0" fillId="0" borderId="0" xfId="0"/>
    <xf numFmtId="0" fontId="2" fillId="0" borderId="0" xfId="0" applyFont="1"/>
    <xf numFmtId="0" fontId="8" fillId="2" borderId="0" xfId="0" applyFont="1" applyFill="1"/>
    <xf numFmtId="0" fontId="9" fillId="2" borderId="0" xfId="3" applyFont="1" applyFill="1"/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center"/>
    </xf>
    <xf numFmtId="165" fontId="10" fillId="3" borderId="0" xfId="0" applyNumberFormat="1" applyFont="1" applyFill="1" applyAlignment="1">
      <alignment horizontal="right"/>
    </xf>
    <xf numFmtId="0" fontId="7" fillId="3" borderId="0" xfId="3" applyFont="1" applyFill="1"/>
    <xf numFmtId="0" fontId="11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3" fillId="0" borderId="0" xfId="0" applyFont="1"/>
    <xf numFmtId="0" fontId="13" fillId="0" borderId="0" xfId="0" applyFont="1" applyAlignment="1">
      <alignment horizontal="center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165" fontId="6" fillId="4" borderId="0" xfId="0" applyNumberFormat="1" applyFont="1" applyFill="1" applyAlignment="1">
      <alignment horizontal="right"/>
    </xf>
    <xf numFmtId="0" fontId="5" fillId="4" borderId="0" xfId="3" applyFont="1" applyFill="1"/>
    <xf numFmtId="164" fontId="0" fillId="0" borderId="2" xfId="0" applyNumberFormat="1" applyBorder="1" applyAlignment="1">
      <alignment horizontal="right"/>
    </xf>
    <xf numFmtId="0" fontId="0" fillId="0" borderId="0" xfId="0" applyAlignment="1">
      <alignment horizontal="left" indent="1"/>
    </xf>
    <xf numFmtId="164" fontId="0" fillId="0" borderId="0" xfId="0" applyNumberFormat="1"/>
    <xf numFmtId="0" fontId="3" fillId="0" borderId="0" xfId="0" applyFont="1" applyAlignment="1">
      <alignment horizontal="left" indent="1"/>
    </xf>
    <xf numFmtId="0" fontId="15" fillId="0" borderId="0" xfId="0" applyFont="1"/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1" xfId="0" applyBorder="1"/>
    <xf numFmtId="43" fontId="0" fillId="0" borderId="0" xfId="0" applyNumberFormat="1"/>
    <xf numFmtId="167" fontId="10" fillId="3" borderId="0" xfId="0" applyNumberFormat="1" applyFont="1" applyFill="1" applyAlignment="1">
      <alignment horizontal="center"/>
    </xf>
    <xf numFmtId="0" fontId="17" fillId="5" borderId="3" xfId="0" applyFont="1" applyFill="1" applyBorder="1" applyAlignment="1">
      <alignment horizontal="center"/>
    </xf>
    <xf numFmtId="0" fontId="18" fillId="5" borderId="3" xfId="0" applyFont="1" applyFill="1" applyBorder="1" applyAlignment="1">
      <alignment horizontal="center"/>
    </xf>
    <xf numFmtId="9" fontId="0" fillId="6" borderId="2" xfId="0" applyNumberFormat="1" applyFill="1" applyBorder="1" applyAlignment="1">
      <alignment horizontal="right"/>
    </xf>
    <xf numFmtId="43" fontId="0" fillId="0" borderId="2" xfId="0" applyNumberFormat="1" applyBorder="1" applyAlignment="1">
      <alignment horizontal="right"/>
    </xf>
    <xf numFmtId="43" fontId="0" fillId="6" borderId="2" xfId="0" applyNumberFormat="1" applyFill="1" applyBorder="1" applyAlignment="1">
      <alignment horizontal="right"/>
    </xf>
    <xf numFmtId="168" fontId="0" fillId="0" borderId="0" xfId="0" applyNumberFormat="1" applyAlignment="1">
      <alignment horizontal="right"/>
    </xf>
    <xf numFmtId="168" fontId="0" fillId="6" borderId="2" xfId="0" applyNumberFormat="1" applyFill="1" applyBorder="1" applyAlignment="1">
      <alignment horizontal="right"/>
    </xf>
    <xf numFmtId="43" fontId="0" fillId="0" borderId="2" xfId="0" applyNumberFormat="1" applyBorder="1"/>
    <xf numFmtId="164" fontId="0" fillId="0" borderId="2" xfId="0" applyNumberFormat="1" applyBorder="1"/>
    <xf numFmtId="0" fontId="19" fillId="0" borderId="0" xfId="0" applyFont="1"/>
    <xf numFmtId="43" fontId="3" fillId="0" borderId="2" xfId="0" applyNumberFormat="1" applyFont="1" applyBorder="1" applyAlignment="1">
      <alignment horizontal="right"/>
    </xf>
    <xf numFmtId="164" fontId="0" fillId="6" borderId="2" xfId="0" applyNumberFormat="1" applyFill="1" applyBorder="1" applyAlignment="1">
      <alignment horizontal="center"/>
    </xf>
    <xf numFmtId="168" fontId="0" fillId="7" borderId="2" xfId="0" applyNumberFormat="1" applyFill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right"/>
    </xf>
    <xf numFmtId="9" fontId="0" fillId="0" borderId="0" xfId="0" applyNumberFormat="1"/>
    <xf numFmtId="0" fontId="19" fillId="0" borderId="0" xfId="0" applyFont="1" applyAlignment="1">
      <alignment horizontal="left" indent="1"/>
    </xf>
    <xf numFmtId="4" fontId="5" fillId="0" borderId="0" xfId="0" applyNumberFormat="1" applyFont="1" applyAlignment="1">
      <alignment horizontal="left" indent="1"/>
    </xf>
    <xf numFmtId="164" fontId="0" fillId="0" borderId="0" xfId="0" applyNumberFormat="1" applyAlignment="1">
      <alignment horizontal="right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6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11" xfId="0" applyFont="1" applyFill="1" applyBorder="1"/>
    <xf numFmtId="164" fontId="0" fillId="0" borderId="4" xfId="0" applyNumberFormat="1" applyBorder="1"/>
    <xf numFmtId="0" fontId="15" fillId="6" borderId="10" xfId="0" applyFont="1" applyFill="1" applyBorder="1"/>
    <xf numFmtId="168" fontId="0" fillId="0" borderId="0" xfId="0" applyNumberFormat="1"/>
    <xf numFmtId="0" fontId="20" fillId="0" borderId="0" xfId="0" applyFo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3" fillId="0" borderId="16" xfId="0" applyFont="1" applyBorder="1"/>
    <xf numFmtId="0" fontId="3" fillId="0" borderId="4" xfId="0" applyFont="1" applyBorder="1"/>
    <xf numFmtId="0" fontId="0" fillId="0" borderId="16" xfId="0" applyBorder="1"/>
    <xf numFmtId="0" fontId="0" fillId="10" borderId="2" xfId="0" applyFill="1" applyBorder="1"/>
    <xf numFmtId="0" fontId="0" fillId="0" borderId="17" xfId="0" applyBorder="1" applyAlignment="1">
      <alignment horizontal="center"/>
    </xf>
    <xf numFmtId="0" fontId="3" fillId="0" borderId="18" xfId="0" applyFont="1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3" fillId="9" borderId="13" xfId="0" applyFont="1" applyFill="1" applyBorder="1"/>
    <xf numFmtId="0" fontId="3" fillId="9" borderId="14" xfId="0" applyFont="1" applyFill="1" applyBorder="1"/>
    <xf numFmtId="0" fontId="0" fillId="0" borderId="15" xfId="0" applyBorder="1"/>
    <xf numFmtId="0" fontId="0" fillId="0" borderId="9" xfId="0" applyBorder="1"/>
    <xf numFmtId="0" fontId="0" fillId="0" borderId="21" xfId="0" applyBorder="1"/>
    <xf numFmtId="0" fontId="21" fillId="0" borderId="2" xfId="0" applyFont="1" applyBorder="1"/>
    <xf numFmtId="0" fontId="21" fillId="0" borderId="16" xfId="0" applyFont="1" applyBorder="1"/>
    <xf numFmtId="0" fontId="21" fillId="0" borderId="18" xfId="0" applyFont="1" applyBorder="1"/>
    <xf numFmtId="0" fontId="21" fillId="0" borderId="19" xfId="0" applyFont="1" applyBorder="1"/>
    <xf numFmtId="0" fontId="22" fillId="0" borderId="2" xfId="0" applyFont="1" applyBorder="1"/>
    <xf numFmtId="0" fontId="22" fillId="0" borderId="16" xfId="0" applyFont="1" applyBorder="1"/>
    <xf numFmtId="0" fontId="22" fillId="0" borderId="18" xfId="0" applyFont="1" applyBorder="1"/>
    <xf numFmtId="0" fontId="22" fillId="0" borderId="19" xfId="0" applyFont="1" applyBorder="1"/>
    <xf numFmtId="0" fontId="3" fillId="9" borderId="0" xfId="0" applyFont="1" applyFill="1"/>
    <xf numFmtId="0" fontId="23" fillId="0" borderId="0" xfId="0" applyFont="1"/>
    <xf numFmtId="164" fontId="23" fillId="0" borderId="0" xfId="0" applyNumberFormat="1" applyFont="1"/>
    <xf numFmtId="0" fontId="24" fillId="0" borderId="0" xfId="0" applyFont="1"/>
    <xf numFmtId="0" fontId="25" fillId="0" borderId="0" xfId="0" applyFont="1"/>
    <xf numFmtId="15" fontId="2" fillId="0" borderId="0" xfId="0" applyNumberFormat="1" applyFont="1"/>
    <xf numFmtId="15" fontId="19" fillId="0" borderId="0" xfId="0" applyNumberFormat="1" applyFont="1"/>
    <xf numFmtId="0" fontId="3" fillId="0" borderId="2" xfId="0" applyFont="1" applyBorder="1" applyAlignment="1">
      <alignment horizontal="center"/>
    </xf>
    <xf numFmtId="164" fontId="3" fillId="0" borderId="0" xfId="0" applyNumberFormat="1" applyFont="1"/>
    <xf numFmtId="0" fontId="0" fillId="11" borderId="0" xfId="0" applyFill="1"/>
    <xf numFmtId="9" fontId="0" fillId="11" borderId="0" xfId="0" applyNumberFormat="1" applyFill="1"/>
    <xf numFmtId="164" fontId="14" fillId="0" borderId="0" xfId="0" applyNumberFormat="1" applyFont="1" applyAlignment="1">
      <alignment horizontal="center"/>
    </xf>
    <xf numFmtId="0" fontId="27" fillId="12" borderId="2" xfId="0" applyFont="1" applyFill="1" applyBorder="1"/>
    <xf numFmtId="0" fontId="0" fillId="0" borderId="2" xfId="0" applyBorder="1" applyAlignment="1">
      <alignment horizontal="left" indent="1"/>
    </xf>
    <xf numFmtId="0" fontId="26" fillId="11" borderId="0" xfId="0" applyFont="1" applyFill="1"/>
    <xf numFmtId="164" fontId="0" fillId="11" borderId="0" xfId="0" applyNumberFormat="1" applyFill="1"/>
    <xf numFmtId="168" fontId="0" fillId="11" borderId="0" xfId="0" applyNumberFormat="1" applyFill="1"/>
    <xf numFmtId="0" fontId="5" fillId="0" borderId="0" xfId="0" applyFont="1"/>
    <xf numFmtId="0" fontId="6" fillId="0" borderId="22" xfId="0" applyFont="1" applyBorder="1" applyAlignment="1">
      <alignment horizontal="left" indent="1"/>
    </xf>
    <xf numFmtId="164" fontId="6" fillId="0" borderId="22" xfId="0" applyNumberFormat="1" applyFont="1" applyBorder="1" applyAlignment="1">
      <alignment horizontal="right"/>
    </xf>
    <xf numFmtId="0" fontId="16" fillId="8" borderId="0" xfId="0" applyFont="1" applyFill="1"/>
    <xf numFmtId="0" fontId="16" fillId="5" borderId="0" xfId="0" applyFont="1" applyFill="1"/>
    <xf numFmtId="0" fontId="5" fillId="0" borderId="23" xfId="0" applyFont="1" applyBorder="1" applyAlignment="1">
      <alignment horizontal="left" indent="1"/>
    </xf>
    <xf numFmtId="164" fontId="5" fillId="0" borderId="23" xfId="0" applyNumberFormat="1" applyFont="1" applyBorder="1" applyAlignment="1">
      <alignment horizontal="right"/>
    </xf>
    <xf numFmtId="0" fontId="5" fillId="0" borderId="24" xfId="0" applyFont="1" applyBorder="1" applyAlignment="1">
      <alignment horizontal="left" indent="1"/>
    </xf>
    <xf numFmtId="164" fontId="5" fillId="0" borderId="24" xfId="0" applyNumberFormat="1" applyFont="1" applyBorder="1" applyAlignment="1">
      <alignment horizontal="right"/>
    </xf>
    <xf numFmtId="0" fontId="5" fillId="0" borderId="25" xfId="0" applyFont="1" applyBorder="1" applyAlignment="1">
      <alignment horizontal="left" indent="1"/>
    </xf>
    <xf numFmtId="164" fontId="5" fillId="0" borderId="25" xfId="0" applyNumberFormat="1" applyFont="1" applyBorder="1" applyAlignment="1">
      <alignment horizontal="right"/>
    </xf>
    <xf numFmtId="0" fontId="16" fillId="8" borderId="0" xfId="0" applyFont="1" applyFill="1" applyAlignment="1">
      <alignment horizontal="center"/>
    </xf>
    <xf numFmtId="0" fontId="16" fillId="8" borderId="0" xfId="0" quotePrefix="1" applyFont="1" applyFill="1" applyAlignment="1">
      <alignment horizontal="center"/>
    </xf>
    <xf numFmtId="0" fontId="16" fillId="15" borderId="0" xfId="0" applyFont="1" applyFill="1" applyAlignment="1">
      <alignment horizontal="center"/>
    </xf>
    <xf numFmtId="169" fontId="0" fillId="6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15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right"/>
    </xf>
    <xf numFmtId="0" fontId="6" fillId="0" borderId="0" xfId="0" applyFont="1" applyAlignment="1">
      <alignment horizontal="left"/>
    </xf>
    <xf numFmtId="0" fontId="6" fillId="3" borderId="0" xfId="0" applyFont="1" applyFill="1" applyAlignment="1">
      <alignment horizontal="left" vertical="top" wrapText="1"/>
    </xf>
    <xf numFmtId="0" fontId="0" fillId="3" borderId="0" xfId="0" applyFill="1"/>
    <xf numFmtId="15" fontId="6" fillId="3" borderId="0" xfId="0" applyNumberFormat="1" applyFont="1" applyFill="1" applyAlignment="1">
      <alignment horizontal="center" vertical="center" wrapText="1"/>
    </xf>
    <xf numFmtId="43" fontId="3" fillId="4" borderId="2" xfId="0" applyNumberFormat="1" applyFont="1" applyFill="1" applyBorder="1" applyAlignment="1">
      <alignment horizontal="right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8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169" fontId="5" fillId="0" borderId="0" xfId="0" applyNumberFormat="1" applyFont="1" applyAlignment="1">
      <alignment horizontal="center" wrapText="1"/>
    </xf>
    <xf numFmtId="170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6" fontId="0" fillId="6" borderId="2" xfId="0" applyNumberFormat="1" applyFill="1" applyBorder="1" applyAlignment="1">
      <alignment horizontal="right"/>
    </xf>
    <xf numFmtId="166" fontId="15" fillId="0" borderId="0" xfId="0" applyNumberFormat="1" applyFont="1" applyAlignment="1">
      <alignment horizontal="right"/>
    </xf>
    <xf numFmtId="165" fontId="10" fillId="3" borderId="0" xfId="0" quotePrefix="1" applyNumberFormat="1" applyFont="1" applyFill="1" applyAlignment="1">
      <alignment horizontal="left"/>
    </xf>
    <xf numFmtId="15" fontId="3" fillId="6" borderId="2" xfId="0" applyNumberFormat="1" applyFont="1" applyFill="1" applyBorder="1" applyAlignment="1">
      <alignment horizontal="right"/>
    </xf>
    <xf numFmtId="169" fontId="3" fillId="4" borderId="0" xfId="0" applyNumberFormat="1" applyFont="1" applyFill="1" applyAlignment="1">
      <alignment horizontal="center"/>
    </xf>
    <xf numFmtId="168" fontId="3" fillId="0" borderId="0" xfId="0" applyNumberFormat="1" applyFont="1" applyAlignment="1">
      <alignment horizontal="right"/>
    </xf>
    <xf numFmtId="168" fontId="29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left"/>
    </xf>
    <xf numFmtId="9" fontId="3" fillId="0" borderId="0" xfId="0" applyNumberFormat="1" applyFont="1"/>
    <xf numFmtId="43" fontId="3" fillId="4" borderId="27" xfId="0" applyNumberFormat="1" applyFont="1" applyFill="1" applyBorder="1" applyAlignment="1">
      <alignment horizontal="right"/>
    </xf>
    <xf numFmtId="43" fontId="3" fillId="4" borderId="28" xfId="0" applyNumberFormat="1" applyFont="1" applyFill="1" applyBorder="1" applyAlignment="1">
      <alignment horizontal="right"/>
    </xf>
    <xf numFmtId="43" fontId="3" fillId="4" borderId="9" xfId="0" applyNumberFormat="1" applyFont="1" applyFill="1" applyBorder="1" applyAlignment="1">
      <alignment horizontal="right"/>
    </xf>
    <xf numFmtId="43" fontId="3" fillId="4" borderId="11" xfId="0" applyNumberFormat="1" applyFont="1" applyFill="1" applyBorder="1" applyAlignment="1">
      <alignment horizontal="right"/>
    </xf>
    <xf numFmtId="15" fontId="6" fillId="3" borderId="0" xfId="0" applyNumberFormat="1" applyFont="1" applyFill="1" applyAlignment="1">
      <alignment horizontal="right" vertical="center"/>
    </xf>
    <xf numFmtId="0" fontId="3" fillId="3" borderId="26" xfId="0" applyFont="1" applyFill="1" applyBorder="1"/>
    <xf numFmtId="0" fontId="16" fillId="14" borderId="0" xfId="0" applyFont="1" applyFill="1" applyAlignment="1">
      <alignment horizontal="center"/>
    </xf>
    <xf numFmtId="0" fontId="16" fillId="13" borderId="0" xfId="0" applyFont="1" applyFill="1" applyAlignment="1">
      <alignment horizontal="center"/>
    </xf>
    <xf numFmtId="0" fontId="3" fillId="0" borderId="13" xfId="0" applyFont="1" applyBorder="1" applyAlignment="1">
      <alignment horizontal="center" wrapText="1"/>
    </xf>
  </cellXfs>
  <cellStyles count="4">
    <cellStyle name="Normal" xfId="0" builtinId="0"/>
    <cellStyle name="Normal 30" xfId="1" xr:uid="{00000000-0005-0000-0000-000002000000}"/>
    <cellStyle name="Normal_SPGL Coal Based 1350MW (6-27-2007)" xfId="3" xr:uid="{00000000-0005-0000-0000-000003000000}"/>
    <cellStyle name="Percent 4" xfId="2" xr:uid="{00000000-0005-0000-0000-000005000000}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FFE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1" fmlaLink="'Inputs and Assumptions'!$C$46" fmlaRange="'Inputs and Assumptions'!$A$39:$A$45" noThreeD="1" sel="4" val="0"/>
</file>

<file path=xl/ctrlProps/ctrlProp2.xml><?xml version="1.0" encoding="utf-8"?>
<formControlPr xmlns="http://schemas.microsoft.com/office/spreadsheetml/2009/9/main" objectType="Drop" dropStyle="combo" dx="31" fmlaLink="'Inputs and Assumptions'!$C$81" fmlaRange="'Inputs and Assumptions'!$A$76:$A$80" noThreeD="1" sel="3" val="0"/>
</file>

<file path=xl/ctrlProps/ctrlProp3.xml><?xml version="1.0" encoding="utf-8"?>
<formControlPr xmlns="http://schemas.microsoft.com/office/spreadsheetml/2009/9/main" objectType="Drop" dropStyle="combo" dx="31" fmlaLink="'Inputs and Assumptions'!$C$46" fmlaRange="'Inputs and Assumptions'!$A$39:$A$45" noThreeD="1" sel="4" val="0"/>
</file>

<file path=xl/ctrlProps/ctrlProp4.xml><?xml version="1.0" encoding="utf-8"?>
<formControlPr xmlns="http://schemas.microsoft.com/office/spreadsheetml/2009/9/main" objectType="Drop" dropStyle="combo" dx="31" fmlaLink="'Inputs and Assumptions'!$C$81" fmlaRange="'Inputs and Assumptions'!$A$76:$A$80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3</xdr:row>
          <xdr:rowOff>60960</xdr:rowOff>
        </xdr:from>
        <xdr:to>
          <xdr:col>2</xdr:col>
          <xdr:colOff>1356360</xdr:colOff>
          <xdr:row>4</xdr:row>
          <xdr:rowOff>106680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</xdr:colOff>
          <xdr:row>4</xdr:row>
          <xdr:rowOff>152400</xdr:rowOff>
        </xdr:from>
        <xdr:to>
          <xdr:col>2</xdr:col>
          <xdr:colOff>1348740</xdr:colOff>
          <xdr:row>6</xdr:row>
          <xdr:rowOff>15240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8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</xdr:row>
          <xdr:rowOff>137160</xdr:rowOff>
        </xdr:from>
        <xdr:to>
          <xdr:col>3</xdr:col>
          <xdr:colOff>175260</xdr:colOff>
          <xdr:row>4</xdr:row>
          <xdr:rowOff>175260</xdr:rowOff>
        </xdr:to>
        <xdr:sp macro="" textlink="">
          <xdr:nvSpPr>
            <xdr:cNvPr id="11266" name="Drop Down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9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5</xdr:row>
          <xdr:rowOff>60960</xdr:rowOff>
        </xdr:from>
        <xdr:to>
          <xdr:col>3</xdr:col>
          <xdr:colOff>167640</xdr:colOff>
          <xdr:row>6</xdr:row>
          <xdr:rowOff>106680</xdr:rowOff>
        </xdr:to>
        <xdr:sp macro="" textlink="">
          <xdr:nvSpPr>
            <xdr:cNvPr id="11267" name="Drop Down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E41D-F7F8-46A1-B13B-17D6B38D3613}">
  <sheetPr>
    <tabColor rgb="FF0000FF"/>
  </sheetPr>
  <dimension ref="B1:K30"/>
  <sheetViews>
    <sheetView showGridLines="0" topLeftCell="A7" workbookViewId="0"/>
  </sheetViews>
  <sheetFormatPr defaultRowHeight="14.4" x14ac:dyDescent="0.3"/>
  <cols>
    <col min="1" max="1" width="2.77734375" customWidth="1"/>
    <col min="9" max="11" width="15.5546875" customWidth="1"/>
  </cols>
  <sheetData>
    <row r="1" spans="2:11" ht="21" x14ac:dyDescent="0.4">
      <c r="B1" s="57" t="s">
        <v>81</v>
      </c>
      <c r="C1" s="58"/>
      <c r="D1" s="58"/>
      <c r="E1" s="58"/>
      <c r="F1" s="58"/>
      <c r="G1" s="58"/>
      <c r="H1" s="58"/>
      <c r="I1" s="58"/>
      <c r="J1" s="58"/>
      <c r="K1" s="59"/>
    </row>
    <row r="3" spans="2:11" x14ac:dyDescent="0.3">
      <c r="B3" s="54" t="s">
        <v>67</v>
      </c>
      <c r="C3" s="55"/>
      <c r="D3" s="55"/>
      <c r="E3" s="55"/>
      <c r="F3" s="55"/>
      <c r="G3" s="55"/>
      <c r="H3" s="61"/>
      <c r="I3" s="55"/>
      <c r="J3" s="55"/>
      <c r="K3" s="56"/>
    </row>
    <row r="4" spans="2:11" x14ac:dyDescent="0.3">
      <c r="B4" s="60" t="s">
        <v>68</v>
      </c>
      <c r="I4" s="63" t="s">
        <v>90</v>
      </c>
      <c r="K4" s="50"/>
    </row>
    <row r="5" spans="2:11" x14ac:dyDescent="0.3">
      <c r="B5" s="60" t="s">
        <v>69</v>
      </c>
      <c r="K5" s="50"/>
    </row>
    <row r="6" spans="2:11" x14ac:dyDescent="0.3">
      <c r="B6" s="60" t="s">
        <v>71</v>
      </c>
      <c r="K6" s="50"/>
    </row>
    <row r="7" spans="2:11" x14ac:dyDescent="0.3">
      <c r="B7" s="49"/>
      <c r="K7" s="50"/>
    </row>
    <row r="8" spans="2:11" x14ac:dyDescent="0.3">
      <c r="B8" s="54" t="s">
        <v>70</v>
      </c>
      <c r="C8" s="55"/>
      <c r="D8" s="55"/>
      <c r="E8" s="55"/>
      <c r="F8" s="55"/>
      <c r="G8" s="55"/>
      <c r="H8" s="55"/>
      <c r="I8" s="55"/>
      <c r="J8" s="55"/>
      <c r="K8" s="56"/>
    </row>
    <row r="9" spans="2:11" x14ac:dyDescent="0.3">
      <c r="B9" s="60" t="s">
        <v>72</v>
      </c>
      <c r="I9" s="22" t="s">
        <v>88</v>
      </c>
      <c r="J9" s="22"/>
      <c r="K9" s="50"/>
    </row>
    <row r="10" spans="2:11" x14ac:dyDescent="0.3">
      <c r="B10" s="60" t="s">
        <v>73</v>
      </c>
      <c r="I10" s="22" t="s">
        <v>89</v>
      </c>
      <c r="J10" s="22"/>
      <c r="K10" s="50"/>
    </row>
    <row r="11" spans="2:11" x14ac:dyDescent="0.3">
      <c r="B11" s="51"/>
      <c r="C11" s="52"/>
      <c r="D11" s="52"/>
      <c r="E11" s="52"/>
      <c r="F11" s="52"/>
      <c r="G11" s="52"/>
      <c r="H11" s="52"/>
      <c r="I11" s="52"/>
      <c r="J11" s="52"/>
      <c r="K11" s="53"/>
    </row>
    <row r="12" spans="2:11" x14ac:dyDescent="0.3">
      <c r="B12" s="54" t="s">
        <v>74</v>
      </c>
      <c r="C12" s="55"/>
      <c r="D12" s="55"/>
      <c r="E12" s="55"/>
      <c r="F12" s="55"/>
      <c r="G12" s="55"/>
      <c r="H12" s="55"/>
      <c r="I12" s="55"/>
      <c r="J12" s="55"/>
      <c r="K12" s="56"/>
    </row>
    <row r="13" spans="2:11" x14ac:dyDescent="0.3">
      <c r="B13" s="60" t="s">
        <v>75</v>
      </c>
      <c r="I13" s="63" t="s">
        <v>91</v>
      </c>
      <c r="J13" s="22"/>
      <c r="K13" s="50"/>
    </row>
    <row r="14" spans="2:11" x14ac:dyDescent="0.3">
      <c r="B14" s="60" t="s">
        <v>76</v>
      </c>
      <c r="G14" s="11"/>
      <c r="K14" s="50"/>
    </row>
    <row r="15" spans="2:11" x14ac:dyDescent="0.3">
      <c r="B15" s="60" t="s">
        <v>77</v>
      </c>
      <c r="K15" s="50"/>
    </row>
    <row r="16" spans="2:11" x14ac:dyDescent="0.3">
      <c r="B16" s="51"/>
      <c r="C16" s="52"/>
      <c r="D16" s="52"/>
      <c r="E16" s="52"/>
      <c r="F16" s="52"/>
      <c r="G16" s="52"/>
      <c r="H16" s="52"/>
      <c r="I16" s="52"/>
      <c r="J16" s="52"/>
      <c r="K16" s="53"/>
    </row>
    <row r="17" spans="2:11" x14ac:dyDescent="0.3">
      <c r="B17" s="54" t="s">
        <v>78</v>
      </c>
      <c r="C17" s="55"/>
      <c r="D17" s="55"/>
      <c r="E17" s="55"/>
      <c r="F17" s="55"/>
      <c r="G17" s="55"/>
      <c r="H17" s="55"/>
      <c r="I17" s="55"/>
      <c r="J17" s="55"/>
      <c r="K17" s="56"/>
    </row>
    <row r="18" spans="2:11" x14ac:dyDescent="0.3">
      <c r="B18" s="60" t="s">
        <v>92</v>
      </c>
      <c r="G18" s="26"/>
      <c r="H18" s="26"/>
      <c r="I18" s="26"/>
      <c r="J18" s="26"/>
      <c r="K18" s="50"/>
    </row>
    <row r="19" spans="2:11" x14ac:dyDescent="0.3">
      <c r="B19" s="60" t="s">
        <v>79</v>
      </c>
      <c r="H19" s="26"/>
      <c r="K19" s="50"/>
    </row>
    <row r="20" spans="2:11" x14ac:dyDescent="0.3">
      <c r="B20" s="60" t="s">
        <v>93</v>
      </c>
      <c r="K20" s="50"/>
    </row>
    <row r="21" spans="2:11" x14ac:dyDescent="0.3">
      <c r="B21" s="60" t="s">
        <v>94</v>
      </c>
      <c r="K21" s="50"/>
    </row>
    <row r="22" spans="2:11" x14ac:dyDescent="0.3">
      <c r="B22" s="60" t="s">
        <v>80</v>
      </c>
      <c r="K22" s="50"/>
    </row>
    <row r="23" spans="2:11" x14ac:dyDescent="0.3">
      <c r="B23" s="51"/>
      <c r="C23" s="52"/>
      <c r="D23" s="52"/>
      <c r="E23" s="52"/>
      <c r="F23" s="52"/>
      <c r="G23" s="52"/>
      <c r="H23" s="52"/>
      <c r="I23" s="52"/>
      <c r="J23" s="52"/>
      <c r="K23" s="53"/>
    </row>
    <row r="24" spans="2:11" x14ac:dyDescent="0.3">
      <c r="B24" s="54" t="s">
        <v>82</v>
      </c>
      <c r="C24" s="55"/>
      <c r="D24" s="55"/>
      <c r="E24" s="55"/>
      <c r="F24" s="55"/>
      <c r="G24" s="55"/>
      <c r="H24" s="55"/>
      <c r="I24" s="55"/>
      <c r="J24" s="55"/>
      <c r="K24" s="56"/>
    </row>
    <row r="25" spans="2:11" x14ac:dyDescent="0.3">
      <c r="B25" s="60" t="s">
        <v>83</v>
      </c>
      <c r="G25" s="26"/>
      <c r="H25" s="26"/>
      <c r="I25" s="26"/>
      <c r="J25" s="26"/>
      <c r="K25" s="50"/>
    </row>
    <row r="26" spans="2:11" x14ac:dyDescent="0.3">
      <c r="B26" s="60" t="s">
        <v>84</v>
      </c>
      <c r="H26" s="26"/>
      <c r="K26" s="50"/>
    </row>
    <row r="27" spans="2:11" x14ac:dyDescent="0.3">
      <c r="B27" s="60" t="s">
        <v>86</v>
      </c>
      <c r="K27" s="50"/>
    </row>
    <row r="28" spans="2:11" x14ac:dyDescent="0.3">
      <c r="B28" s="60" t="s">
        <v>85</v>
      </c>
      <c r="K28" s="50"/>
    </row>
    <row r="29" spans="2:11" x14ac:dyDescent="0.3">
      <c r="B29" s="60" t="s">
        <v>87</v>
      </c>
      <c r="K29" s="50"/>
    </row>
    <row r="30" spans="2:11" x14ac:dyDescent="0.3">
      <c r="B30" s="51"/>
      <c r="C30" s="52"/>
      <c r="D30" s="52"/>
      <c r="E30" s="52"/>
      <c r="F30" s="52"/>
      <c r="G30" s="52"/>
      <c r="H30" s="52"/>
      <c r="I30" s="52"/>
      <c r="J30" s="52"/>
      <c r="K3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5C36-B2CB-4AE9-8C47-ED6490448689}">
  <sheetPr>
    <tabColor rgb="FFC00000"/>
  </sheetPr>
  <dimension ref="A1:C17"/>
  <sheetViews>
    <sheetView showGridLines="0" zoomScaleNormal="100" workbookViewId="0"/>
  </sheetViews>
  <sheetFormatPr defaultColWidth="0" defaultRowHeight="14.55" customHeight="1" zeroHeight="1" x14ac:dyDescent="0.3"/>
  <cols>
    <col min="1" max="1" width="10.77734375" customWidth="1"/>
    <col min="2" max="2" width="114.109375" customWidth="1"/>
    <col min="3" max="3" width="10.77734375" customWidth="1"/>
    <col min="4" max="16384" width="9.109375" hidden="1"/>
  </cols>
  <sheetData>
    <row r="1" spans="2:2" ht="14.4" x14ac:dyDescent="0.3"/>
    <row r="2" spans="2:2" ht="14.4" x14ac:dyDescent="0.3"/>
    <row r="3" spans="2:2" ht="18" x14ac:dyDescent="0.35">
      <c r="B3" s="29"/>
    </row>
    <row r="4" spans="2:2" ht="18" x14ac:dyDescent="0.35">
      <c r="B4" s="29"/>
    </row>
    <row r="5" spans="2:2" ht="18" x14ac:dyDescent="0.35">
      <c r="B5" s="29"/>
    </row>
    <row r="6" spans="2:2" ht="18" x14ac:dyDescent="0.35">
      <c r="B6" s="29"/>
    </row>
    <row r="7" spans="2:2" ht="18" x14ac:dyDescent="0.35">
      <c r="B7" s="29"/>
    </row>
    <row r="8" spans="2:2" ht="18" x14ac:dyDescent="0.35">
      <c r="B8" s="29"/>
    </row>
    <row r="9" spans="2:2" ht="46.2" x14ac:dyDescent="0.85">
      <c r="B9" s="28" t="s">
        <v>163</v>
      </c>
    </row>
    <row r="10" spans="2:2" ht="18" x14ac:dyDescent="0.35">
      <c r="B10" s="29"/>
    </row>
    <row r="11" spans="2:2" ht="18" x14ac:dyDescent="0.35">
      <c r="B11" s="29"/>
    </row>
    <row r="12" spans="2:2" ht="18" x14ac:dyDescent="0.35">
      <c r="B12" s="29"/>
    </row>
    <row r="13" spans="2:2" ht="18" x14ac:dyDescent="0.35">
      <c r="B13" s="29"/>
    </row>
    <row r="14" spans="2:2" ht="18" x14ac:dyDescent="0.35">
      <c r="B14" s="29"/>
    </row>
    <row r="15" spans="2:2" ht="18" x14ac:dyDescent="0.35">
      <c r="B15" s="29"/>
    </row>
    <row r="16" spans="2:2" ht="14.4" x14ac:dyDescent="0.3"/>
    <row r="17" ht="14.4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8F11-754F-451C-93AB-A13EE23B84AB}">
  <sheetPr>
    <tabColor rgb="FF0000FF"/>
  </sheetPr>
  <dimension ref="A1:D12"/>
  <sheetViews>
    <sheetView showGridLines="0" zoomScale="130" zoomScaleNormal="130" workbookViewId="0">
      <selection activeCell="A15" sqref="A15"/>
    </sheetView>
  </sheetViews>
  <sheetFormatPr defaultRowHeight="14.4" x14ac:dyDescent="0.3"/>
  <cols>
    <col min="2" max="2" width="30" bestFit="1" customWidth="1"/>
    <col min="3" max="3" width="10.21875" bestFit="1" customWidth="1"/>
    <col min="4" max="4" width="11.21875" bestFit="1" customWidth="1"/>
  </cols>
  <sheetData>
    <row r="1" spans="1:4" x14ac:dyDescent="0.3">
      <c r="A1" s="1" t="s">
        <v>161</v>
      </c>
    </row>
    <row r="3" spans="1:4" x14ac:dyDescent="0.3">
      <c r="A3" s="11">
        <v>1</v>
      </c>
      <c r="B3" s="11" t="s">
        <v>158</v>
      </c>
    </row>
    <row r="4" spans="1:4" x14ac:dyDescent="0.3">
      <c r="B4" t="s">
        <v>162</v>
      </c>
    </row>
    <row r="6" spans="1:4" x14ac:dyDescent="0.3">
      <c r="A6" s="11">
        <v>2</v>
      </c>
      <c r="B6" s="11" t="s">
        <v>159</v>
      </c>
    </row>
    <row r="7" spans="1:4" x14ac:dyDescent="0.3">
      <c r="C7" s="22" t="s">
        <v>156</v>
      </c>
      <c r="D7" s="22" t="s">
        <v>157</v>
      </c>
    </row>
    <row r="8" spans="1:4" x14ac:dyDescent="0.3">
      <c r="B8" s="19" t="s">
        <v>13</v>
      </c>
      <c r="C8" s="20">
        <v>65000</v>
      </c>
      <c r="D8" s="20">
        <v>100000</v>
      </c>
    </row>
    <row r="9" spans="1:4" x14ac:dyDescent="0.3">
      <c r="B9" s="19" t="s">
        <v>14</v>
      </c>
      <c r="C9" s="20">
        <v>150000</v>
      </c>
      <c r="D9" s="20">
        <v>200000</v>
      </c>
    </row>
    <row r="10" spans="1:4" x14ac:dyDescent="0.3">
      <c r="B10" s="19" t="s">
        <v>16</v>
      </c>
      <c r="C10" s="20">
        <v>0</v>
      </c>
      <c r="D10" s="20">
        <v>100000</v>
      </c>
    </row>
    <row r="12" spans="1:4" x14ac:dyDescent="0.3">
      <c r="A12" s="11">
        <v>3</v>
      </c>
      <c r="B12" s="11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95C9-A05F-40EE-AE92-1F659F0FD07D}">
  <sheetPr>
    <tabColor rgb="FF0000FF"/>
  </sheetPr>
  <dimension ref="B2:G29"/>
  <sheetViews>
    <sheetView workbookViewId="0">
      <selection activeCell="C30" sqref="C30"/>
    </sheetView>
  </sheetViews>
  <sheetFormatPr defaultRowHeight="14.4" x14ac:dyDescent="0.3"/>
  <cols>
    <col min="2" max="2" width="30" bestFit="1" customWidth="1"/>
  </cols>
  <sheetData>
    <row r="2" spans="2:5" x14ac:dyDescent="0.3">
      <c r="B2" s="98" t="s">
        <v>152</v>
      </c>
    </row>
    <row r="3" spans="2:5" x14ac:dyDescent="0.3">
      <c r="B3" s="99" t="s">
        <v>153</v>
      </c>
    </row>
    <row r="5" spans="2:5" x14ac:dyDescent="0.3">
      <c r="B5" t="s">
        <v>151</v>
      </c>
    </row>
    <row r="6" spans="2:5" x14ac:dyDescent="0.3">
      <c r="B6" t="s">
        <v>95</v>
      </c>
    </row>
    <row r="7" spans="2:5" x14ac:dyDescent="0.3">
      <c r="B7" t="s">
        <v>96</v>
      </c>
    </row>
    <row r="9" spans="2:5" x14ac:dyDescent="0.3">
      <c r="B9" t="s">
        <v>150</v>
      </c>
    </row>
    <row r="10" spans="2:5" x14ac:dyDescent="0.3">
      <c r="B10" s="19" t="s">
        <v>154</v>
      </c>
    </row>
    <row r="11" spans="2:5" x14ac:dyDescent="0.3">
      <c r="B11" s="19" t="s">
        <v>42</v>
      </c>
      <c r="D11" s="30">
        <v>0.1</v>
      </c>
    </row>
    <row r="12" spans="2:5" x14ac:dyDescent="0.3">
      <c r="B12" s="19" t="s">
        <v>43</v>
      </c>
      <c r="D12" s="30">
        <v>0.21</v>
      </c>
    </row>
    <row r="14" spans="2:5" x14ac:dyDescent="0.3">
      <c r="B14" s="11" t="s">
        <v>146</v>
      </c>
    </row>
    <row r="15" spans="2:5" x14ac:dyDescent="0.3">
      <c r="B15" s="19" t="s">
        <v>11</v>
      </c>
      <c r="C15" s="30">
        <v>0</v>
      </c>
      <c r="D15" s="43"/>
      <c r="E15" s="43"/>
    </row>
    <row r="16" spans="2:5" x14ac:dyDescent="0.3">
      <c r="B16" s="19" t="s">
        <v>12</v>
      </c>
      <c r="C16" s="30">
        <v>0</v>
      </c>
    </row>
    <row r="17" spans="2:7" x14ac:dyDescent="0.3">
      <c r="B17" s="19" t="s">
        <v>13</v>
      </c>
      <c r="C17" s="30">
        <v>0.1</v>
      </c>
    </row>
    <row r="18" spans="2:7" x14ac:dyDescent="0.3">
      <c r="B18" s="19" t="s">
        <v>14</v>
      </c>
      <c r="C18" s="30">
        <v>0.2</v>
      </c>
    </row>
    <row r="19" spans="2:7" x14ac:dyDescent="0.3">
      <c r="B19" s="48" t="s">
        <v>63</v>
      </c>
      <c r="C19" s="30">
        <v>0</v>
      </c>
    </row>
    <row r="20" spans="2:7" x14ac:dyDescent="0.3">
      <c r="B20" s="19" t="s">
        <v>16</v>
      </c>
      <c r="C20" s="30">
        <v>0</v>
      </c>
    </row>
    <row r="21" spans="2:7" x14ac:dyDescent="0.3">
      <c r="B21" s="19" t="s">
        <v>15</v>
      </c>
      <c r="C21" s="30">
        <v>0</v>
      </c>
    </row>
    <row r="22" spans="2:7" x14ac:dyDescent="0.3">
      <c r="B22" s="19" t="s">
        <v>17</v>
      </c>
      <c r="C22" s="30">
        <v>0</v>
      </c>
    </row>
    <row r="25" spans="2:7" x14ac:dyDescent="0.3">
      <c r="B25" s="11" t="s">
        <v>155</v>
      </c>
    </row>
    <row r="26" spans="2:7" x14ac:dyDescent="0.3">
      <c r="B26" t="s">
        <v>97</v>
      </c>
    </row>
    <row r="27" spans="2:7" x14ac:dyDescent="0.3">
      <c r="B27" t="s">
        <v>98</v>
      </c>
      <c r="G27" s="96"/>
    </row>
    <row r="29" spans="2:7" x14ac:dyDescent="0.3">
      <c r="B29" s="1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D3BB-70A2-40D1-981D-49014C58D299}">
  <dimension ref="A1:U29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C6" sqref="C6"/>
    </sheetView>
  </sheetViews>
  <sheetFormatPr defaultRowHeight="14.4" outlineLevelCol="1" x14ac:dyDescent="0.3"/>
  <cols>
    <col min="1" max="1" width="40.44140625" bestFit="1" customWidth="1"/>
    <col min="2" max="2" width="1.77734375" customWidth="1"/>
    <col min="3" max="5" width="16.77734375" customWidth="1"/>
    <col min="6" max="6" width="1.77734375" customWidth="1"/>
    <col min="7" max="16" width="16.77734375" hidden="1" customWidth="1" outlineLevel="1"/>
    <col min="17" max="17" width="16.77734375" customWidth="1" collapsed="1"/>
    <col min="18" max="19" width="16.77734375" customWidth="1"/>
    <col min="20" max="20" width="1.77734375" customWidth="1"/>
    <col min="21" max="21" width="16.77734375" customWidth="1"/>
  </cols>
  <sheetData>
    <row r="1" spans="1:21" ht="21" x14ac:dyDescent="0.4">
      <c r="A1" s="2" t="str">
        <f>Company_Name</f>
        <v>Oral Wellness Corporation (OWC)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x14ac:dyDescent="0.35">
      <c r="A2" s="4" t="s">
        <v>233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4" spans="1:21" x14ac:dyDescent="0.3">
      <c r="A4" s="114" t="s">
        <v>232</v>
      </c>
      <c r="C4" s="158" t="s">
        <v>218</v>
      </c>
      <c r="D4" s="158"/>
      <c r="E4" s="158"/>
      <c r="G4" s="159" t="s">
        <v>221</v>
      </c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U4" s="123" t="s">
        <v>235</v>
      </c>
    </row>
    <row r="5" spans="1:21" x14ac:dyDescent="0.3">
      <c r="A5" s="113" t="s">
        <v>217</v>
      </c>
      <c r="C5" s="121" t="s">
        <v>220</v>
      </c>
      <c r="D5" s="121" t="s">
        <v>219</v>
      </c>
      <c r="E5" s="121" t="s">
        <v>66</v>
      </c>
      <c r="F5" s="23"/>
      <c r="G5" s="121" t="s">
        <v>222</v>
      </c>
      <c r="H5" s="122" t="s">
        <v>223</v>
      </c>
      <c r="I5" s="122" t="s">
        <v>224</v>
      </c>
      <c r="J5" s="122" t="s">
        <v>225</v>
      </c>
      <c r="K5" s="122" t="s">
        <v>226</v>
      </c>
      <c r="L5" s="122" t="s">
        <v>227</v>
      </c>
      <c r="M5" s="122" t="s">
        <v>228</v>
      </c>
      <c r="N5" s="122" t="s">
        <v>229</v>
      </c>
      <c r="O5" s="122" t="s">
        <v>230</v>
      </c>
      <c r="P5" s="122" t="s">
        <v>231</v>
      </c>
      <c r="Q5" s="121" t="s">
        <v>220</v>
      </c>
      <c r="R5" s="121" t="s">
        <v>219</v>
      </c>
      <c r="S5" s="121" t="s">
        <v>66</v>
      </c>
      <c r="T5" s="23"/>
      <c r="U5" s="121" t="s">
        <v>234</v>
      </c>
    </row>
    <row r="6" spans="1:21" s="110" customFormat="1" x14ac:dyDescent="0.3">
      <c r="A6" s="115" t="s">
        <v>47</v>
      </c>
      <c r="B6"/>
      <c r="C6" s="116" t="e">
        <f>-(#REF!+#REF!)*10^5</f>
        <v>#REF!</v>
      </c>
      <c r="D6" s="116" t="e">
        <f>-(#REF!+#REF!)*10^5</f>
        <v>#REF!</v>
      </c>
      <c r="E6" s="116" t="e">
        <f>SUM(C6:D6)</f>
        <v>#REF!</v>
      </c>
      <c r="F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>
        <f>SUM(G6:J6)</f>
        <v>0</v>
      </c>
      <c r="R6" s="116">
        <f>SUM(K6:P6)</f>
        <v>0</v>
      </c>
      <c r="S6" s="116">
        <f>Q6+R6</f>
        <v>0</v>
      </c>
      <c r="T6"/>
      <c r="U6" s="116" t="e">
        <f t="shared" ref="U6:U27" si="0">E6-S6</f>
        <v>#REF!</v>
      </c>
    </row>
    <row r="7" spans="1:21" s="110" customFormat="1" x14ac:dyDescent="0.3">
      <c r="A7" s="117" t="s">
        <v>175</v>
      </c>
      <c r="B7"/>
      <c r="C7" s="118" t="e">
        <f>-(#REF!+#REF!)*10^5</f>
        <v>#REF!</v>
      </c>
      <c r="D7" s="118" t="e">
        <f>-(#REF!+#REF!)*10^5</f>
        <v>#REF!</v>
      </c>
      <c r="E7" s="118" t="e">
        <f t="shared" ref="E7:E27" si="1">SUM(C7:D7)</f>
        <v>#REF!</v>
      </c>
      <c r="F7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8">
        <f t="shared" ref="Q7:Q27" si="2">SUM(G7:J7)</f>
        <v>0</v>
      </c>
      <c r="R7" s="118">
        <f t="shared" ref="R7:R27" si="3">SUM(K7:P7)</f>
        <v>0</v>
      </c>
      <c r="S7" s="118">
        <f t="shared" ref="S7:S27" si="4">Q7+R7</f>
        <v>0</v>
      </c>
      <c r="T7"/>
      <c r="U7" s="118" t="e">
        <f t="shared" si="0"/>
        <v>#REF!</v>
      </c>
    </row>
    <row r="8" spans="1:21" s="110" customFormat="1" x14ac:dyDescent="0.3">
      <c r="A8" s="117" t="s">
        <v>27</v>
      </c>
      <c r="B8"/>
      <c r="C8" s="118" t="e">
        <f>-(#REF!+#REF!)*10^5</f>
        <v>#REF!</v>
      </c>
      <c r="D8" s="118" t="e">
        <f>-(#REF!+#REF!)*10^5</f>
        <v>#REF!</v>
      </c>
      <c r="E8" s="118" t="e">
        <f t="shared" si="1"/>
        <v>#REF!</v>
      </c>
      <c r="F8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8">
        <f t="shared" si="2"/>
        <v>0</v>
      </c>
      <c r="R8" s="118">
        <f t="shared" si="3"/>
        <v>0</v>
      </c>
      <c r="S8" s="118">
        <f t="shared" si="4"/>
        <v>0</v>
      </c>
      <c r="T8"/>
      <c r="U8" s="118" t="e">
        <f t="shared" si="0"/>
        <v>#REF!</v>
      </c>
    </row>
    <row r="9" spans="1:21" s="110" customFormat="1" x14ac:dyDescent="0.3">
      <c r="A9" s="117" t="s">
        <v>28</v>
      </c>
      <c r="B9"/>
      <c r="C9" s="118" t="e">
        <f>-(#REF!+#REF!)*10^5</f>
        <v>#REF!</v>
      </c>
      <c r="D9" s="118" t="e">
        <f>-(#REF!+#REF!)*10^5</f>
        <v>#REF!</v>
      </c>
      <c r="E9" s="118" t="e">
        <f t="shared" si="1"/>
        <v>#REF!</v>
      </c>
      <c r="F9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8">
        <f t="shared" si="2"/>
        <v>0</v>
      </c>
      <c r="R9" s="118">
        <f t="shared" si="3"/>
        <v>0</v>
      </c>
      <c r="S9" s="118">
        <f t="shared" si="4"/>
        <v>0</v>
      </c>
      <c r="T9"/>
      <c r="U9" s="118" t="e">
        <f t="shared" si="0"/>
        <v>#REF!</v>
      </c>
    </row>
    <row r="10" spans="1:21" s="110" customFormat="1" x14ac:dyDescent="0.3">
      <c r="A10" s="117" t="s">
        <v>29</v>
      </c>
      <c r="B10"/>
      <c r="C10" s="118" t="e">
        <f>-(#REF!+#REF!)*10^5</f>
        <v>#REF!</v>
      </c>
      <c r="D10" s="118" t="e">
        <f>-(#REF!+#REF!)*10^5</f>
        <v>#REF!</v>
      </c>
      <c r="E10" s="118" t="e">
        <f t="shared" si="1"/>
        <v>#REF!</v>
      </c>
      <c r="F10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8">
        <f t="shared" si="2"/>
        <v>0</v>
      </c>
      <c r="R10" s="118">
        <f t="shared" si="3"/>
        <v>0</v>
      </c>
      <c r="S10" s="118">
        <f t="shared" si="4"/>
        <v>0</v>
      </c>
      <c r="T10"/>
      <c r="U10" s="118" t="e">
        <f t="shared" si="0"/>
        <v>#REF!</v>
      </c>
    </row>
    <row r="11" spans="1:21" s="110" customFormat="1" x14ac:dyDescent="0.3">
      <c r="A11" s="117" t="s">
        <v>180</v>
      </c>
      <c r="B11"/>
      <c r="C11" s="118" t="e">
        <f>-(#REF!+#REF!)*10^5</f>
        <v>#REF!</v>
      </c>
      <c r="D11" s="118" t="e">
        <f>-(#REF!+#REF!)*10^5</f>
        <v>#REF!</v>
      </c>
      <c r="E11" s="118" t="e">
        <f t="shared" si="1"/>
        <v>#REF!</v>
      </c>
      <c r="F11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8">
        <f t="shared" si="2"/>
        <v>0</v>
      </c>
      <c r="R11" s="118">
        <f t="shared" si="3"/>
        <v>0</v>
      </c>
      <c r="S11" s="118">
        <f t="shared" si="4"/>
        <v>0</v>
      </c>
      <c r="T11"/>
      <c r="U11" s="118" t="e">
        <f t="shared" si="0"/>
        <v>#REF!</v>
      </c>
    </row>
    <row r="12" spans="1:21" s="110" customFormat="1" x14ac:dyDescent="0.3">
      <c r="A12" s="117" t="s">
        <v>189</v>
      </c>
      <c r="B12"/>
      <c r="C12" s="118" t="e">
        <f>-(#REF!+#REF!)*10^5</f>
        <v>#REF!</v>
      </c>
      <c r="D12" s="118" t="e">
        <f>-(#REF!+#REF!)*10^5</f>
        <v>#REF!</v>
      </c>
      <c r="E12" s="118" t="e">
        <f t="shared" si="1"/>
        <v>#REF!</v>
      </c>
      <c r="F12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8">
        <f t="shared" si="2"/>
        <v>0</v>
      </c>
      <c r="R12" s="118">
        <f t="shared" si="3"/>
        <v>0</v>
      </c>
      <c r="S12" s="118">
        <f t="shared" si="4"/>
        <v>0</v>
      </c>
      <c r="T12"/>
      <c r="U12" s="118" t="e">
        <f t="shared" si="0"/>
        <v>#REF!</v>
      </c>
    </row>
    <row r="13" spans="1:21" s="110" customFormat="1" x14ac:dyDescent="0.3">
      <c r="A13" s="117" t="s">
        <v>190</v>
      </c>
      <c r="B13"/>
      <c r="C13" s="118" t="e">
        <f>-(#REF!+#REF!)*10^5</f>
        <v>#REF!</v>
      </c>
      <c r="D13" s="118" t="e">
        <f>-(#REF!+#REF!)*10^5</f>
        <v>#REF!</v>
      </c>
      <c r="E13" s="118" t="e">
        <f t="shared" si="1"/>
        <v>#REF!</v>
      </c>
      <c r="F13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8">
        <f t="shared" si="2"/>
        <v>0</v>
      </c>
      <c r="R13" s="118">
        <f t="shared" si="3"/>
        <v>0</v>
      </c>
      <c r="S13" s="118">
        <f t="shared" si="4"/>
        <v>0</v>
      </c>
      <c r="T13"/>
      <c r="U13" s="118" t="e">
        <f t="shared" si="0"/>
        <v>#REF!</v>
      </c>
    </row>
    <row r="14" spans="1:21" s="110" customFormat="1" x14ac:dyDescent="0.3">
      <c r="A14" s="117" t="s">
        <v>193</v>
      </c>
      <c r="B14"/>
      <c r="C14" s="118" t="e">
        <f>-(#REF!+#REF!)*10^5</f>
        <v>#REF!</v>
      </c>
      <c r="D14" s="118" t="e">
        <f>-(#REF!+#REF!)*10^5</f>
        <v>#REF!</v>
      </c>
      <c r="E14" s="118" t="e">
        <f t="shared" si="1"/>
        <v>#REF!</v>
      </c>
      <c r="F14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8">
        <f t="shared" si="2"/>
        <v>0</v>
      </c>
      <c r="R14" s="118">
        <f t="shared" si="3"/>
        <v>0</v>
      </c>
      <c r="S14" s="118">
        <f t="shared" si="4"/>
        <v>0</v>
      </c>
      <c r="T14"/>
      <c r="U14" s="118" t="e">
        <f t="shared" si="0"/>
        <v>#REF!</v>
      </c>
    </row>
    <row r="15" spans="1:21" s="110" customFormat="1" x14ac:dyDescent="0.3">
      <c r="A15" s="117" t="s">
        <v>188</v>
      </c>
      <c r="B15"/>
      <c r="C15" s="118" t="e">
        <f>-(#REF!+#REF!)*10^5</f>
        <v>#REF!</v>
      </c>
      <c r="D15" s="118" t="e">
        <f>-(#REF!+#REF!)*10^5</f>
        <v>#REF!</v>
      </c>
      <c r="E15" s="118" t="e">
        <f t="shared" si="1"/>
        <v>#REF!</v>
      </c>
      <c r="F15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8">
        <f t="shared" si="2"/>
        <v>0</v>
      </c>
      <c r="R15" s="118">
        <f t="shared" si="3"/>
        <v>0</v>
      </c>
      <c r="S15" s="118">
        <f t="shared" si="4"/>
        <v>0</v>
      </c>
      <c r="T15"/>
      <c r="U15" s="118" t="e">
        <f t="shared" si="0"/>
        <v>#REF!</v>
      </c>
    </row>
    <row r="16" spans="1:21" s="110" customFormat="1" x14ac:dyDescent="0.3">
      <c r="A16" s="117" t="s">
        <v>65</v>
      </c>
      <c r="B16"/>
      <c r="C16" s="118" t="e">
        <f>-(#REF!+#REF!)*10^5</f>
        <v>#REF!</v>
      </c>
      <c r="D16" s="118" t="e">
        <f>-(#REF!+#REF!)*10^5</f>
        <v>#REF!</v>
      </c>
      <c r="E16" s="118" t="e">
        <f t="shared" si="1"/>
        <v>#REF!</v>
      </c>
      <c r="F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8">
        <f t="shared" si="2"/>
        <v>0</v>
      </c>
      <c r="R16" s="118">
        <f t="shared" si="3"/>
        <v>0</v>
      </c>
      <c r="S16" s="118">
        <f t="shared" si="4"/>
        <v>0</v>
      </c>
      <c r="T16"/>
      <c r="U16" s="118" t="e">
        <f t="shared" si="0"/>
        <v>#REF!</v>
      </c>
    </row>
    <row r="17" spans="1:21" s="110" customFormat="1" x14ac:dyDescent="0.3">
      <c r="A17" s="117" t="s">
        <v>48</v>
      </c>
      <c r="B17"/>
      <c r="C17" s="118" t="e">
        <f>-(#REF!+#REF!)*10^5</f>
        <v>#REF!</v>
      </c>
      <c r="D17" s="118" t="e">
        <f>-(#REF!+#REF!)*10^5</f>
        <v>#REF!</v>
      </c>
      <c r="E17" s="118" t="e">
        <f t="shared" si="1"/>
        <v>#REF!</v>
      </c>
      <c r="F17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8">
        <f t="shared" si="2"/>
        <v>0</v>
      </c>
      <c r="R17" s="118">
        <f t="shared" si="3"/>
        <v>0</v>
      </c>
      <c r="S17" s="118">
        <f t="shared" si="4"/>
        <v>0</v>
      </c>
      <c r="T17"/>
      <c r="U17" s="118" t="e">
        <f t="shared" si="0"/>
        <v>#REF!</v>
      </c>
    </row>
    <row r="18" spans="1:21" s="110" customFormat="1" x14ac:dyDescent="0.3">
      <c r="A18" s="117" t="s">
        <v>186</v>
      </c>
      <c r="B18"/>
      <c r="C18" s="118" t="e">
        <f>-(#REF!+#REF!)*10^5</f>
        <v>#REF!</v>
      </c>
      <c r="D18" s="118" t="e">
        <f>-(#REF!+#REF!)*10^5</f>
        <v>#REF!</v>
      </c>
      <c r="E18" s="118" t="e">
        <f t="shared" si="1"/>
        <v>#REF!</v>
      </c>
      <c r="F18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8">
        <f t="shared" si="2"/>
        <v>0</v>
      </c>
      <c r="R18" s="118">
        <f t="shared" si="3"/>
        <v>0</v>
      </c>
      <c r="S18" s="118">
        <f t="shared" si="4"/>
        <v>0</v>
      </c>
      <c r="T18"/>
      <c r="U18" s="118" t="e">
        <f t="shared" si="0"/>
        <v>#REF!</v>
      </c>
    </row>
    <row r="19" spans="1:21" s="110" customFormat="1" x14ac:dyDescent="0.3">
      <c r="A19" s="117" t="s">
        <v>191</v>
      </c>
      <c r="B19"/>
      <c r="C19" s="118" t="e">
        <f>-(#REF!+#REF!)*10^5</f>
        <v>#REF!</v>
      </c>
      <c r="D19" s="118" t="e">
        <f>-(#REF!+#REF!)*10^5</f>
        <v>#REF!</v>
      </c>
      <c r="E19" s="118" t="e">
        <f t="shared" si="1"/>
        <v>#REF!</v>
      </c>
      <c r="F19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8">
        <f t="shared" si="2"/>
        <v>0</v>
      </c>
      <c r="R19" s="118">
        <f t="shared" si="3"/>
        <v>0</v>
      </c>
      <c r="S19" s="118">
        <f t="shared" si="4"/>
        <v>0</v>
      </c>
      <c r="T19"/>
      <c r="U19" s="118" t="e">
        <f t="shared" si="0"/>
        <v>#REF!</v>
      </c>
    </row>
    <row r="20" spans="1:21" s="110" customFormat="1" x14ac:dyDescent="0.3">
      <c r="A20" s="117" t="s">
        <v>173</v>
      </c>
      <c r="B20"/>
      <c r="C20" s="118" t="e">
        <f>-(#REF!+#REF!)*10^5</f>
        <v>#REF!</v>
      </c>
      <c r="D20" s="118" t="e">
        <f>-(#REF!+#REF!)*10^5</f>
        <v>#REF!</v>
      </c>
      <c r="E20" s="118" t="e">
        <f t="shared" si="1"/>
        <v>#REF!</v>
      </c>
      <c r="F20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8">
        <f t="shared" si="2"/>
        <v>0</v>
      </c>
      <c r="R20" s="118">
        <f t="shared" si="3"/>
        <v>0</v>
      </c>
      <c r="S20" s="118">
        <f t="shared" si="4"/>
        <v>0</v>
      </c>
      <c r="T20"/>
      <c r="U20" s="118" t="e">
        <f t="shared" si="0"/>
        <v>#REF!</v>
      </c>
    </row>
    <row r="21" spans="1:21" s="110" customFormat="1" x14ac:dyDescent="0.3">
      <c r="A21" s="117" t="s">
        <v>176</v>
      </c>
      <c r="B21"/>
      <c r="C21" s="118" t="e">
        <f>-(#REF!+#REF!)*10^5</f>
        <v>#REF!</v>
      </c>
      <c r="D21" s="118" t="e">
        <f>-(#REF!+#REF!)*10^5</f>
        <v>#REF!</v>
      </c>
      <c r="E21" s="118" t="e">
        <f t="shared" si="1"/>
        <v>#REF!</v>
      </c>
      <c r="F21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8">
        <f t="shared" si="2"/>
        <v>0</v>
      </c>
      <c r="R21" s="118">
        <f t="shared" si="3"/>
        <v>0</v>
      </c>
      <c r="S21" s="118">
        <f t="shared" si="4"/>
        <v>0</v>
      </c>
      <c r="T21"/>
      <c r="U21" s="118" t="e">
        <f t="shared" si="0"/>
        <v>#REF!</v>
      </c>
    </row>
    <row r="22" spans="1:21" s="110" customFormat="1" x14ac:dyDescent="0.3">
      <c r="A22" s="117" t="s">
        <v>179</v>
      </c>
      <c r="B22"/>
      <c r="C22" s="118" t="e">
        <f>-(#REF!+#REF!)*10^5</f>
        <v>#REF!</v>
      </c>
      <c r="D22" s="118" t="e">
        <f>-(#REF!+#REF!)*10^5</f>
        <v>#REF!</v>
      </c>
      <c r="E22" s="118" t="e">
        <f t="shared" si="1"/>
        <v>#REF!</v>
      </c>
      <c r="F22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8">
        <f t="shared" si="2"/>
        <v>0</v>
      </c>
      <c r="R22" s="118">
        <f t="shared" si="3"/>
        <v>0</v>
      </c>
      <c r="S22" s="118">
        <f t="shared" si="4"/>
        <v>0</v>
      </c>
      <c r="T22"/>
      <c r="U22" s="118" t="e">
        <f t="shared" si="0"/>
        <v>#REF!</v>
      </c>
    </row>
    <row r="23" spans="1:21" s="110" customFormat="1" x14ac:dyDescent="0.3">
      <c r="A23" s="117" t="s">
        <v>182</v>
      </c>
      <c r="B23"/>
      <c r="C23" s="118" t="e">
        <f>-(#REF!+#REF!)*10^5</f>
        <v>#REF!</v>
      </c>
      <c r="D23" s="118" t="e">
        <f>-(#REF!+#REF!)*10^5</f>
        <v>#REF!</v>
      </c>
      <c r="E23" s="118" t="e">
        <f t="shared" si="1"/>
        <v>#REF!</v>
      </c>
      <c r="F23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8">
        <f t="shared" si="2"/>
        <v>0</v>
      </c>
      <c r="R23" s="118">
        <f t="shared" si="3"/>
        <v>0</v>
      </c>
      <c r="S23" s="118">
        <f t="shared" si="4"/>
        <v>0</v>
      </c>
      <c r="T23"/>
      <c r="U23" s="118" t="e">
        <f t="shared" si="0"/>
        <v>#REF!</v>
      </c>
    </row>
    <row r="24" spans="1:21" s="110" customFormat="1" x14ac:dyDescent="0.3">
      <c r="A24" s="117" t="s">
        <v>183</v>
      </c>
      <c r="B24"/>
      <c r="C24" s="118" t="e">
        <f>-(#REF!+#REF!)*10^5</f>
        <v>#REF!</v>
      </c>
      <c r="D24" s="118" t="e">
        <f>-(#REF!+#REF!)*10^5</f>
        <v>#REF!</v>
      </c>
      <c r="E24" s="118" t="e">
        <f t="shared" si="1"/>
        <v>#REF!</v>
      </c>
      <c r="F24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8">
        <f t="shared" si="2"/>
        <v>0</v>
      </c>
      <c r="R24" s="118">
        <f t="shared" si="3"/>
        <v>0</v>
      </c>
      <c r="S24" s="118">
        <f t="shared" si="4"/>
        <v>0</v>
      </c>
      <c r="T24"/>
      <c r="U24" s="118" t="e">
        <f t="shared" si="0"/>
        <v>#REF!</v>
      </c>
    </row>
    <row r="25" spans="1:21" s="110" customFormat="1" x14ac:dyDescent="0.3">
      <c r="A25" s="117" t="s">
        <v>187</v>
      </c>
      <c r="B25"/>
      <c r="C25" s="118" t="e">
        <f>-(#REF!+#REF!)*10^5</f>
        <v>#REF!</v>
      </c>
      <c r="D25" s="118" t="e">
        <f>-(#REF!+#REF!)*10^5</f>
        <v>#REF!</v>
      </c>
      <c r="E25" s="118" t="e">
        <f t="shared" si="1"/>
        <v>#REF!</v>
      </c>
      <c r="F25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8">
        <f t="shared" si="2"/>
        <v>0</v>
      </c>
      <c r="R25" s="118">
        <f t="shared" si="3"/>
        <v>0</v>
      </c>
      <c r="S25" s="118">
        <f t="shared" si="4"/>
        <v>0</v>
      </c>
      <c r="T25"/>
      <c r="U25" s="118" t="e">
        <f t="shared" si="0"/>
        <v>#REF!</v>
      </c>
    </row>
    <row r="26" spans="1:21" s="110" customFormat="1" x14ac:dyDescent="0.3">
      <c r="A26" s="117" t="s">
        <v>35</v>
      </c>
      <c r="B26"/>
      <c r="C26" s="118" t="e">
        <f>-(#REF!+#REF!)*10^5</f>
        <v>#REF!</v>
      </c>
      <c r="D26" s="118" t="e">
        <f>-(#REF!+#REF!)*10^5</f>
        <v>#REF!</v>
      </c>
      <c r="E26" s="118" t="e">
        <f t="shared" si="1"/>
        <v>#REF!</v>
      </c>
      <c r="F2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8">
        <f t="shared" si="2"/>
        <v>0</v>
      </c>
      <c r="R26" s="118">
        <f t="shared" si="3"/>
        <v>0</v>
      </c>
      <c r="S26" s="118">
        <f t="shared" si="4"/>
        <v>0</v>
      </c>
      <c r="T26"/>
      <c r="U26" s="118" t="e">
        <f t="shared" si="0"/>
        <v>#REF!</v>
      </c>
    </row>
    <row r="27" spans="1:21" s="110" customFormat="1" x14ac:dyDescent="0.3">
      <c r="A27" s="119" t="s">
        <v>37</v>
      </c>
      <c r="B27"/>
      <c r="C27" s="120" t="e">
        <f>-(#REF!+#REF!)*10^5</f>
        <v>#REF!</v>
      </c>
      <c r="D27" s="120" t="e">
        <f>-(#REF!+#REF!)*10^5</f>
        <v>#REF!</v>
      </c>
      <c r="E27" s="120" t="e">
        <f t="shared" si="1"/>
        <v>#REF!</v>
      </c>
      <c r="F27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20">
        <f t="shared" si="2"/>
        <v>0</v>
      </c>
      <c r="R27" s="120">
        <f t="shared" si="3"/>
        <v>0</v>
      </c>
      <c r="S27" s="120">
        <f t="shared" si="4"/>
        <v>0</v>
      </c>
      <c r="T27"/>
      <c r="U27" s="120" t="e">
        <f t="shared" si="0"/>
        <v>#REF!</v>
      </c>
    </row>
    <row r="28" spans="1:21" s="110" customFormat="1" ht="15" thickBot="1" x14ac:dyDescent="0.35">
      <c r="A28" s="111" t="s">
        <v>5</v>
      </c>
      <c r="B28"/>
      <c r="C28" s="112" t="e">
        <f>SUM(C6:C27)</f>
        <v>#REF!</v>
      </c>
      <c r="D28" s="112" t="e">
        <f t="shared" ref="D28:E28" si="5">SUM(D6:D27)</f>
        <v>#REF!</v>
      </c>
      <c r="E28" s="112" t="e">
        <f t="shared" si="5"/>
        <v>#REF!</v>
      </c>
      <c r="F28"/>
      <c r="G28" s="112">
        <f>SUM(G6:G27)</f>
        <v>0</v>
      </c>
      <c r="H28" s="112">
        <f t="shared" ref="H28:R28" si="6">SUM(H6:H27)</f>
        <v>0</v>
      </c>
      <c r="I28" s="112">
        <f t="shared" si="6"/>
        <v>0</v>
      </c>
      <c r="J28" s="112">
        <f t="shared" si="6"/>
        <v>0</v>
      </c>
      <c r="K28" s="112">
        <f t="shared" si="6"/>
        <v>0</v>
      </c>
      <c r="L28" s="112">
        <f t="shared" si="6"/>
        <v>0</v>
      </c>
      <c r="M28" s="112">
        <f t="shared" si="6"/>
        <v>0</v>
      </c>
      <c r="N28" s="112">
        <f t="shared" si="6"/>
        <v>0</v>
      </c>
      <c r="O28" s="112">
        <f t="shared" si="6"/>
        <v>0</v>
      </c>
      <c r="P28" s="112">
        <f t="shared" si="6"/>
        <v>0</v>
      </c>
      <c r="Q28" s="112">
        <f t="shared" si="6"/>
        <v>0</v>
      </c>
      <c r="R28" s="112">
        <f t="shared" si="6"/>
        <v>0</v>
      </c>
      <c r="S28" s="112">
        <f t="shared" ref="S28" si="7">SUM(S6:S27)</f>
        <v>0</v>
      </c>
      <c r="T28"/>
      <c r="U28" s="112" t="e">
        <f>SUM(U6:U27)</f>
        <v>#REF!</v>
      </c>
    </row>
    <row r="29" spans="1:21" ht="15" thickTop="1" x14ac:dyDescent="0.3"/>
  </sheetData>
  <mergeCells count="2">
    <mergeCell ref="C4:E4"/>
    <mergeCell ref="G4:S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FF97-6CCD-49B4-B3B6-78C3905DC293}">
  <sheetPr>
    <tabColor rgb="FF0000FF"/>
  </sheetPr>
  <dimension ref="B1:M75"/>
  <sheetViews>
    <sheetView showGridLines="0" topLeftCell="A32" zoomScale="140" zoomScaleNormal="140" workbookViewId="0">
      <selection activeCell="C33" sqref="C33:C40"/>
    </sheetView>
  </sheetViews>
  <sheetFormatPr defaultRowHeight="14.4" outlineLevelRow="1" x14ac:dyDescent="0.3"/>
  <cols>
    <col min="1" max="1" width="1.77734375" customWidth="1"/>
    <col min="2" max="2" width="47.44140625" bestFit="1" customWidth="1"/>
    <col min="3" max="3" width="34.5546875" bestFit="1" customWidth="1"/>
    <col min="4" max="4" width="20.88671875" bestFit="1" customWidth="1"/>
    <col min="5" max="7" width="10.21875" bestFit="1" customWidth="1"/>
    <col min="8" max="8" width="16.109375" bestFit="1" customWidth="1"/>
    <col min="9" max="10" width="10.21875" bestFit="1" customWidth="1"/>
    <col min="11" max="11" width="11.6640625" customWidth="1"/>
    <col min="13" max="13" width="11.21875" bestFit="1" customWidth="1"/>
  </cols>
  <sheetData>
    <row r="1" spans="2:2" x14ac:dyDescent="0.3">
      <c r="B1" s="97" t="s">
        <v>208</v>
      </c>
    </row>
    <row r="3" spans="2:2" x14ac:dyDescent="0.3">
      <c r="B3" t="s">
        <v>216</v>
      </c>
    </row>
    <row r="4" spans="2:2" x14ac:dyDescent="0.3">
      <c r="B4" t="s">
        <v>209</v>
      </c>
    </row>
    <row r="5" spans="2:2" x14ac:dyDescent="0.3">
      <c r="B5" t="s">
        <v>210</v>
      </c>
    </row>
    <row r="6" spans="2:2" x14ac:dyDescent="0.3">
      <c r="B6" t="s">
        <v>211</v>
      </c>
    </row>
    <row r="7" spans="2:2" x14ac:dyDescent="0.3">
      <c r="B7" t="s">
        <v>212</v>
      </c>
    </row>
    <row r="8" spans="2:2" x14ac:dyDescent="0.3">
      <c r="B8" t="s">
        <v>213</v>
      </c>
    </row>
    <row r="9" spans="2:2" x14ac:dyDescent="0.3">
      <c r="B9" t="s">
        <v>214</v>
      </c>
    </row>
    <row r="10" spans="2:2" x14ac:dyDescent="0.3">
      <c r="B10" t="s">
        <v>215</v>
      </c>
    </row>
    <row r="12" spans="2:2" outlineLevel="1" x14ac:dyDescent="0.3"/>
    <row r="13" spans="2:2" outlineLevel="1" x14ac:dyDescent="0.3">
      <c r="B13" s="102" t="s">
        <v>164</v>
      </c>
    </row>
    <row r="14" spans="2:2" outlineLevel="1" x14ac:dyDescent="0.3">
      <c r="B14" s="103">
        <v>-0.1</v>
      </c>
    </row>
    <row r="15" spans="2:2" outlineLevel="1" x14ac:dyDescent="0.3">
      <c r="B15" s="103">
        <f>B14-10%</f>
        <v>-0.2</v>
      </c>
    </row>
    <row r="16" spans="2:2" outlineLevel="1" x14ac:dyDescent="0.3">
      <c r="B16" s="103">
        <f>B15-10%</f>
        <v>-0.30000000000000004</v>
      </c>
    </row>
    <row r="17" spans="2:4" outlineLevel="1" x14ac:dyDescent="0.3">
      <c r="B17" s="103">
        <f>B16-10%</f>
        <v>-0.4</v>
      </c>
    </row>
    <row r="18" spans="2:4" outlineLevel="1" x14ac:dyDescent="0.3"/>
    <row r="19" spans="2:4" outlineLevel="1" x14ac:dyDescent="0.3">
      <c r="B19" s="102" t="s">
        <v>165</v>
      </c>
    </row>
    <row r="20" spans="2:4" outlineLevel="1" x14ac:dyDescent="0.3"/>
    <row r="21" spans="2:4" outlineLevel="1" x14ac:dyDescent="0.3">
      <c r="B21" s="102" t="s">
        <v>205</v>
      </c>
    </row>
    <row r="22" spans="2:4" outlineLevel="1" x14ac:dyDescent="0.3"/>
    <row r="23" spans="2:4" outlineLevel="1" x14ac:dyDescent="0.3">
      <c r="B23" s="102" t="s">
        <v>166</v>
      </c>
    </row>
    <row r="24" spans="2:4" outlineLevel="1" x14ac:dyDescent="0.3">
      <c r="B24" s="102" t="s">
        <v>167</v>
      </c>
    </row>
    <row r="25" spans="2:4" outlineLevel="1" x14ac:dyDescent="0.3">
      <c r="B25" s="102" t="s">
        <v>168</v>
      </c>
    </row>
    <row r="26" spans="2:4" outlineLevel="1" x14ac:dyDescent="0.3"/>
    <row r="27" spans="2:4" outlineLevel="1" x14ac:dyDescent="0.3">
      <c r="B27" s="107" t="s">
        <v>169</v>
      </c>
      <c r="C27" s="102"/>
      <c r="D27" s="102"/>
    </row>
    <row r="28" spans="2:4" outlineLevel="1" x14ac:dyDescent="0.3">
      <c r="B28" s="102" t="s">
        <v>170</v>
      </c>
      <c r="C28" s="102" t="s">
        <v>172</v>
      </c>
      <c r="D28" s="102"/>
    </row>
    <row r="29" spans="2:4" outlineLevel="1" x14ac:dyDescent="0.3">
      <c r="B29" s="102" t="s">
        <v>13</v>
      </c>
      <c r="C29" s="108">
        <v>250000</v>
      </c>
      <c r="D29" s="102"/>
    </row>
    <row r="30" spans="2:4" outlineLevel="1" x14ac:dyDescent="0.3">
      <c r="B30" s="102" t="s">
        <v>14</v>
      </c>
      <c r="C30" s="108">
        <v>300000</v>
      </c>
      <c r="D30" s="102"/>
    </row>
    <row r="31" spans="2:4" outlineLevel="1" x14ac:dyDescent="0.3"/>
    <row r="32" spans="2:4" outlineLevel="1" x14ac:dyDescent="0.3">
      <c r="B32" s="107" t="s">
        <v>171</v>
      </c>
      <c r="C32" s="102"/>
    </row>
    <row r="33" spans="2:13" outlineLevel="1" x14ac:dyDescent="0.3">
      <c r="B33" s="102" t="e">
        <f>#REF!</f>
        <v>#REF!</v>
      </c>
      <c r="C33" s="109">
        <v>0.05</v>
      </c>
    </row>
    <row r="34" spans="2:13" outlineLevel="1" x14ac:dyDescent="0.3">
      <c r="B34" s="102" t="e">
        <f>#REF!</f>
        <v>#REF!</v>
      </c>
      <c r="C34" s="109">
        <v>0.04</v>
      </c>
    </row>
    <row r="35" spans="2:13" outlineLevel="1" x14ac:dyDescent="0.3">
      <c r="B35" s="102" t="e">
        <f>#REF!</f>
        <v>#REF!</v>
      </c>
      <c r="C35" s="109">
        <v>4.5449999999999997E-2</v>
      </c>
    </row>
    <row r="36" spans="2:13" outlineLevel="1" x14ac:dyDescent="0.3">
      <c r="B36" s="102" t="e">
        <f>#REF!</f>
        <v>#REF!</v>
      </c>
      <c r="C36" s="109">
        <v>0.02</v>
      </c>
    </row>
    <row r="37" spans="2:13" outlineLevel="1" x14ac:dyDescent="0.3">
      <c r="B37" s="102" t="e">
        <f>#REF!</f>
        <v>#REF!</v>
      </c>
      <c r="C37" s="109">
        <v>8.0000000000000002E-3</v>
      </c>
    </row>
    <row r="38" spans="2:13" outlineLevel="1" x14ac:dyDescent="0.3">
      <c r="B38" s="102" t="e">
        <f>#REF!</f>
        <v>#REF!</v>
      </c>
      <c r="C38" s="109">
        <v>0.04</v>
      </c>
    </row>
    <row r="39" spans="2:13" outlineLevel="1" x14ac:dyDescent="0.3">
      <c r="B39" s="102" t="e">
        <f>#REF!</f>
        <v>#REF!</v>
      </c>
      <c r="C39" s="109">
        <v>9.1000000000000004E-3</v>
      </c>
    </row>
    <row r="40" spans="2:13" outlineLevel="1" x14ac:dyDescent="0.3">
      <c r="B40" s="102" t="e">
        <f>#REF!</f>
        <v>#REF!</v>
      </c>
      <c r="C40" s="109">
        <v>0.05</v>
      </c>
    </row>
    <row r="41" spans="2:13" outlineLevel="1" x14ac:dyDescent="0.3">
      <c r="C41" s="62"/>
    </row>
    <row r="42" spans="2:13" outlineLevel="1" x14ac:dyDescent="0.3"/>
    <row r="43" spans="2:13" s="11" customFormat="1" outlineLevel="1" x14ac:dyDescent="0.3">
      <c r="B43" s="1" t="e">
        <f>#REF!</f>
        <v>#REF!</v>
      </c>
      <c r="E43" s="11" t="s">
        <v>23</v>
      </c>
      <c r="F43" s="11" t="s">
        <v>24</v>
      </c>
      <c r="G43" s="11" t="s">
        <v>196</v>
      </c>
      <c r="H43" s="11" t="s">
        <v>197</v>
      </c>
      <c r="I43" s="11" t="s">
        <v>25</v>
      </c>
      <c r="J43" s="11" t="s">
        <v>26</v>
      </c>
      <c r="K43" s="11" t="s">
        <v>200</v>
      </c>
      <c r="M43" s="11" t="s">
        <v>201</v>
      </c>
    </row>
    <row r="44" spans="2:13" outlineLevel="1" x14ac:dyDescent="0.3">
      <c r="B44" s="102" t="s">
        <v>47</v>
      </c>
      <c r="C44" s="102" t="s">
        <v>47</v>
      </c>
      <c r="D44" s="102"/>
      <c r="E44" s="108">
        <v>100000</v>
      </c>
      <c r="F44" s="108">
        <v>200000</v>
      </c>
      <c r="G44" s="108">
        <f>E44+F44</f>
        <v>300000</v>
      </c>
      <c r="H44" s="102"/>
      <c r="I44" s="108">
        <v>200000</v>
      </c>
      <c r="J44" s="108">
        <v>200000</v>
      </c>
      <c r="K44" s="108">
        <f>I44+J44</f>
        <v>400000</v>
      </c>
      <c r="L44" s="102"/>
      <c r="M44" s="108">
        <f>G44+K44</f>
        <v>700000</v>
      </c>
    </row>
    <row r="45" spans="2:13" outlineLevel="1" x14ac:dyDescent="0.3">
      <c r="B45" s="102" t="s">
        <v>149</v>
      </c>
      <c r="C45" s="102" t="s">
        <v>175</v>
      </c>
      <c r="D45" s="102"/>
      <c r="E45" s="108">
        <v>0</v>
      </c>
      <c r="F45" s="108">
        <f>90000*2</f>
        <v>180000</v>
      </c>
      <c r="G45" s="108">
        <f t="shared" ref="G45:G68" si="0">E45+F45</f>
        <v>180000</v>
      </c>
      <c r="H45" s="102"/>
      <c r="I45" s="108">
        <v>180000</v>
      </c>
      <c r="J45" s="108">
        <v>180000</v>
      </c>
      <c r="K45" s="108">
        <f t="shared" ref="K45:K68" si="1">I45+J45</f>
        <v>360000</v>
      </c>
      <c r="L45" s="102"/>
      <c r="M45" s="108">
        <f t="shared" ref="M45:M68" si="2">G45+K45</f>
        <v>540000</v>
      </c>
    </row>
    <row r="46" spans="2:13" outlineLevel="1" x14ac:dyDescent="0.3">
      <c r="B46" s="102" t="s">
        <v>27</v>
      </c>
      <c r="C46" s="102" t="s">
        <v>27</v>
      </c>
      <c r="D46" s="102"/>
      <c r="E46" s="108">
        <v>0</v>
      </c>
      <c r="F46" s="108">
        <v>300000</v>
      </c>
      <c r="G46" s="108">
        <f t="shared" si="0"/>
        <v>300000</v>
      </c>
      <c r="H46" s="102"/>
      <c r="I46" s="108">
        <v>450000</v>
      </c>
      <c r="J46" s="108">
        <v>450000</v>
      </c>
      <c r="K46" s="108">
        <f t="shared" si="1"/>
        <v>900000</v>
      </c>
      <c r="L46" s="102"/>
      <c r="M46" s="108">
        <f t="shared" si="2"/>
        <v>1200000</v>
      </c>
    </row>
    <row r="47" spans="2:13" outlineLevel="1" x14ac:dyDescent="0.3">
      <c r="B47" s="102" t="s">
        <v>28</v>
      </c>
      <c r="C47" s="102" t="s">
        <v>28</v>
      </c>
      <c r="D47" s="102"/>
      <c r="E47" s="108">
        <v>0</v>
      </c>
      <c r="F47" s="108">
        <v>1000000</v>
      </c>
      <c r="G47" s="108">
        <f t="shared" si="0"/>
        <v>1000000</v>
      </c>
      <c r="H47" s="102"/>
      <c r="I47" s="108">
        <v>1000000</v>
      </c>
      <c r="J47" s="108">
        <v>1000000</v>
      </c>
      <c r="K47" s="108">
        <f t="shared" si="1"/>
        <v>2000000</v>
      </c>
      <c r="L47" s="102"/>
      <c r="M47" s="108">
        <f t="shared" si="2"/>
        <v>3000000</v>
      </c>
    </row>
    <row r="48" spans="2:13" outlineLevel="1" x14ac:dyDescent="0.3">
      <c r="B48" s="102" t="s">
        <v>29</v>
      </c>
      <c r="C48" s="102" t="s">
        <v>29</v>
      </c>
      <c r="D48" s="102"/>
      <c r="E48" s="108">
        <v>0</v>
      </c>
      <c r="F48" s="108">
        <v>100000</v>
      </c>
      <c r="G48" s="108">
        <f t="shared" si="0"/>
        <v>100000</v>
      </c>
      <c r="H48" s="102"/>
      <c r="I48" s="108">
        <v>150000</v>
      </c>
      <c r="J48" s="108">
        <v>150000</v>
      </c>
      <c r="K48" s="108">
        <f t="shared" si="1"/>
        <v>300000</v>
      </c>
      <c r="L48" s="102"/>
      <c r="M48" s="108">
        <f t="shared" si="2"/>
        <v>400000</v>
      </c>
    </row>
    <row r="49" spans="2:13" outlineLevel="1" x14ac:dyDescent="0.3">
      <c r="B49" s="102" t="s">
        <v>49</v>
      </c>
      <c r="C49" s="102" t="s">
        <v>180</v>
      </c>
      <c r="D49" s="102"/>
      <c r="E49" s="108">
        <v>0</v>
      </c>
      <c r="F49" s="108">
        <v>0</v>
      </c>
      <c r="G49" s="108">
        <f t="shared" si="0"/>
        <v>0</v>
      </c>
      <c r="H49" s="102"/>
      <c r="I49" s="108">
        <v>400000</v>
      </c>
      <c r="J49" s="108">
        <v>400000</v>
      </c>
      <c r="K49" s="108">
        <f t="shared" si="1"/>
        <v>800000</v>
      </c>
      <c r="L49" s="102"/>
      <c r="M49" s="108">
        <f t="shared" si="2"/>
        <v>800000</v>
      </c>
    </row>
    <row r="50" spans="2:13" outlineLevel="1" x14ac:dyDescent="0.3">
      <c r="B50" s="102" t="s">
        <v>30</v>
      </c>
      <c r="C50" s="102" t="s">
        <v>189</v>
      </c>
      <c r="D50" s="102"/>
      <c r="E50" s="108">
        <v>100000</v>
      </c>
      <c r="F50" s="108">
        <v>350000</v>
      </c>
      <c r="G50" s="108">
        <f t="shared" si="0"/>
        <v>450000</v>
      </c>
      <c r="H50" s="102"/>
      <c r="I50" s="108">
        <v>450000</v>
      </c>
      <c r="J50" s="108">
        <v>450000</v>
      </c>
      <c r="K50" s="108">
        <f t="shared" si="1"/>
        <v>900000</v>
      </c>
      <c r="L50" s="102"/>
      <c r="M50" s="108">
        <f t="shared" si="2"/>
        <v>1350000</v>
      </c>
    </row>
    <row r="51" spans="2:13" outlineLevel="1" x14ac:dyDescent="0.3">
      <c r="B51" s="102" t="s">
        <v>31</v>
      </c>
      <c r="C51" s="102" t="s">
        <v>190</v>
      </c>
      <c r="D51" s="102"/>
      <c r="E51" s="108">
        <v>50000</v>
      </c>
      <c r="F51" s="108">
        <v>50000</v>
      </c>
      <c r="G51" s="108">
        <f t="shared" si="0"/>
        <v>100000</v>
      </c>
      <c r="H51" s="102"/>
      <c r="I51" s="108">
        <v>50000</v>
      </c>
      <c r="J51" s="108">
        <v>50000</v>
      </c>
      <c r="K51" s="108">
        <f t="shared" si="1"/>
        <v>100000</v>
      </c>
      <c r="L51" s="102"/>
      <c r="M51" s="108">
        <f t="shared" si="2"/>
        <v>200000</v>
      </c>
    </row>
    <row r="52" spans="2:13" outlineLevel="1" x14ac:dyDescent="0.3">
      <c r="B52" s="102" t="s">
        <v>32</v>
      </c>
      <c r="C52" s="102" t="s">
        <v>193</v>
      </c>
      <c r="D52" s="102"/>
      <c r="E52" s="108">
        <v>500000</v>
      </c>
      <c r="F52" s="108">
        <v>100000</v>
      </c>
      <c r="G52" s="108">
        <f t="shared" si="0"/>
        <v>600000</v>
      </c>
      <c r="H52" s="102"/>
      <c r="I52" s="108">
        <v>50000</v>
      </c>
      <c r="J52" s="108">
        <v>50000</v>
      </c>
      <c r="K52" s="108">
        <f t="shared" si="1"/>
        <v>100000</v>
      </c>
      <c r="L52" s="102"/>
      <c r="M52" s="108">
        <f t="shared" si="2"/>
        <v>700000</v>
      </c>
    </row>
    <row r="53" spans="2:13" outlineLevel="1" x14ac:dyDescent="0.3">
      <c r="B53" s="102" t="s">
        <v>33</v>
      </c>
      <c r="C53" s="102" t="s">
        <v>192</v>
      </c>
      <c r="D53" s="102"/>
      <c r="E53" s="108">
        <v>0</v>
      </c>
      <c r="F53" s="108">
        <v>0</v>
      </c>
      <c r="G53" s="108">
        <f t="shared" si="0"/>
        <v>0</v>
      </c>
      <c r="H53" s="102"/>
      <c r="I53" s="108">
        <v>0</v>
      </c>
      <c r="J53" s="108">
        <v>0</v>
      </c>
      <c r="K53" s="108">
        <f t="shared" si="1"/>
        <v>0</v>
      </c>
      <c r="L53" s="102"/>
      <c r="M53" s="108">
        <f t="shared" si="2"/>
        <v>0</v>
      </c>
    </row>
    <row r="54" spans="2:13" outlineLevel="1" x14ac:dyDescent="0.3">
      <c r="B54" s="102" t="s">
        <v>65</v>
      </c>
      <c r="C54" s="102" t="s">
        <v>65</v>
      </c>
      <c r="D54" s="102" t="s">
        <v>198</v>
      </c>
      <c r="E54" s="108">
        <v>0</v>
      </c>
      <c r="F54" s="108">
        <v>300000</v>
      </c>
      <c r="G54" s="108">
        <f t="shared" si="0"/>
        <v>300000</v>
      </c>
      <c r="H54" s="102"/>
      <c r="I54" s="108">
        <v>300000</v>
      </c>
      <c r="J54" s="108">
        <v>300000</v>
      </c>
      <c r="K54" s="108">
        <f t="shared" si="1"/>
        <v>600000</v>
      </c>
      <c r="L54" s="102"/>
      <c r="M54" s="108">
        <f t="shared" si="2"/>
        <v>900000</v>
      </c>
    </row>
    <row r="55" spans="2:13" outlineLevel="1" x14ac:dyDescent="0.3">
      <c r="B55" s="102" t="s">
        <v>48</v>
      </c>
      <c r="C55" s="102" t="s">
        <v>48</v>
      </c>
      <c r="D55" s="102"/>
      <c r="E55" s="108">
        <v>300000</v>
      </c>
      <c r="F55" s="108">
        <v>600000</v>
      </c>
      <c r="G55" s="108">
        <f t="shared" si="0"/>
        <v>900000</v>
      </c>
      <c r="H55" s="102"/>
      <c r="I55" s="108">
        <v>600000</v>
      </c>
      <c r="J55" s="108">
        <v>600000</v>
      </c>
      <c r="K55" s="108">
        <f t="shared" si="1"/>
        <v>1200000</v>
      </c>
      <c r="L55" s="102"/>
      <c r="M55" s="108">
        <f t="shared" si="2"/>
        <v>2100000</v>
      </c>
    </row>
    <row r="56" spans="2:13" outlineLevel="1" x14ac:dyDescent="0.3">
      <c r="B56" s="102" t="s">
        <v>34</v>
      </c>
      <c r="C56" s="102" t="s">
        <v>186</v>
      </c>
      <c r="D56" s="102"/>
      <c r="E56" s="108">
        <v>30000</v>
      </c>
      <c r="F56" s="108">
        <v>30000</v>
      </c>
      <c r="G56" s="108">
        <f t="shared" si="0"/>
        <v>60000</v>
      </c>
      <c r="H56" s="102"/>
      <c r="I56" s="108">
        <v>30000</v>
      </c>
      <c r="J56" s="108">
        <v>30000</v>
      </c>
      <c r="K56" s="108">
        <f t="shared" si="1"/>
        <v>60000</v>
      </c>
      <c r="L56" s="102"/>
      <c r="M56" s="108">
        <f t="shared" si="2"/>
        <v>120000</v>
      </c>
    </row>
    <row r="57" spans="2:13" outlineLevel="1" x14ac:dyDescent="0.3">
      <c r="B57" s="102" t="s">
        <v>64</v>
      </c>
      <c r="C57" s="102" t="s">
        <v>191</v>
      </c>
      <c r="D57" s="102"/>
      <c r="E57" s="108">
        <v>0</v>
      </c>
      <c r="F57" s="108">
        <v>600000</v>
      </c>
      <c r="G57" s="108">
        <f t="shared" si="0"/>
        <v>600000</v>
      </c>
      <c r="H57" s="102"/>
      <c r="I57" s="108">
        <v>600000</v>
      </c>
      <c r="J57" s="108">
        <v>600000</v>
      </c>
      <c r="K57" s="108">
        <f t="shared" si="1"/>
        <v>1200000</v>
      </c>
      <c r="L57" s="102"/>
      <c r="M57" s="108">
        <f t="shared" si="2"/>
        <v>1800000</v>
      </c>
    </row>
    <row r="58" spans="2:13" outlineLevel="1" x14ac:dyDescent="0.3">
      <c r="B58" s="102" t="s">
        <v>35</v>
      </c>
      <c r="C58" s="102" t="s">
        <v>194</v>
      </c>
      <c r="D58" s="102"/>
      <c r="E58" s="108">
        <v>0</v>
      </c>
      <c r="F58" s="108">
        <v>0</v>
      </c>
      <c r="G58" s="108">
        <f t="shared" si="0"/>
        <v>0</v>
      </c>
      <c r="H58" s="102" t="s">
        <v>199</v>
      </c>
      <c r="I58" s="108">
        <v>0</v>
      </c>
      <c r="J58" s="108">
        <v>0</v>
      </c>
      <c r="K58" s="108">
        <f t="shared" si="1"/>
        <v>0</v>
      </c>
      <c r="L58" s="102"/>
      <c r="M58" s="108">
        <f t="shared" si="2"/>
        <v>0</v>
      </c>
    </row>
    <row r="59" spans="2:13" outlineLevel="1" x14ac:dyDescent="0.3">
      <c r="B59" s="102" t="s">
        <v>36</v>
      </c>
      <c r="C59" s="102" t="s">
        <v>195</v>
      </c>
      <c r="D59" s="102"/>
      <c r="E59" s="108">
        <v>100000</v>
      </c>
      <c r="F59" s="108">
        <v>100000</v>
      </c>
      <c r="G59" s="108">
        <f t="shared" si="0"/>
        <v>200000</v>
      </c>
      <c r="H59" s="102"/>
      <c r="I59" s="108">
        <v>100000</v>
      </c>
      <c r="J59" s="108">
        <v>100000</v>
      </c>
      <c r="K59" s="108">
        <f t="shared" si="1"/>
        <v>200000</v>
      </c>
      <c r="L59" s="102"/>
      <c r="M59" s="108">
        <f t="shared" si="2"/>
        <v>400000</v>
      </c>
    </row>
    <row r="60" spans="2:13" outlineLevel="1" x14ac:dyDescent="0.3">
      <c r="B60" s="102" t="s">
        <v>173</v>
      </c>
      <c r="C60" s="102" t="s">
        <v>173</v>
      </c>
      <c r="D60" s="102" t="s">
        <v>174</v>
      </c>
      <c r="E60" s="108">
        <v>50000</v>
      </c>
      <c r="F60" s="108">
        <v>50000</v>
      </c>
      <c r="G60" s="108">
        <f t="shared" si="0"/>
        <v>100000</v>
      </c>
      <c r="H60" s="102"/>
      <c r="I60" s="108">
        <v>50000</v>
      </c>
      <c r="J60" s="108">
        <v>50000</v>
      </c>
      <c r="K60" s="108">
        <f t="shared" si="1"/>
        <v>100000</v>
      </c>
      <c r="L60" s="102"/>
      <c r="M60" s="108">
        <f t="shared" si="2"/>
        <v>200000</v>
      </c>
    </row>
    <row r="61" spans="2:13" outlineLevel="1" x14ac:dyDescent="0.3">
      <c r="B61" s="102" t="s">
        <v>176</v>
      </c>
      <c r="C61" s="102" t="s">
        <v>176</v>
      </c>
      <c r="D61" s="102" t="s">
        <v>174</v>
      </c>
      <c r="E61" s="108">
        <v>100000</v>
      </c>
      <c r="F61" s="108">
        <v>200000</v>
      </c>
      <c r="G61" s="108">
        <f t="shared" si="0"/>
        <v>300000</v>
      </c>
      <c r="H61" s="102"/>
      <c r="I61" s="108">
        <v>200000</v>
      </c>
      <c r="J61" s="108">
        <v>200000</v>
      </c>
      <c r="K61" s="108">
        <f t="shared" si="1"/>
        <v>400000</v>
      </c>
      <c r="L61" s="102"/>
      <c r="M61" s="108">
        <f t="shared" si="2"/>
        <v>700000</v>
      </c>
    </row>
    <row r="62" spans="2:13" outlineLevel="1" x14ac:dyDescent="0.3">
      <c r="B62" s="102" t="s">
        <v>177</v>
      </c>
      <c r="C62" s="102" t="s">
        <v>177</v>
      </c>
      <c r="D62" s="102" t="s">
        <v>178</v>
      </c>
      <c r="E62" s="108"/>
      <c r="F62" s="108"/>
      <c r="G62" s="108">
        <f t="shared" si="0"/>
        <v>0</v>
      </c>
      <c r="H62" s="102"/>
      <c r="I62" s="108"/>
      <c r="J62" s="108"/>
      <c r="K62" s="108">
        <f t="shared" si="1"/>
        <v>0</v>
      </c>
      <c r="L62" s="102"/>
      <c r="M62" s="108">
        <f t="shared" si="2"/>
        <v>0</v>
      </c>
    </row>
    <row r="63" spans="2:13" outlineLevel="1" x14ac:dyDescent="0.3">
      <c r="B63" s="102" t="s">
        <v>179</v>
      </c>
      <c r="C63" s="102" t="s">
        <v>179</v>
      </c>
      <c r="D63" s="102" t="s">
        <v>181</v>
      </c>
      <c r="E63" s="108">
        <v>15000</v>
      </c>
      <c r="F63" s="108">
        <v>15000</v>
      </c>
      <c r="G63" s="108">
        <f t="shared" si="0"/>
        <v>30000</v>
      </c>
      <c r="H63" s="102"/>
      <c r="I63" s="108">
        <v>15000</v>
      </c>
      <c r="J63" s="108">
        <v>15000</v>
      </c>
      <c r="K63" s="108">
        <f t="shared" si="1"/>
        <v>30000</v>
      </c>
      <c r="L63" s="102"/>
      <c r="M63" s="108">
        <f t="shared" si="2"/>
        <v>60000</v>
      </c>
    </row>
    <row r="64" spans="2:13" outlineLevel="1" x14ac:dyDescent="0.3">
      <c r="B64" s="102" t="s">
        <v>182</v>
      </c>
      <c r="C64" s="102" t="s">
        <v>182</v>
      </c>
      <c r="D64" s="102" t="s">
        <v>174</v>
      </c>
      <c r="E64" s="108">
        <v>100000</v>
      </c>
      <c r="F64" s="108">
        <v>200000</v>
      </c>
      <c r="G64" s="108">
        <f t="shared" si="0"/>
        <v>300000</v>
      </c>
      <c r="H64" s="102"/>
      <c r="I64" s="108">
        <v>400000</v>
      </c>
      <c r="J64" s="108">
        <v>400000</v>
      </c>
      <c r="K64" s="108">
        <f t="shared" si="1"/>
        <v>800000</v>
      </c>
      <c r="L64" s="102"/>
      <c r="M64" s="108">
        <f t="shared" si="2"/>
        <v>1100000</v>
      </c>
    </row>
    <row r="65" spans="2:13" outlineLevel="1" x14ac:dyDescent="0.3">
      <c r="B65" s="102" t="s">
        <v>183</v>
      </c>
      <c r="C65" s="102" t="s">
        <v>183</v>
      </c>
      <c r="D65" s="102" t="s">
        <v>174</v>
      </c>
      <c r="E65" s="108">
        <v>100000</v>
      </c>
      <c r="F65" s="108">
        <v>100000</v>
      </c>
      <c r="G65" s="108">
        <f t="shared" si="0"/>
        <v>200000</v>
      </c>
      <c r="H65" s="102"/>
      <c r="I65" s="108">
        <v>50000</v>
      </c>
      <c r="J65" s="108">
        <v>50000</v>
      </c>
      <c r="K65" s="108">
        <f t="shared" si="1"/>
        <v>100000</v>
      </c>
      <c r="L65" s="102"/>
      <c r="M65" s="108">
        <f t="shared" si="2"/>
        <v>300000</v>
      </c>
    </row>
    <row r="66" spans="2:13" outlineLevel="1" x14ac:dyDescent="0.3">
      <c r="B66" s="102" t="s">
        <v>184</v>
      </c>
      <c r="C66" s="102" t="s">
        <v>184</v>
      </c>
      <c r="D66" s="102" t="s">
        <v>185</v>
      </c>
      <c r="E66" s="108"/>
      <c r="F66" s="108"/>
      <c r="G66" s="108">
        <f t="shared" ref="G66" si="3">E66+F66</f>
        <v>0</v>
      </c>
      <c r="H66" s="102" t="s">
        <v>207</v>
      </c>
      <c r="I66" s="108"/>
      <c r="J66" s="108"/>
      <c r="K66" s="108">
        <f t="shared" si="1"/>
        <v>0</v>
      </c>
      <c r="L66" s="102"/>
      <c r="M66" s="108">
        <f t="shared" si="2"/>
        <v>0</v>
      </c>
    </row>
    <row r="67" spans="2:13" outlineLevel="1" x14ac:dyDescent="0.3">
      <c r="B67" s="102" t="s">
        <v>187</v>
      </c>
      <c r="C67" s="102" t="s">
        <v>187</v>
      </c>
      <c r="D67" s="102" t="s">
        <v>174</v>
      </c>
      <c r="E67" s="108">
        <v>20000</v>
      </c>
      <c r="F67" s="108">
        <v>20000</v>
      </c>
      <c r="G67" s="108">
        <f t="shared" si="0"/>
        <v>40000</v>
      </c>
      <c r="H67" s="102"/>
      <c r="I67" s="108">
        <v>20000</v>
      </c>
      <c r="J67" s="108">
        <v>20000</v>
      </c>
      <c r="K67" s="108">
        <f t="shared" si="1"/>
        <v>40000</v>
      </c>
      <c r="L67" s="102"/>
      <c r="M67" s="108">
        <f t="shared" si="2"/>
        <v>80000</v>
      </c>
    </row>
    <row r="68" spans="2:13" outlineLevel="1" x14ac:dyDescent="0.3">
      <c r="B68" s="102" t="s">
        <v>188</v>
      </c>
      <c r="C68" s="102" t="s">
        <v>188</v>
      </c>
      <c r="D68" s="102" t="s">
        <v>174</v>
      </c>
      <c r="E68" s="108">
        <v>80000</v>
      </c>
      <c r="F68" s="108">
        <v>80000</v>
      </c>
      <c r="G68" s="108">
        <f t="shared" si="0"/>
        <v>160000</v>
      </c>
      <c r="H68" s="102"/>
      <c r="I68" s="108">
        <v>80000</v>
      </c>
      <c r="J68" s="108">
        <v>80000</v>
      </c>
      <c r="K68" s="108">
        <f t="shared" si="1"/>
        <v>160000</v>
      </c>
      <c r="L68" s="102"/>
      <c r="M68" s="108">
        <f t="shared" si="2"/>
        <v>320000</v>
      </c>
    </row>
    <row r="69" spans="2:13" outlineLevel="1" x14ac:dyDescent="0.3">
      <c r="G69" s="101">
        <f>SUM(G44:G68)</f>
        <v>6220000</v>
      </c>
      <c r="I69" s="20"/>
      <c r="J69" s="20"/>
      <c r="K69" s="101">
        <f>SUM(K44:K68)</f>
        <v>10750000</v>
      </c>
      <c r="M69" s="101">
        <f>SUM(M44:M68)</f>
        <v>16970000</v>
      </c>
    </row>
    <row r="70" spans="2:13" outlineLevel="1" x14ac:dyDescent="0.3">
      <c r="I70" s="20"/>
      <c r="J70" s="20"/>
      <c r="K70" s="20"/>
    </row>
    <row r="71" spans="2:13" outlineLevel="1" collapsed="1" x14ac:dyDescent="0.3">
      <c r="I71" s="20"/>
      <c r="J71" s="20"/>
      <c r="K71" s="20"/>
    </row>
    <row r="72" spans="2:13" outlineLevel="1" x14ac:dyDescent="0.3">
      <c r="I72" s="20"/>
      <c r="J72" s="20"/>
      <c r="K72" s="20"/>
    </row>
    <row r="73" spans="2:13" outlineLevel="1" x14ac:dyDescent="0.3">
      <c r="B73" t="s">
        <v>202</v>
      </c>
      <c r="I73" s="20"/>
      <c r="J73" s="20"/>
      <c r="K73" s="20"/>
    </row>
    <row r="74" spans="2:13" outlineLevel="1" x14ac:dyDescent="0.3">
      <c r="B74" t="s">
        <v>203</v>
      </c>
      <c r="I74" s="20"/>
      <c r="J74" s="20"/>
      <c r="K74" s="20"/>
    </row>
    <row r="75" spans="2:13" outlineLevel="1" x14ac:dyDescent="0.3">
      <c r="B75" t="s">
        <v>204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6213-59BA-4779-9CE7-2E6997E6AECC}">
  <dimension ref="A7:O126"/>
  <sheetViews>
    <sheetView topLeftCell="A113" workbookViewId="0">
      <selection activeCell="A113" sqref="A113"/>
    </sheetView>
  </sheetViews>
  <sheetFormatPr defaultRowHeight="14.4" x14ac:dyDescent="0.3"/>
  <cols>
    <col min="2" max="2" width="28.5546875" customWidth="1"/>
    <col min="3" max="3" width="13.109375" customWidth="1"/>
    <col min="4" max="4" width="12.44140625" customWidth="1"/>
    <col min="5" max="6" width="11" customWidth="1"/>
    <col min="7" max="7" width="10.109375" customWidth="1"/>
    <col min="8" max="8" width="11.44140625" customWidth="1"/>
    <col min="10" max="10" width="16" bestFit="1" customWidth="1"/>
    <col min="11" max="11" width="15.6640625" bestFit="1" customWidth="1"/>
    <col min="12" max="12" width="28.5546875" bestFit="1" customWidth="1"/>
  </cols>
  <sheetData>
    <row r="7" spans="1:13" ht="15" thickBot="1" x14ac:dyDescent="0.35"/>
    <row r="8" spans="1:13" x14ac:dyDescent="0.3">
      <c r="A8" s="64" t="s">
        <v>99</v>
      </c>
      <c r="B8" s="65" t="s">
        <v>100</v>
      </c>
      <c r="C8" s="66" t="s">
        <v>101</v>
      </c>
      <c r="D8" s="160" t="s">
        <v>102</v>
      </c>
      <c r="E8" s="160"/>
      <c r="F8" s="160"/>
      <c r="G8" s="160"/>
      <c r="H8" s="160"/>
      <c r="I8" s="67"/>
    </row>
    <row r="9" spans="1:13" x14ac:dyDescent="0.3">
      <c r="A9" s="68"/>
      <c r="B9" s="69"/>
      <c r="C9" s="69"/>
      <c r="D9" s="70" t="s">
        <v>103</v>
      </c>
      <c r="E9" s="70" t="s">
        <v>104</v>
      </c>
      <c r="F9" s="70" t="s">
        <v>105</v>
      </c>
      <c r="G9" s="70" t="s">
        <v>106</v>
      </c>
      <c r="H9" s="70" t="s">
        <v>107</v>
      </c>
      <c r="I9" s="71" t="s">
        <v>108</v>
      </c>
      <c r="J9" s="72" t="s">
        <v>109</v>
      </c>
      <c r="K9" s="72" t="s">
        <v>110</v>
      </c>
    </row>
    <row r="10" spans="1:13" x14ac:dyDescent="0.3">
      <c r="A10" s="68">
        <v>1</v>
      </c>
      <c r="B10" s="70" t="s">
        <v>111</v>
      </c>
      <c r="C10" s="69" t="s">
        <v>112</v>
      </c>
      <c r="D10" s="69">
        <v>55000</v>
      </c>
      <c r="E10" s="69">
        <v>55000</v>
      </c>
      <c r="F10" s="69">
        <v>55000</v>
      </c>
      <c r="G10" s="69">
        <v>8500</v>
      </c>
      <c r="H10" s="69">
        <v>6500</v>
      </c>
      <c r="I10" s="73"/>
      <c r="J10" s="20">
        <f>SUM(D10:H10)</f>
        <v>180000</v>
      </c>
      <c r="K10" s="20">
        <f>SUM(D10:I10)</f>
        <v>180000</v>
      </c>
      <c r="L10" s="94"/>
      <c r="M10" s="95"/>
    </row>
    <row r="11" spans="1:13" x14ac:dyDescent="0.3">
      <c r="A11" s="68">
        <v>2</v>
      </c>
      <c r="B11" s="70" t="s">
        <v>113</v>
      </c>
      <c r="C11" s="69" t="s">
        <v>112</v>
      </c>
      <c r="D11" s="69">
        <v>72000</v>
      </c>
      <c r="E11" s="74">
        <v>72000</v>
      </c>
      <c r="F11" s="69">
        <v>72000</v>
      </c>
      <c r="G11" s="69">
        <v>18000</v>
      </c>
      <c r="H11" s="69">
        <v>16000</v>
      </c>
      <c r="I11" s="73"/>
      <c r="J11" s="20">
        <f t="shared" ref="J11:J16" si="0">SUM(D11:H11)</f>
        <v>250000</v>
      </c>
      <c r="K11" s="20">
        <f t="shared" ref="K11:K16" si="1">SUM(D11:I11)</f>
        <v>250000</v>
      </c>
      <c r="L11" s="94"/>
      <c r="M11" s="95"/>
    </row>
    <row r="12" spans="1:13" x14ac:dyDescent="0.3">
      <c r="A12" s="68">
        <v>3</v>
      </c>
      <c r="B12" s="70" t="s">
        <v>114</v>
      </c>
      <c r="C12" s="69" t="s">
        <v>112</v>
      </c>
      <c r="D12" s="69">
        <v>56000</v>
      </c>
      <c r="E12" s="69">
        <v>56000</v>
      </c>
      <c r="F12" s="69">
        <v>56000</v>
      </c>
      <c r="G12" s="69">
        <v>10000</v>
      </c>
      <c r="H12" s="69">
        <v>7000</v>
      </c>
      <c r="I12" s="73">
        <v>65000</v>
      </c>
      <c r="J12" s="20">
        <f t="shared" si="0"/>
        <v>185000</v>
      </c>
      <c r="K12" s="20">
        <f t="shared" si="1"/>
        <v>250000</v>
      </c>
      <c r="L12" s="94"/>
      <c r="M12" s="95"/>
    </row>
    <row r="13" spans="1:13" x14ac:dyDescent="0.3">
      <c r="A13" s="68">
        <v>4</v>
      </c>
      <c r="B13" s="70" t="s">
        <v>115</v>
      </c>
      <c r="C13" s="69" t="s">
        <v>116</v>
      </c>
      <c r="D13" s="69">
        <v>65000</v>
      </c>
      <c r="E13" s="69">
        <v>65000</v>
      </c>
      <c r="F13" s="69">
        <v>65000</v>
      </c>
      <c r="G13" s="69">
        <v>15000</v>
      </c>
      <c r="H13" s="69">
        <v>15000</v>
      </c>
      <c r="I13" s="73"/>
      <c r="J13" s="20">
        <f t="shared" si="0"/>
        <v>225000</v>
      </c>
      <c r="K13" s="20">
        <f t="shared" si="1"/>
        <v>225000</v>
      </c>
      <c r="L13" s="94"/>
      <c r="M13" s="95"/>
    </row>
    <row r="14" spans="1:13" x14ac:dyDescent="0.3">
      <c r="A14" s="68">
        <v>5</v>
      </c>
      <c r="B14" s="70" t="s">
        <v>117</v>
      </c>
      <c r="C14" s="69" t="s">
        <v>118</v>
      </c>
      <c r="D14" s="69">
        <v>70000</v>
      </c>
      <c r="E14" s="69">
        <v>68000</v>
      </c>
      <c r="F14" s="69">
        <v>65000</v>
      </c>
      <c r="G14" s="69">
        <v>12000</v>
      </c>
      <c r="H14" s="69">
        <v>10000</v>
      </c>
      <c r="I14" s="73"/>
      <c r="J14" s="20">
        <f t="shared" si="0"/>
        <v>225000</v>
      </c>
      <c r="K14" s="20">
        <f t="shared" si="1"/>
        <v>225000</v>
      </c>
      <c r="L14" s="94"/>
      <c r="M14" s="95"/>
    </row>
    <row r="15" spans="1:13" x14ac:dyDescent="0.3">
      <c r="A15" s="68">
        <v>6</v>
      </c>
      <c r="B15" s="70" t="s">
        <v>119</v>
      </c>
      <c r="C15" s="69" t="s">
        <v>120</v>
      </c>
      <c r="D15" s="69">
        <v>65000</v>
      </c>
      <c r="E15" s="69">
        <v>65000</v>
      </c>
      <c r="F15" s="69">
        <v>70000</v>
      </c>
      <c r="G15" s="69">
        <v>13000</v>
      </c>
      <c r="H15" s="69">
        <v>12000</v>
      </c>
      <c r="I15" s="73"/>
      <c r="J15" s="20">
        <f t="shared" si="0"/>
        <v>225000</v>
      </c>
      <c r="K15" s="20">
        <f t="shared" si="1"/>
        <v>225000</v>
      </c>
      <c r="L15" s="94"/>
      <c r="M15" s="95"/>
    </row>
    <row r="16" spans="1:13" ht="15" thickBot="1" x14ac:dyDescent="0.35">
      <c r="A16" s="75">
        <v>7</v>
      </c>
      <c r="B16" s="76" t="s">
        <v>121</v>
      </c>
      <c r="C16" s="77" t="s">
        <v>122</v>
      </c>
      <c r="D16" s="77">
        <v>38000</v>
      </c>
      <c r="E16" s="77">
        <v>38000</v>
      </c>
      <c r="F16" s="77">
        <v>38000</v>
      </c>
      <c r="G16" s="77">
        <v>20000</v>
      </c>
      <c r="H16" s="77">
        <v>16000</v>
      </c>
      <c r="I16" s="78">
        <v>150000</v>
      </c>
      <c r="J16" s="20">
        <f t="shared" si="0"/>
        <v>150000</v>
      </c>
      <c r="K16" s="20">
        <f t="shared" si="1"/>
        <v>300000</v>
      </c>
      <c r="L16" s="94"/>
      <c r="M16" s="95"/>
    </row>
    <row r="17" spans="1:13" x14ac:dyDescent="0.3">
      <c r="L17" s="94"/>
      <c r="M17" s="95"/>
    </row>
    <row r="20" spans="1:13" x14ac:dyDescent="0.3">
      <c r="A20" s="11" t="s">
        <v>123</v>
      </c>
    </row>
    <row r="21" spans="1:13" ht="15" thickBot="1" x14ac:dyDescent="0.35"/>
    <row r="22" spans="1:13" x14ac:dyDescent="0.3">
      <c r="A22" s="64" t="s">
        <v>99</v>
      </c>
      <c r="B22" s="65" t="s">
        <v>100</v>
      </c>
      <c r="C22" s="79" t="s">
        <v>101</v>
      </c>
      <c r="D22" s="80" t="s">
        <v>124</v>
      </c>
      <c r="E22" s="80" t="s">
        <v>125</v>
      </c>
      <c r="F22" s="80" t="s">
        <v>126</v>
      </c>
      <c r="G22" s="80" t="s">
        <v>127</v>
      </c>
      <c r="H22" s="80" t="s">
        <v>128</v>
      </c>
      <c r="I22" s="80" t="s">
        <v>129</v>
      </c>
      <c r="J22" s="80" t="s">
        <v>130</v>
      </c>
      <c r="K22" s="80" t="s">
        <v>131</v>
      </c>
      <c r="L22" s="81" t="s">
        <v>132</v>
      </c>
    </row>
    <row r="23" spans="1:13" x14ac:dyDescent="0.3">
      <c r="A23" s="82"/>
      <c r="B23" s="69"/>
      <c r="C23" s="83"/>
      <c r="D23" s="69"/>
      <c r="E23" s="69"/>
      <c r="F23" s="69"/>
      <c r="G23" s="69"/>
      <c r="H23" s="69"/>
      <c r="I23" s="69"/>
      <c r="J23" s="69"/>
      <c r="K23" s="69"/>
      <c r="L23" s="73"/>
    </row>
    <row r="24" spans="1:13" x14ac:dyDescent="0.3">
      <c r="A24" s="68">
        <v>1</v>
      </c>
      <c r="B24" s="70" t="s">
        <v>111</v>
      </c>
      <c r="C24" s="83" t="s">
        <v>112</v>
      </c>
      <c r="D24" s="69">
        <f>SUM(D39+D54+D69+D84+D98)</f>
        <v>14290</v>
      </c>
      <c r="E24" s="69">
        <f t="shared" ref="E24:L24" si="2">SUM(E39+E54+E69+E84+E98)</f>
        <v>18738</v>
      </c>
      <c r="F24" s="69">
        <f t="shared" si="2"/>
        <v>20987</v>
      </c>
      <c r="G24" s="69">
        <f t="shared" si="2"/>
        <v>22104</v>
      </c>
      <c r="H24" s="69">
        <f t="shared" si="2"/>
        <v>21837</v>
      </c>
      <c r="I24" s="69">
        <f t="shared" si="2"/>
        <v>22587</v>
      </c>
      <c r="J24" s="69">
        <f t="shared" si="2"/>
        <v>23172</v>
      </c>
      <c r="K24" s="69">
        <f t="shared" si="2"/>
        <v>20937</v>
      </c>
      <c r="L24" s="69">
        <f t="shared" si="2"/>
        <v>15348</v>
      </c>
    </row>
    <row r="25" spans="1:13" x14ac:dyDescent="0.3">
      <c r="A25" s="68">
        <v>2</v>
      </c>
      <c r="B25" s="70" t="s">
        <v>113</v>
      </c>
      <c r="C25" s="83" t="s">
        <v>112</v>
      </c>
      <c r="D25" s="69">
        <f t="shared" ref="D25:L30" si="3">SUM(D40+D55+D70+D85+D99)</f>
        <v>19980</v>
      </c>
      <c r="E25" s="69">
        <f t="shared" si="3"/>
        <v>25000</v>
      </c>
      <c r="F25" s="69">
        <f t="shared" si="3"/>
        <v>28720</v>
      </c>
      <c r="G25" s="69">
        <f t="shared" si="3"/>
        <v>30200</v>
      </c>
      <c r="H25" s="69">
        <f t="shared" si="3"/>
        <v>30040</v>
      </c>
      <c r="I25" s="69">
        <f t="shared" si="3"/>
        <v>31360</v>
      </c>
      <c r="J25" s="69">
        <f t="shared" si="3"/>
        <v>32080</v>
      </c>
      <c r="K25" s="69">
        <f t="shared" si="3"/>
        <v>29420</v>
      </c>
      <c r="L25" s="69">
        <f t="shared" si="3"/>
        <v>23200</v>
      </c>
    </row>
    <row r="26" spans="1:13" x14ac:dyDescent="0.3">
      <c r="A26" s="68">
        <v>3</v>
      </c>
      <c r="B26" s="70" t="s">
        <v>114</v>
      </c>
      <c r="C26" s="83" t="s">
        <v>112</v>
      </c>
      <c r="D26" s="69">
        <f t="shared" si="3"/>
        <v>14740</v>
      </c>
      <c r="E26" s="69">
        <f t="shared" si="3"/>
        <v>19080</v>
      </c>
      <c r="F26" s="69">
        <f t="shared" si="3"/>
        <v>21010</v>
      </c>
      <c r="G26" s="69">
        <f t="shared" si="3"/>
        <v>22370</v>
      </c>
      <c r="H26" s="69">
        <f t="shared" si="3"/>
        <v>22270</v>
      </c>
      <c r="I26" s="69">
        <f t="shared" si="3"/>
        <v>23030</v>
      </c>
      <c r="J26" s="69">
        <f t="shared" si="3"/>
        <v>23410</v>
      </c>
      <c r="K26" s="69">
        <f t="shared" si="3"/>
        <v>22110</v>
      </c>
      <c r="L26" s="69">
        <f t="shared" si="3"/>
        <v>16980</v>
      </c>
    </row>
    <row r="27" spans="1:13" x14ac:dyDescent="0.3">
      <c r="A27" s="68">
        <v>4</v>
      </c>
      <c r="B27" s="70" t="s">
        <v>115</v>
      </c>
      <c r="C27" s="83" t="s">
        <v>116</v>
      </c>
      <c r="D27" s="69">
        <f t="shared" si="3"/>
        <v>18970</v>
      </c>
      <c r="E27" s="69">
        <f t="shared" si="3"/>
        <v>21980</v>
      </c>
      <c r="F27" s="69">
        <f t="shared" si="3"/>
        <v>25480</v>
      </c>
      <c r="G27" s="69">
        <f t="shared" si="3"/>
        <v>27430</v>
      </c>
      <c r="H27" s="69">
        <f t="shared" si="3"/>
        <v>27630</v>
      </c>
      <c r="I27" s="69">
        <f t="shared" si="3"/>
        <v>28280</v>
      </c>
      <c r="J27" s="69">
        <f t="shared" si="3"/>
        <v>28370</v>
      </c>
      <c r="K27" s="69">
        <f t="shared" si="3"/>
        <v>26280</v>
      </c>
      <c r="L27" s="69">
        <f t="shared" si="3"/>
        <v>20580</v>
      </c>
    </row>
    <row r="28" spans="1:13" x14ac:dyDescent="0.3">
      <c r="A28" s="68">
        <v>5</v>
      </c>
      <c r="B28" s="70" t="s">
        <v>117</v>
      </c>
      <c r="C28" s="83" t="s">
        <v>118</v>
      </c>
      <c r="D28" s="69">
        <f t="shared" si="3"/>
        <v>19005</v>
      </c>
      <c r="E28" s="69">
        <f t="shared" si="3"/>
        <v>21995</v>
      </c>
      <c r="F28" s="69">
        <f t="shared" si="3"/>
        <v>25630</v>
      </c>
      <c r="G28" s="69">
        <f t="shared" si="3"/>
        <v>26970</v>
      </c>
      <c r="H28" s="69">
        <f t="shared" si="3"/>
        <v>27230</v>
      </c>
      <c r="I28" s="69">
        <f t="shared" si="3"/>
        <v>28320</v>
      </c>
      <c r="J28" s="69">
        <f t="shared" si="3"/>
        <v>28840</v>
      </c>
      <c r="K28" s="69">
        <f t="shared" si="3"/>
        <v>26430</v>
      </c>
      <c r="L28" s="69">
        <f t="shared" si="3"/>
        <v>20580</v>
      </c>
    </row>
    <row r="29" spans="1:13" x14ac:dyDescent="0.3">
      <c r="A29" s="68">
        <v>6</v>
      </c>
      <c r="B29" s="70" t="s">
        <v>119</v>
      </c>
      <c r="C29" s="83" t="s">
        <v>120</v>
      </c>
      <c r="D29" s="69">
        <f t="shared" si="3"/>
        <v>18510</v>
      </c>
      <c r="E29" s="69">
        <f t="shared" si="3"/>
        <v>22880</v>
      </c>
      <c r="F29" s="69">
        <f t="shared" si="3"/>
        <v>25440</v>
      </c>
      <c r="G29" s="69">
        <f t="shared" si="3"/>
        <v>27250</v>
      </c>
      <c r="H29" s="69">
        <f t="shared" si="3"/>
        <v>27190</v>
      </c>
      <c r="I29" s="69">
        <f t="shared" si="3"/>
        <v>28140</v>
      </c>
      <c r="J29" s="69">
        <f t="shared" si="3"/>
        <v>28630</v>
      </c>
      <c r="K29" s="69">
        <f t="shared" si="3"/>
        <v>26540</v>
      </c>
      <c r="L29" s="69">
        <f t="shared" si="3"/>
        <v>20420</v>
      </c>
    </row>
    <row r="30" spans="1:13" ht="15" thickBot="1" x14ac:dyDescent="0.35">
      <c r="A30" s="75">
        <v>7</v>
      </c>
      <c r="B30" s="76" t="s">
        <v>121</v>
      </c>
      <c r="C30" s="84" t="s">
        <v>122</v>
      </c>
      <c r="D30" s="69">
        <f t="shared" si="3"/>
        <v>11070</v>
      </c>
      <c r="E30" s="69">
        <f t="shared" si="3"/>
        <v>14780</v>
      </c>
      <c r="F30" s="69">
        <f t="shared" si="3"/>
        <v>17280</v>
      </c>
      <c r="G30" s="69">
        <f t="shared" si="3"/>
        <v>18310</v>
      </c>
      <c r="H30" s="69">
        <f t="shared" si="3"/>
        <v>18410</v>
      </c>
      <c r="I30" s="69">
        <f t="shared" si="3"/>
        <v>18790</v>
      </c>
      <c r="J30" s="69">
        <f t="shared" si="3"/>
        <v>18940</v>
      </c>
      <c r="K30" s="69">
        <f t="shared" si="3"/>
        <v>18180</v>
      </c>
      <c r="L30" s="69">
        <f t="shared" si="3"/>
        <v>14240</v>
      </c>
    </row>
    <row r="34" spans="1:12" x14ac:dyDescent="0.3">
      <c r="A34" s="11" t="s">
        <v>133</v>
      </c>
      <c r="B34" s="11"/>
    </row>
    <row r="35" spans="1:12" x14ac:dyDescent="0.3">
      <c r="A35" s="11" t="s">
        <v>134</v>
      </c>
      <c r="B35" s="11"/>
    </row>
    <row r="36" spans="1:12" ht="15" thickBot="1" x14ac:dyDescent="0.35"/>
    <row r="37" spans="1:12" x14ac:dyDescent="0.3">
      <c r="A37" s="64" t="s">
        <v>99</v>
      </c>
      <c r="B37" s="65" t="s">
        <v>100</v>
      </c>
      <c r="C37" s="79" t="s">
        <v>101</v>
      </c>
      <c r="D37" s="80" t="s">
        <v>124</v>
      </c>
      <c r="E37" s="80" t="s">
        <v>125</v>
      </c>
      <c r="F37" s="80" t="s">
        <v>126</v>
      </c>
      <c r="G37" s="80" t="s">
        <v>127</v>
      </c>
      <c r="H37" s="80" t="s">
        <v>128</v>
      </c>
      <c r="I37" s="80" t="s">
        <v>129</v>
      </c>
      <c r="J37" s="80" t="s">
        <v>130</v>
      </c>
      <c r="K37" s="80" t="s">
        <v>131</v>
      </c>
      <c r="L37" s="81" t="s">
        <v>132</v>
      </c>
    </row>
    <row r="38" spans="1:12" x14ac:dyDescent="0.3">
      <c r="A38" s="82"/>
      <c r="B38" s="69"/>
      <c r="C38" s="83"/>
      <c r="D38" s="69"/>
      <c r="E38" s="69"/>
      <c r="F38" s="69"/>
      <c r="G38" s="69"/>
      <c r="H38" s="69"/>
      <c r="I38" s="69"/>
      <c r="J38" s="69"/>
      <c r="K38" s="69"/>
      <c r="L38" s="73"/>
    </row>
    <row r="39" spans="1:12" x14ac:dyDescent="0.3">
      <c r="A39" s="68">
        <v>1</v>
      </c>
      <c r="B39" s="70" t="s">
        <v>111</v>
      </c>
      <c r="C39" s="83" t="s">
        <v>112</v>
      </c>
      <c r="D39" s="69">
        <v>4950</v>
      </c>
      <c r="E39" s="69">
        <v>5500</v>
      </c>
      <c r="F39" s="69">
        <v>6050</v>
      </c>
      <c r="G39" s="69">
        <v>6600</v>
      </c>
      <c r="H39" s="69">
        <v>6600</v>
      </c>
      <c r="I39" s="69">
        <v>7150</v>
      </c>
      <c r="J39" s="69">
        <v>7150</v>
      </c>
      <c r="K39" s="69">
        <v>6050</v>
      </c>
      <c r="L39" s="73">
        <v>4950</v>
      </c>
    </row>
    <row r="40" spans="1:12" x14ac:dyDescent="0.3">
      <c r="A40" s="68">
        <v>2</v>
      </c>
      <c r="B40" s="70" t="s">
        <v>113</v>
      </c>
      <c r="C40" s="83" t="s">
        <v>112</v>
      </c>
      <c r="D40" s="69">
        <v>6480</v>
      </c>
      <c r="E40" s="69">
        <v>7200</v>
      </c>
      <c r="F40" s="69">
        <v>7920</v>
      </c>
      <c r="G40" s="69">
        <v>8640</v>
      </c>
      <c r="H40" s="69">
        <v>8640</v>
      </c>
      <c r="I40" s="69">
        <v>9360</v>
      </c>
      <c r="J40" s="69">
        <v>9360</v>
      </c>
      <c r="K40" s="69">
        <v>7920</v>
      </c>
      <c r="L40" s="73">
        <v>6480</v>
      </c>
    </row>
    <row r="41" spans="1:12" x14ac:dyDescent="0.3">
      <c r="A41" s="68">
        <v>3</v>
      </c>
      <c r="B41" s="70" t="s">
        <v>114</v>
      </c>
      <c r="C41" s="83" t="s">
        <v>112</v>
      </c>
      <c r="D41" s="69">
        <v>5040</v>
      </c>
      <c r="E41" s="69">
        <v>5600</v>
      </c>
      <c r="F41" s="69">
        <v>6160</v>
      </c>
      <c r="G41" s="69">
        <v>6720</v>
      </c>
      <c r="H41" s="69">
        <v>6720</v>
      </c>
      <c r="I41" s="69">
        <v>7280</v>
      </c>
      <c r="J41" s="69">
        <v>7280</v>
      </c>
      <c r="K41" s="69">
        <v>6160</v>
      </c>
      <c r="L41" s="73">
        <v>5040</v>
      </c>
    </row>
    <row r="42" spans="1:12" x14ac:dyDescent="0.3">
      <c r="A42" s="68">
        <v>4</v>
      </c>
      <c r="B42" s="70" t="s">
        <v>115</v>
      </c>
      <c r="C42" s="83" t="s">
        <v>116</v>
      </c>
      <c r="D42" s="69">
        <v>5850</v>
      </c>
      <c r="E42" s="69">
        <v>6500</v>
      </c>
      <c r="F42" s="69">
        <v>7150</v>
      </c>
      <c r="G42" s="69">
        <v>7800</v>
      </c>
      <c r="H42" s="69">
        <v>7800</v>
      </c>
      <c r="I42" s="69">
        <v>8450</v>
      </c>
      <c r="J42" s="69">
        <v>8450</v>
      </c>
      <c r="K42" s="69">
        <v>7150</v>
      </c>
      <c r="L42" s="73">
        <v>5850</v>
      </c>
    </row>
    <row r="43" spans="1:12" x14ac:dyDescent="0.3">
      <c r="A43" s="68">
        <v>5</v>
      </c>
      <c r="B43" s="70" t="s">
        <v>117</v>
      </c>
      <c r="C43" s="83" t="s">
        <v>118</v>
      </c>
      <c r="D43" s="69">
        <v>6300</v>
      </c>
      <c r="E43" s="69">
        <v>7000</v>
      </c>
      <c r="F43" s="69">
        <v>7700</v>
      </c>
      <c r="G43" s="69">
        <v>8400</v>
      </c>
      <c r="H43" s="69">
        <v>8400</v>
      </c>
      <c r="I43" s="69">
        <v>9100</v>
      </c>
      <c r="J43" s="69">
        <v>9100</v>
      </c>
      <c r="K43" s="69">
        <v>7700</v>
      </c>
      <c r="L43" s="73">
        <v>6300</v>
      </c>
    </row>
    <row r="44" spans="1:12" x14ac:dyDescent="0.3">
      <c r="A44" s="68">
        <v>6</v>
      </c>
      <c r="B44" s="70" t="s">
        <v>119</v>
      </c>
      <c r="C44" s="83" t="s">
        <v>120</v>
      </c>
      <c r="D44" s="69">
        <v>5850</v>
      </c>
      <c r="E44" s="69">
        <v>6500</v>
      </c>
      <c r="F44" s="69">
        <v>7150</v>
      </c>
      <c r="G44" s="69">
        <v>7800</v>
      </c>
      <c r="H44" s="69">
        <v>7800</v>
      </c>
      <c r="I44" s="69">
        <v>8450</v>
      </c>
      <c r="J44" s="69">
        <v>8450</v>
      </c>
      <c r="K44" s="69">
        <v>7150</v>
      </c>
      <c r="L44" s="73">
        <v>5850</v>
      </c>
    </row>
    <row r="45" spans="1:12" ht="15" thickBot="1" x14ac:dyDescent="0.35">
      <c r="A45" s="75">
        <v>7</v>
      </c>
      <c r="B45" s="76" t="s">
        <v>121</v>
      </c>
      <c r="C45" s="84" t="s">
        <v>122</v>
      </c>
      <c r="D45" s="77">
        <v>3420</v>
      </c>
      <c r="E45" s="77">
        <v>3800</v>
      </c>
      <c r="F45" s="77">
        <v>4180</v>
      </c>
      <c r="G45" s="77">
        <v>4560</v>
      </c>
      <c r="H45" s="77">
        <v>4560</v>
      </c>
      <c r="I45" s="77">
        <v>4940</v>
      </c>
      <c r="J45" s="77">
        <v>4940</v>
      </c>
      <c r="K45" s="77">
        <v>4180</v>
      </c>
      <c r="L45" s="78">
        <v>3420</v>
      </c>
    </row>
    <row r="48" spans="1:12" x14ac:dyDescent="0.3">
      <c r="A48" s="11" t="s">
        <v>135</v>
      </c>
      <c r="B48" s="11"/>
    </row>
    <row r="49" spans="1:12" x14ac:dyDescent="0.3">
      <c r="A49" s="11" t="s">
        <v>136</v>
      </c>
      <c r="B49" s="11"/>
    </row>
    <row r="51" spans="1:12" ht="15" thickBot="1" x14ac:dyDescent="0.35"/>
    <row r="52" spans="1:12" x14ac:dyDescent="0.3">
      <c r="A52" s="64" t="s">
        <v>99</v>
      </c>
      <c r="B52" s="65" t="s">
        <v>100</v>
      </c>
      <c r="C52" s="79" t="s">
        <v>101</v>
      </c>
      <c r="D52" s="80" t="s">
        <v>124</v>
      </c>
      <c r="E52" s="80" t="s">
        <v>125</v>
      </c>
      <c r="F52" s="80" t="s">
        <v>126</v>
      </c>
      <c r="G52" s="80" t="s">
        <v>127</v>
      </c>
      <c r="H52" s="80" t="s">
        <v>128</v>
      </c>
      <c r="I52" s="80" t="s">
        <v>129</v>
      </c>
      <c r="J52" s="80" t="s">
        <v>130</v>
      </c>
      <c r="K52" s="80" t="s">
        <v>131</v>
      </c>
      <c r="L52" s="81" t="s">
        <v>132</v>
      </c>
    </row>
    <row r="53" spans="1:12" x14ac:dyDescent="0.3">
      <c r="A53" s="82"/>
      <c r="B53" s="69"/>
      <c r="C53" s="83"/>
      <c r="D53" s="69"/>
      <c r="E53" s="69"/>
      <c r="F53" s="69"/>
      <c r="G53" s="69"/>
      <c r="H53" s="69"/>
      <c r="I53" s="69"/>
      <c r="J53" s="69"/>
      <c r="K53" s="69"/>
      <c r="L53" s="73"/>
    </row>
    <row r="54" spans="1:12" x14ac:dyDescent="0.3">
      <c r="A54" s="68">
        <v>1</v>
      </c>
      <c r="B54" s="70" t="s">
        <v>111</v>
      </c>
      <c r="C54" s="83" t="s">
        <v>112</v>
      </c>
      <c r="D54" s="85">
        <v>4000</v>
      </c>
      <c r="E54" s="85">
        <v>6500</v>
      </c>
      <c r="F54" s="85">
        <v>6600</v>
      </c>
      <c r="G54" s="85">
        <v>6800</v>
      </c>
      <c r="H54" s="85">
        <v>6800</v>
      </c>
      <c r="I54" s="85">
        <v>6800</v>
      </c>
      <c r="J54" s="85">
        <v>6800</v>
      </c>
      <c r="K54" s="85">
        <v>6300</v>
      </c>
      <c r="L54" s="86">
        <v>4400</v>
      </c>
    </row>
    <row r="55" spans="1:12" x14ac:dyDescent="0.3">
      <c r="A55" s="68">
        <v>2</v>
      </c>
      <c r="B55" s="70" t="s">
        <v>113</v>
      </c>
      <c r="C55" s="83" t="s">
        <v>112</v>
      </c>
      <c r="D55" s="85">
        <v>5500</v>
      </c>
      <c r="E55" s="85">
        <v>7800</v>
      </c>
      <c r="F55" s="85">
        <v>8400</v>
      </c>
      <c r="G55" s="85">
        <v>8400</v>
      </c>
      <c r="H55" s="85">
        <v>8400</v>
      </c>
      <c r="I55" s="85">
        <v>9000</v>
      </c>
      <c r="J55" s="85">
        <v>9000</v>
      </c>
      <c r="K55" s="85">
        <v>8500</v>
      </c>
      <c r="L55" s="86">
        <v>7000</v>
      </c>
    </row>
    <row r="56" spans="1:12" x14ac:dyDescent="0.3">
      <c r="A56" s="68">
        <v>3</v>
      </c>
      <c r="B56" s="70" t="s">
        <v>114</v>
      </c>
      <c r="C56" s="83" t="s">
        <v>112</v>
      </c>
      <c r="D56" s="85">
        <v>4000</v>
      </c>
      <c r="E56" s="85">
        <v>6500</v>
      </c>
      <c r="F56" s="85">
        <v>6500</v>
      </c>
      <c r="G56" s="85">
        <v>6800</v>
      </c>
      <c r="H56" s="85">
        <v>6800</v>
      </c>
      <c r="I56" s="85">
        <v>6800</v>
      </c>
      <c r="J56" s="85">
        <v>6800</v>
      </c>
      <c r="K56" s="85">
        <v>6800</v>
      </c>
      <c r="L56" s="86">
        <v>5000</v>
      </c>
    </row>
    <row r="57" spans="1:12" x14ac:dyDescent="0.3">
      <c r="A57" s="68">
        <v>4</v>
      </c>
      <c r="B57" s="70" t="s">
        <v>115</v>
      </c>
      <c r="C57" s="83" t="s">
        <v>116</v>
      </c>
      <c r="D57" s="85">
        <v>6000</v>
      </c>
      <c r="E57" s="85">
        <v>6500</v>
      </c>
      <c r="F57" s="85">
        <v>7500</v>
      </c>
      <c r="G57" s="85">
        <v>7500</v>
      </c>
      <c r="H57" s="85">
        <v>8000</v>
      </c>
      <c r="I57" s="85">
        <v>8000</v>
      </c>
      <c r="J57" s="85">
        <v>8000</v>
      </c>
      <c r="K57" s="85">
        <v>7500</v>
      </c>
      <c r="L57" s="86">
        <v>6000</v>
      </c>
    </row>
    <row r="58" spans="1:12" x14ac:dyDescent="0.3">
      <c r="A58" s="68">
        <v>5</v>
      </c>
      <c r="B58" s="70" t="s">
        <v>117</v>
      </c>
      <c r="C58" s="83" t="s">
        <v>118</v>
      </c>
      <c r="D58" s="85">
        <v>6000</v>
      </c>
      <c r="E58" s="85">
        <v>6500</v>
      </c>
      <c r="F58" s="85">
        <v>7500</v>
      </c>
      <c r="G58" s="85">
        <v>7500</v>
      </c>
      <c r="H58" s="85">
        <v>8000</v>
      </c>
      <c r="I58" s="85">
        <v>8000</v>
      </c>
      <c r="J58" s="85">
        <v>8000</v>
      </c>
      <c r="K58" s="85">
        <v>7500</v>
      </c>
      <c r="L58" s="86">
        <v>6000</v>
      </c>
    </row>
    <row r="59" spans="1:12" x14ac:dyDescent="0.3">
      <c r="A59" s="68">
        <v>6</v>
      </c>
      <c r="B59" s="70" t="s">
        <v>119</v>
      </c>
      <c r="C59" s="83" t="s">
        <v>120</v>
      </c>
      <c r="D59" s="85">
        <v>6000</v>
      </c>
      <c r="E59" s="85">
        <v>8000</v>
      </c>
      <c r="F59" s="85">
        <v>8000</v>
      </c>
      <c r="G59" s="85">
        <v>8500</v>
      </c>
      <c r="H59" s="85">
        <v>8500</v>
      </c>
      <c r="I59" s="85">
        <v>8500</v>
      </c>
      <c r="J59" s="85">
        <v>8500</v>
      </c>
      <c r="K59" s="85">
        <v>8000</v>
      </c>
      <c r="L59" s="86">
        <v>6000</v>
      </c>
    </row>
    <row r="60" spans="1:12" ht="15" thickBot="1" x14ac:dyDescent="0.35">
      <c r="A60" s="75">
        <v>7</v>
      </c>
      <c r="B60" s="76" t="s">
        <v>121</v>
      </c>
      <c r="C60" s="84" t="s">
        <v>122</v>
      </c>
      <c r="D60" s="87">
        <v>2000</v>
      </c>
      <c r="E60" s="87">
        <v>4000</v>
      </c>
      <c r="F60" s="87">
        <v>4500</v>
      </c>
      <c r="G60" s="87">
        <v>4500</v>
      </c>
      <c r="H60" s="87">
        <v>4800</v>
      </c>
      <c r="I60" s="87">
        <v>4800</v>
      </c>
      <c r="J60" s="87">
        <v>4800</v>
      </c>
      <c r="K60" s="87">
        <v>4800</v>
      </c>
      <c r="L60" s="88">
        <v>3800</v>
      </c>
    </row>
    <row r="64" spans="1:12" x14ac:dyDescent="0.3">
      <c r="A64" s="11" t="s">
        <v>137</v>
      </c>
      <c r="B64" s="11"/>
    </row>
    <row r="65" spans="1:12" x14ac:dyDescent="0.3">
      <c r="A65" s="11" t="s">
        <v>138</v>
      </c>
      <c r="B65" s="11"/>
    </row>
    <row r="66" spans="1:12" ht="15" thickBot="1" x14ac:dyDescent="0.35"/>
    <row r="67" spans="1:12" x14ac:dyDescent="0.3">
      <c r="A67" s="64" t="s">
        <v>99</v>
      </c>
      <c r="B67" s="65" t="s">
        <v>100</v>
      </c>
      <c r="C67" s="79" t="s">
        <v>101</v>
      </c>
      <c r="D67" s="80" t="s">
        <v>124</v>
      </c>
      <c r="E67" s="80" t="s">
        <v>125</v>
      </c>
      <c r="F67" s="80" t="s">
        <v>126</v>
      </c>
      <c r="G67" s="80" t="s">
        <v>127</v>
      </c>
      <c r="H67" s="80" t="s">
        <v>128</v>
      </c>
      <c r="I67" s="80" t="s">
        <v>129</v>
      </c>
      <c r="J67" s="80" t="s">
        <v>130</v>
      </c>
      <c r="K67" s="80" t="s">
        <v>131</v>
      </c>
      <c r="L67" s="81" t="s">
        <v>132</v>
      </c>
    </row>
    <row r="68" spans="1:12" x14ac:dyDescent="0.3">
      <c r="A68" s="82"/>
      <c r="B68" s="69"/>
      <c r="C68" s="83"/>
      <c r="D68" s="69"/>
      <c r="E68" s="69"/>
      <c r="F68" s="69"/>
      <c r="G68" s="69"/>
      <c r="H68" s="69"/>
      <c r="I68" s="69"/>
      <c r="J68" s="69"/>
      <c r="K68" s="69"/>
      <c r="L68" s="73"/>
    </row>
    <row r="69" spans="1:12" x14ac:dyDescent="0.3">
      <c r="A69" s="68">
        <v>1</v>
      </c>
      <c r="B69" s="70" t="s">
        <v>111</v>
      </c>
      <c r="C69" s="83" t="s">
        <v>112</v>
      </c>
      <c r="D69" s="89">
        <v>4410</v>
      </c>
      <c r="E69" s="89">
        <v>5490</v>
      </c>
      <c r="F69" s="89">
        <v>6615</v>
      </c>
      <c r="G69" s="89">
        <v>6615</v>
      </c>
      <c r="H69" s="89">
        <v>6615</v>
      </c>
      <c r="I69" s="89">
        <v>6615</v>
      </c>
      <c r="J69" s="89">
        <v>7200</v>
      </c>
      <c r="K69" s="89">
        <v>6615</v>
      </c>
      <c r="L69" s="90">
        <v>4825</v>
      </c>
    </row>
    <row r="70" spans="1:12" x14ac:dyDescent="0.3">
      <c r="A70" s="68">
        <v>2</v>
      </c>
      <c r="B70" s="70" t="s">
        <v>113</v>
      </c>
      <c r="C70" s="83" t="s">
        <v>112</v>
      </c>
      <c r="D70" s="89">
        <v>5760</v>
      </c>
      <c r="E70" s="89">
        <v>7200</v>
      </c>
      <c r="F70" s="89">
        <v>8640</v>
      </c>
      <c r="G70" s="89">
        <v>8640</v>
      </c>
      <c r="H70" s="89">
        <v>8640</v>
      </c>
      <c r="I70" s="89">
        <v>8640</v>
      </c>
      <c r="J70" s="89">
        <v>9360</v>
      </c>
      <c r="K70" s="89">
        <v>8640</v>
      </c>
      <c r="L70" s="90">
        <v>6480</v>
      </c>
    </row>
    <row r="71" spans="1:12" x14ac:dyDescent="0.3">
      <c r="A71" s="68">
        <v>3</v>
      </c>
      <c r="B71" s="70" t="s">
        <v>114</v>
      </c>
      <c r="C71" s="83" t="s">
        <v>112</v>
      </c>
      <c r="D71" s="89">
        <v>4500</v>
      </c>
      <c r="E71" s="89">
        <v>5580</v>
      </c>
      <c r="F71" s="89">
        <v>6750</v>
      </c>
      <c r="G71" s="89">
        <v>6750</v>
      </c>
      <c r="H71" s="89">
        <v>6750</v>
      </c>
      <c r="I71" s="89">
        <v>6750</v>
      </c>
      <c r="J71" s="89">
        <v>7130</v>
      </c>
      <c r="K71" s="89">
        <v>6750</v>
      </c>
      <c r="L71" s="90">
        <v>5040</v>
      </c>
    </row>
    <row r="72" spans="1:12" x14ac:dyDescent="0.3">
      <c r="A72" s="68">
        <v>4</v>
      </c>
      <c r="B72" s="70" t="s">
        <v>115</v>
      </c>
      <c r="C72" s="83" t="s">
        <v>116</v>
      </c>
      <c r="D72" s="89">
        <v>5220</v>
      </c>
      <c r="E72" s="89">
        <v>6480</v>
      </c>
      <c r="F72" s="89">
        <v>7830</v>
      </c>
      <c r="G72" s="89">
        <v>7830</v>
      </c>
      <c r="H72" s="89">
        <v>7830</v>
      </c>
      <c r="I72" s="89">
        <v>7830</v>
      </c>
      <c r="J72" s="89">
        <v>8120</v>
      </c>
      <c r="K72" s="89">
        <v>7830</v>
      </c>
      <c r="L72" s="90">
        <v>6030</v>
      </c>
    </row>
    <row r="73" spans="1:12" x14ac:dyDescent="0.3">
      <c r="A73" s="68">
        <v>5</v>
      </c>
      <c r="B73" s="70" t="s">
        <v>117</v>
      </c>
      <c r="C73" s="83" t="s">
        <v>118</v>
      </c>
      <c r="D73" s="89">
        <v>5445</v>
      </c>
      <c r="E73" s="89">
        <v>6795</v>
      </c>
      <c r="F73" s="89">
        <v>8190</v>
      </c>
      <c r="G73" s="89">
        <v>8190</v>
      </c>
      <c r="H73" s="89">
        <v>8190</v>
      </c>
      <c r="I73" s="89">
        <v>8180</v>
      </c>
      <c r="J73" s="89">
        <v>8700</v>
      </c>
      <c r="K73" s="89">
        <v>8190</v>
      </c>
      <c r="L73" s="90">
        <v>6120</v>
      </c>
    </row>
    <row r="74" spans="1:12" x14ac:dyDescent="0.3">
      <c r="A74" s="68">
        <v>6</v>
      </c>
      <c r="B74" s="70" t="s">
        <v>119</v>
      </c>
      <c r="C74" s="83" t="s">
        <v>120</v>
      </c>
      <c r="D74" s="89">
        <v>5220</v>
      </c>
      <c r="E74" s="89">
        <v>6480</v>
      </c>
      <c r="F74" s="89">
        <v>7830</v>
      </c>
      <c r="G74" s="89">
        <v>7830</v>
      </c>
      <c r="H74" s="89">
        <v>7830</v>
      </c>
      <c r="I74" s="89">
        <v>7830</v>
      </c>
      <c r="J74" s="89">
        <v>8120</v>
      </c>
      <c r="K74" s="89">
        <v>7830</v>
      </c>
      <c r="L74" s="90">
        <v>6030</v>
      </c>
    </row>
    <row r="75" spans="1:12" ht="15" thickBot="1" x14ac:dyDescent="0.35">
      <c r="A75" s="75">
        <v>7</v>
      </c>
      <c r="B75" s="76" t="s">
        <v>121</v>
      </c>
      <c r="C75" s="84" t="s">
        <v>122</v>
      </c>
      <c r="D75" s="91">
        <v>3050</v>
      </c>
      <c r="E75" s="91">
        <v>3780</v>
      </c>
      <c r="F75" s="91">
        <v>4600</v>
      </c>
      <c r="G75" s="91">
        <v>4650</v>
      </c>
      <c r="H75" s="91">
        <v>4650</v>
      </c>
      <c r="I75" s="91">
        <v>4650</v>
      </c>
      <c r="J75" s="91">
        <v>4600</v>
      </c>
      <c r="K75" s="91">
        <v>4600</v>
      </c>
      <c r="L75" s="92">
        <v>3420</v>
      </c>
    </row>
    <row r="79" spans="1:12" x14ac:dyDescent="0.3">
      <c r="A79" s="11" t="s">
        <v>139</v>
      </c>
      <c r="B79" s="11"/>
    </row>
    <row r="80" spans="1:12" x14ac:dyDescent="0.3">
      <c r="A80" s="11" t="s">
        <v>140</v>
      </c>
      <c r="B80" s="11"/>
    </row>
    <row r="81" spans="1:12" ht="15" thickBot="1" x14ac:dyDescent="0.35"/>
    <row r="82" spans="1:12" x14ac:dyDescent="0.3">
      <c r="A82" s="64" t="s">
        <v>99</v>
      </c>
      <c r="B82" s="65" t="s">
        <v>100</v>
      </c>
      <c r="C82" s="79" t="s">
        <v>101</v>
      </c>
      <c r="D82" s="80" t="s">
        <v>124</v>
      </c>
      <c r="E82" s="80" t="s">
        <v>125</v>
      </c>
      <c r="F82" s="80" t="s">
        <v>126</v>
      </c>
      <c r="G82" s="80" t="s">
        <v>127</v>
      </c>
      <c r="H82" s="80" t="s">
        <v>128</v>
      </c>
      <c r="I82" s="80" t="s">
        <v>129</v>
      </c>
      <c r="J82" s="80" t="s">
        <v>130</v>
      </c>
      <c r="K82" s="80" t="s">
        <v>131</v>
      </c>
      <c r="L82" s="81" t="s">
        <v>132</v>
      </c>
    </row>
    <row r="83" spans="1:12" x14ac:dyDescent="0.3">
      <c r="A83" s="82"/>
      <c r="B83" s="69"/>
      <c r="C83" s="83"/>
      <c r="D83" s="69"/>
      <c r="E83" s="69"/>
      <c r="F83" s="69"/>
      <c r="G83" s="69"/>
      <c r="H83" s="69"/>
      <c r="I83" s="69"/>
      <c r="J83" s="69"/>
      <c r="K83" s="69"/>
      <c r="L83" s="73"/>
    </row>
    <row r="84" spans="1:12" x14ac:dyDescent="0.3">
      <c r="A84" s="68">
        <v>1</v>
      </c>
      <c r="B84" s="70" t="s">
        <v>111</v>
      </c>
      <c r="C84" s="83" t="s">
        <v>112</v>
      </c>
      <c r="D84" s="69">
        <v>680</v>
      </c>
      <c r="E84" s="69">
        <v>848</v>
      </c>
      <c r="F84" s="69">
        <v>1022</v>
      </c>
      <c r="G84" s="69">
        <v>1189</v>
      </c>
      <c r="H84" s="69">
        <v>1022</v>
      </c>
      <c r="I84" s="69">
        <v>1022</v>
      </c>
      <c r="J84" s="69">
        <v>1022</v>
      </c>
      <c r="K84" s="69">
        <v>1022</v>
      </c>
      <c r="L84" s="73">
        <v>673</v>
      </c>
    </row>
    <row r="85" spans="1:12" x14ac:dyDescent="0.3">
      <c r="A85" s="68">
        <v>2</v>
      </c>
      <c r="B85" s="70" t="s">
        <v>113</v>
      </c>
      <c r="C85" s="83" t="s">
        <v>112</v>
      </c>
      <c r="D85" s="69">
        <v>1440</v>
      </c>
      <c r="E85" s="69">
        <v>1800</v>
      </c>
      <c r="F85" s="69">
        <v>2160</v>
      </c>
      <c r="G85" s="69">
        <v>2520</v>
      </c>
      <c r="H85" s="69">
        <v>2160</v>
      </c>
      <c r="I85" s="69">
        <v>2160</v>
      </c>
      <c r="J85" s="69">
        <v>2160</v>
      </c>
      <c r="K85" s="69">
        <v>2160</v>
      </c>
      <c r="L85" s="73">
        <v>1440</v>
      </c>
    </row>
    <row r="86" spans="1:12" x14ac:dyDescent="0.3">
      <c r="A86" s="68">
        <v>3</v>
      </c>
      <c r="B86" s="70" t="s">
        <v>114</v>
      </c>
      <c r="C86" s="83" t="s">
        <v>112</v>
      </c>
      <c r="D86" s="69">
        <v>800</v>
      </c>
      <c r="E86" s="69">
        <v>1000</v>
      </c>
      <c r="F86" s="69">
        <v>1200</v>
      </c>
      <c r="G86" s="69">
        <v>1400</v>
      </c>
      <c r="H86" s="69">
        <v>1200</v>
      </c>
      <c r="I86" s="69">
        <v>1200</v>
      </c>
      <c r="J86" s="69">
        <v>1200</v>
      </c>
      <c r="K86" s="69">
        <v>1200</v>
      </c>
      <c r="L86" s="73">
        <v>800</v>
      </c>
    </row>
    <row r="87" spans="1:12" x14ac:dyDescent="0.3">
      <c r="A87" s="68">
        <v>4</v>
      </c>
      <c r="B87" s="70" t="s">
        <v>115</v>
      </c>
      <c r="C87" s="83" t="s">
        <v>116</v>
      </c>
      <c r="D87" s="69">
        <v>1200</v>
      </c>
      <c r="E87" s="69">
        <v>1500</v>
      </c>
      <c r="F87" s="69">
        <v>1800</v>
      </c>
      <c r="G87" s="69">
        <v>2100</v>
      </c>
      <c r="H87" s="69">
        <v>1800</v>
      </c>
      <c r="I87" s="69">
        <v>1800</v>
      </c>
      <c r="J87" s="69">
        <v>1800</v>
      </c>
      <c r="K87" s="69">
        <v>1800</v>
      </c>
      <c r="L87" s="73">
        <v>1200</v>
      </c>
    </row>
    <row r="88" spans="1:12" x14ac:dyDescent="0.3">
      <c r="A88" s="68">
        <v>5</v>
      </c>
      <c r="B88" s="70" t="s">
        <v>117</v>
      </c>
      <c r="C88" s="83" t="s">
        <v>118</v>
      </c>
      <c r="D88" s="69">
        <v>960</v>
      </c>
      <c r="E88" s="69">
        <v>1200</v>
      </c>
      <c r="F88" s="69">
        <v>1440</v>
      </c>
      <c r="G88" s="69">
        <v>1680</v>
      </c>
      <c r="H88" s="69">
        <v>1440</v>
      </c>
      <c r="I88" s="69">
        <v>1440</v>
      </c>
      <c r="J88" s="69">
        <v>1440</v>
      </c>
      <c r="K88" s="69">
        <v>1440</v>
      </c>
      <c r="L88" s="73">
        <v>960</v>
      </c>
    </row>
    <row r="89" spans="1:12" x14ac:dyDescent="0.3">
      <c r="A89" s="68">
        <v>6</v>
      </c>
      <c r="B89" s="70" t="s">
        <v>119</v>
      </c>
      <c r="C89" s="83" t="s">
        <v>120</v>
      </c>
      <c r="D89" s="69">
        <v>1040</v>
      </c>
      <c r="E89" s="69">
        <v>1300</v>
      </c>
      <c r="F89" s="69">
        <v>1560</v>
      </c>
      <c r="G89" s="69">
        <v>1820</v>
      </c>
      <c r="H89" s="69">
        <v>1560</v>
      </c>
      <c r="I89" s="69">
        <v>1560</v>
      </c>
      <c r="J89" s="69">
        <v>1560</v>
      </c>
      <c r="K89" s="69">
        <v>1560</v>
      </c>
      <c r="L89" s="73">
        <v>1040</v>
      </c>
    </row>
    <row r="90" spans="1:12" ht="15" thickBot="1" x14ac:dyDescent="0.35">
      <c r="A90" s="75">
        <v>7</v>
      </c>
      <c r="B90" s="76" t="s">
        <v>121</v>
      </c>
      <c r="C90" s="84" t="s">
        <v>122</v>
      </c>
      <c r="D90" s="77">
        <v>1600</v>
      </c>
      <c r="E90" s="77">
        <v>2000</v>
      </c>
      <c r="F90" s="77">
        <v>2400</v>
      </c>
      <c r="G90" s="77">
        <v>2800</v>
      </c>
      <c r="H90" s="77">
        <v>2400</v>
      </c>
      <c r="I90" s="77">
        <v>2400</v>
      </c>
      <c r="J90" s="77">
        <v>2400</v>
      </c>
      <c r="K90" s="77">
        <v>2400</v>
      </c>
      <c r="L90" s="78">
        <v>1600</v>
      </c>
    </row>
    <row r="93" spans="1:12" x14ac:dyDescent="0.3">
      <c r="A93" s="11" t="s">
        <v>141</v>
      </c>
      <c r="B93" s="11"/>
    </row>
    <row r="94" spans="1:12" x14ac:dyDescent="0.3">
      <c r="A94" s="11" t="s">
        <v>142</v>
      </c>
      <c r="B94" s="11"/>
    </row>
    <row r="95" spans="1:12" ht="15" thickBot="1" x14ac:dyDescent="0.35"/>
    <row r="96" spans="1:12" x14ac:dyDescent="0.3">
      <c r="A96" s="64" t="s">
        <v>99</v>
      </c>
      <c r="B96" s="65" t="s">
        <v>100</v>
      </c>
      <c r="C96" s="79" t="s">
        <v>101</v>
      </c>
      <c r="D96" s="80" t="s">
        <v>124</v>
      </c>
      <c r="E96" s="80" t="s">
        <v>125</v>
      </c>
      <c r="F96" s="80" t="s">
        <v>126</v>
      </c>
      <c r="G96" s="80" t="s">
        <v>127</v>
      </c>
      <c r="H96" s="80" t="s">
        <v>128</v>
      </c>
      <c r="I96" s="80" t="s">
        <v>129</v>
      </c>
      <c r="J96" s="80" t="s">
        <v>130</v>
      </c>
      <c r="K96" s="80" t="s">
        <v>131</v>
      </c>
      <c r="L96" s="81" t="s">
        <v>132</v>
      </c>
    </row>
    <row r="97" spans="1:15" x14ac:dyDescent="0.3">
      <c r="A97" s="82"/>
      <c r="B97" s="69"/>
      <c r="C97" s="83"/>
      <c r="D97" s="69"/>
      <c r="E97" s="69"/>
      <c r="F97" s="69"/>
      <c r="G97" s="69"/>
      <c r="H97" s="69"/>
      <c r="I97" s="69"/>
      <c r="J97" s="69"/>
      <c r="K97" s="69"/>
      <c r="L97" s="73"/>
    </row>
    <row r="98" spans="1:15" x14ac:dyDescent="0.3">
      <c r="A98" s="68">
        <v>1</v>
      </c>
      <c r="B98" s="70" t="s">
        <v>111</v>
      </c>
      <c r="C98" s="83" t="s">
        <v>112</v>
      </c>
      <c r="D98" s="69">
        <v>250</v>
      </c>
      <c r="E98" s="69">
        <v>400</v>
      </c>
      <c r="F98" s="69">
        <v>700</v>
      </c>
      <c r="G98" s="69">
        <v>900</v>
      </c>
      <c r="H98" s="69">
        <v>800</v>
      </c>
      <c r="I98" s="69">
        <v>1000</v>
      </c>
      <c r="J98" s="69">
        <v>1000</v>
      </c>
      <c r="K98" s="69">
        <v>950</v>
      </c>
      <c r="L98" s="73">
        <v>500</v>
      </c>
    </row>
    <row r="99" spans="1:15" x14ac:dyDescent="0.3">
      <c r="A99" s="68">
        <v>2</v>
      </c>
      <c r="B99" s="70" t="s">
        <v>113</v>
      </c>
      <c r="C99" s="83" t="s">
        <v>112</v>
      </c>
      <c r="D99" s="69">
        <v>800</v>
      </c>
      <c r="E99" s="69">
        <v>1000</v>
      </c>
      <c r="F99" s="69">
        <v>1600</v>
      </c>
      <c r="G99" s="69">
        <v>2000</v>
      </c>
      <c r="H99" s="69">
        <v>2200</v>
      </c>
      <c r="I99" s="69">
        <v>2200</v>
      </c>
      <c r="J99" s="69">
        <v>2200</v>
      </c>
      <c r="K99" s="69">
        <v>2200</v>
      </c>
      <c r="L99" s="73">
        <v>1800</v>
      </c>
    </row>
    <row r="100" spans="1:15" x14ac:dyDescent="0.3">
      <c r="A100" s="68">
        <v>3</v>
      </c>
      <c r="B100" s="70" t="s">
        <v>114</v>
      </c>
      <c r="C100" s="83" t="s">
        <v>112</v>
      </c>
      <c r="D100" s="69">
        <v>400</v>
      </c>
      <c r="E100" s="69">
        <v>400</v>
      </c>
      <c r="F100" s="69">
        <v>400</v>
      </c>
      <c r="G100" s="69">
        <v>700</v>
      </c>
      <c r="H100" s="69">
        <v>800</v>
      </c>
      <c r="I100" s="69">
        <v>1000</v>
      </c>
      <c r="J100" s="69">
        <v>1000</v>
      </c>
      <c r="K100" s="69">
        <v>1200</v>
      </c>
      <c r="L100" s="73">
        <v>1100</v>
      </c>
    </row>
    <row r="101" spans="1:15" x14ac:dyDescent="0.3">
      <c r="A101" s="68">
        <v>4</v>
      </c>
      <c r="B101" s="70" t="s">
        <v>115</v>
      </c>
      <c r="C101" s="83" t="s">
        <v>116</v>
      </c>
      <c r="D101" s="69">
        <v>700</v>
      </c>
      <c r="E101" s="69">
        <v>1000</v>
      </c>
      <c r="F101" s="69">
        <v>1200</v>
      </c>
      <c r="G101" s="69">
        <v>2200</v>
      </c>
      <c r="H101" s="69">
        <v>2200</v>
      </c>
      <c r="I101" s="69">
        <v>2200</v>
      </c>
      <c r="J101" s="69">
        <v>2000</v>
      </c>
      <c r="K101" s="69">
        <v>2000</v>
      </c>
      <c r="L101" s="73">
        <v>1500</v>
      </c>
    </row>
    <row r="102" spans="1:15" x14ac:dyDescent="0.3">
      <c r="A102" s="68">
        <v>5</v>
      </c>
      <c r="B102" s="70" t="s">
        <v>117</v>
      </c>
      <c r="C102" s="83" t="s">
        <v>118</v>
      </c>
      <c r="D102" s="69">
        <v>300</v>
      </c>
      <c r="E102" s="69">
        <v>500</v>
      </c>
      <c r="F102" s="69">
        <v>800</v>
      </c>
      <c r="G102" s="69">
        <v>1200</v>
      </c>
      <c r="H102" s="69">
        <v>1200</v>
      </c>
      <c r="I102" s="69">
        <v>1600</v>
      </c>
      <c r="J102" s="69">
        <v>1600</v>
      </c>
      <c r="K102" s="69">
        <v>1600</v>
      </c>
      <c r="L102" s="73">
        <v>1200</v>
      </c>
    </row>
    <row r="103" spans="1:15" x14ac:dyDescent="0.3">
      <c r="A103" s="68">
        <v>6</v>
      </c>
      <c r="B103" s="70" t="s">
        <v>119</v>
      </c>
      <c r="C103" s="83" t="s">
        <v>120</v>
      </c>
      <c r="D103" s="69">
        <v>400</v>
      </c>
      <c r="E103" s="69">
        <v>600</v>
      </c>
      <c r="F103" s="69">
        <v>900</v>
      </c>
      <c r="G103" s="69">
        <v>1300</v>
      </c>
      <c r="H103" s="69">
        <v>1500</v>
      </c>
      <c r="I103" s="69">
        <v>1800</v>
      </c>
      <c r="J103" s="69">
        <v>2000</v>
      </c>
      <c r="K103" s="69">
        <v>2000</v>
      </c>
      <c r="L103" s="73">
        <v>1500</v>
      </c>
    </row>
    <row r="104" spans="1:15" ht="15" thickBot="1" x14ac:dyDescent="0.35">
      <c r="A104" s="75">
        <v>7</v>
      </c>
      <c r="B104" s="76" t="s">
        <v>121</v>
      </c>
      <c r="C104" s="84" t="s">
        <v>122</v>
      </c>
      <c r="D104" s="77">
        <v>1000</v>
      </c>
      <c r="E104" s="77">
        <v>1200</v>
      </c>
      <c r="F104" s="77">
        <v>1600</v>
      </c>
      <c r="G104" s="77">
        <v>1800</v>
      </c>
      <c r="H104" s="77">
        <v>2000</v>
      </c>
      <c r="I104" s="77">
        <v>2000</v>
      </c>
      <c r="J104" s="77">
        <v>2200</v>
      </c>
      <c r="K104" s="77">
        <v>2200</v>
      </c>
      <c r="L104" s="78">
        <v>2000</v>
      </c>
    </row>
    <row r="106" spans="1:15" ht="15" thickBot="1" x14ac:dyDescent="0.35"/>
    <row r="107" spans="1:15" x14ac:dyDescent="0.3">
      <c r="B107" s="1" t="s">
        <v>143</v>
      </c>
      <c r="D107" s="80" t="s">
        <v>124</v>
      </c>
      <c r="E107" s="80" t="s">
        <v>125</v>
      </c>
      <c r="F107" s="80" t="s">
        <v>126</v>
      </c>
      <c r="G107" s="80" t="s">
        <v>127</v>
      </c>
      <c r="H107" s="80" t="s">
        <v>128</v>
      </c>
      <c r="I107" s="80" t="s">
        <v>129</v>
      </c>
      <c r="J107" s="80" t="s">
        <v>130</v>
      </c>
      <c r="K107" s="80" t="s">
        <v>131</v>
      </c>
      <c r="L107" s="81" t="s">
        <v>132</v>
      </c>
      <c r="N107" s="11" t="s">
        <v>5</v>
      </c>
      <c r="O107" s="93" t="s">
        <v>144</v>
      </c>
    </row>
    <row r="108" spans="1:15" x14ac:dyDescent="0.3">
      <c r="B108" s="70" t="s">
        <v>111</v>
      </c>
      <c r="D108" s="20">
        <f t="shared" ref="D108:L114" si="4">SUMIFS(D$37:D$104,$B$37:$B$104,$B108)</f>
        <v>14290</v>
      </c>
      <c r="E108" s="20">
        <f t="shared" si="4"/>
        <v>18738</v>
      </c>
      <c r="F108" s="20">
        <f t="shared" si="4"/>
        <v>20987</v>
      </c>
      <c r="G108" s="20">
        <f t="shared" si="4"/>
        <v>22104</v>
      </c>
      <c r="H108" s="20">
        <f t="shared" si="4"/>
        <v>21837</v>
      </c>
      <c r="I108" s="20">
        <f t="shared" si="4"/>
        <v>22587</v>
      </c>
      <c r="J108" s="20">
        <f t="shared" si="4"/>
        <v>23172</v>
      </c>
      <c r="K108" s="20">
        <f t="shared" si="4"/>
        <v>20937</v>
      </c>
      <c r="L108" s="20">
        <f t="shared" si="4"/>
        <v>15348</v>
      </c>
      <c r="N108" s="20">
        <f>SUM(D108:M108)</f>
        <v>180000</v>
      </c>
      <c r="O108" s="20">
        <f t="shared" ref="O108:O114" si="5">VLOOKUP(B108,$B$10:$K$16,9,0)-N108</f>
        <v>0</v>
      </c>
    </row>
    <row r="109" spans="1:15" x14ac:dyDescent="0.3">
      <c r="B109" s="70" t="s">
        <v>113</v>
      </c>
      <c r="D109" s="20">
        <f t="shared" si="4"/>
        <v>19980</v>
      </c>
      <c r="E109" s="20">
        <f t="shared" si="4"/>
        <v>25000</v>
      </c>
      <c r="F109" s="20">
        <f t="shared" si="4"/>
        <v>28720</v>
      </c>
      <c r="G109" s="20">
        <f t="shared" si="4"/>
        <v>30200</v>
      </c>
      <c r="H109" s="20">
        <f t="shared" si="4"/>
        <v>30040</v>
      </c>
      <c r="I109" s="20">
        <f t="shared" si="4"/>
        <v>31360</v>
      </c>
      <c r="J109" s="20">
        <f t="shared" si="4"/>
        <v>32080</v>
      </c>
      <c r="K109" s="20">
        <f t="shared" si="4"/>
        <v>29420</v>
      </c>
      <c r="L109" s="20">
        <f t="shared" si="4"/>
        <v>23200</v>
      </c>
      <c r="N109" s="20">
        <f t="shared" ref="N109:N114" si="6">SUM(D109:M109)</f>
        <v>250000</v>
      </c>
      <c r="O109" s="20">
        <f t="shared" si="5"/>
        <v>0</v>
      </c>
    </row>
    <row r="110" spans="1:15" x14ac:dyDescent="0.3">
      <c r="B110" s="70" t="s">
        <v>114</v>
      </c>
      <c r="D110" s="20">
        <f t="shared" si="4"/>
        <v>14740</v>
      </c>
      <c r="E110" s="20">
        <f t="shared" si="4"/>
        <v>19080</v>
      </c>
      <c r="F110" s="20">
        <f t="shared" si="4"/>
        <v>21010</v>
      </c>
      <c r="G110" s="20">
        <f t="shared" si="4"/>
        <v>22370</v>
      </c>
      <c r="H110" s="20">
        <f t="shared" si="4"/>
        <v>22270</v>
      </c>
      <c r="I110" s="20">
        <f t="shared" si="4"/>
        <v>23030</v>
      </c>
      <c r="J110" s="20">
        <f t="shared" si="4"/>
        <v>23410</v>
      </c>
      <c r="K110" s="20">
        <f t="shared" si="4"/>
        <v>22110</v>
      </c>
      <c r="L110" s="20">
        <f t="shared" si="4"/>
        <v>16980</v>
      </c>
      <c r="N110" s="20">
        <f t="shared" si="6"/>
        <v>185000</v>
      </c>
      <c r="O110" s="20">
        <f t="shared" si="5"/>
        <v>0</v>
      </c>
    </row>
    <row r="111" spans="1:15" x14ac:dyDescent="0.3">
      <c r="B111" s="70" t="s">
        <v>115</v>
      </c>
      <c r="D111" s="20">
        <f t="shared" si="4"/>
        <v>18970</v>
      </c>
      <c r="E111" s="20">
        <f t="shared" si="4"/>
        <v>21980</v>
      </c>
      <c r="F111" s="20">
        <f t="shared" si="4"/>
        <v>25480</v>
      </c>
      <c r="G111" s="20">
        <f t="shared" si="4"/>
        <v>27430</v>
      </c>
      <c r="H111" s="20">
        <f t="shared" si="4"/>
        <v>27630</v>
      </c>
      <c r="I111" s="20">
        <f t="shared" si="4"/>
        <v>28280</v>
      </c>
      <c r="J111" s="20">
        <f t="shared" si="4"/>
        <v>28370</v>
      </c>
      <c r="K111" s="20">
        <f t="shared" si="4"/>
        <v>26280</v>
      </c>
      <c r="L111" s="20">
        <f t="shared" si="4"/>
        <v>20580</v>
      </c>
      <c r="N111" s="20">
        <f t="shared" si="6"/>
        <v>225000</v>
      </c>
      <c r="O111" s="20">
        <f t="shared" si="5"/>
        <v>0</v>
      </c>
    </row>
    <row r="112" spans="1:15" x14ac:dyDescent="0.3">
      <c r="B112" s="70" t="s">
        <v>117</v>
      </c>
      <c r="D112" s="20">
        <f t="shared" si="4"/>
        <v>19005</v>
      </c>
      <c r="E112" s="20">
        <f t="shared" si="4"/>
        <v>21995</v>
      </c>
      <c r="F112" s="20">
        <f t="shared" si="4"/>
        <v>25630</v>
      </c>
      <c r="G112" s="20">
        <f t="shared" si="4"/>
        <v>26970</v>
      </c>
      <c r="H112" s="20">
        <f t="shared" si="4"/>
        <v>27230</v>
      </c>
      <c r="I112" s="20">
        <f t="shared" si="4"/>
        <v>28320</v>
      </c>
      <c r="J112" s="20">
        <f t="shared" si="4"/>
        <v>28840</v>
      </c>
      <c r="K112" s="20">
        <f t="shared" si="4"/>
        <v>26430</v>
      </c>
      <c r="L112" s="20">
        <f t="shared" si="4"/>
        <v>20580</v>
      </c>
      <c r="N112" s="20">
        <f t="shared" si="6"/>
        <v>225000</v>
      </c>
      <c r="O112" s="20">
        <f t="shared" si="5"/>
        <v>0</v>
      </c>
    </row>
    <row r="113" spans="2:15" x14ac:dyDescent="0.3">
      <c r="B113" s="70" t="s">
        <v>119</v>
      </c>
      <c r="D113" s="20">
        <f t="shared" si="4"/>
        <v>18510</v>
      </c>
      <c r="E113" s="20">
        <f t="shared" si="4"/>
        <v>22880</v>
      </c>
      <c r="F113" s="20">
        <f t="shared" si="4"/>
        <v>25440</v>
      </c>
      <c r="G113" s="20">
        <f t="shared" si="4"/>
        <v>27250</v>
      </c>
      <c r="H113" s="20">
        <f t="shared" si="4"/>
        <v>27190</v>
      </c>
      <c r="I113" s="20">
        <f t="shared" si="4"/>
        <v>28140</v>
      </c>
      <c r="J113" s="20">
        <f t="shared" si="4"/>
        <v>28630</v>
      </c>
      <c r="K113" s="20">
        <f t="shared" si="4"/>
        <v>26540</v>
      </c>
      <c r="L113" s="20">
        <f t="shared" si="4"/>
        <v>20420</v>
      </c>
      <c r="N113" s="20">
        <f t="shared" si="6"/>
        <v>225000</v>
      </c>
      <c r="O113" s="20">
        <f t="shared" si="5"/>
        <v>0</v>
      </c>
    </row>
    <row r="114" spans="2:15" ht="15" thickBot="1" x14ac:dyDescent="0.35">
      <c r="B114" s="76" t="s">
        <v>121</v>
      </c>
      <c r="D114" s="20">
        <f t="shared" si="4"/>
        <v>11070</v>
      </c>
      <c r="E114" s="20">
        <f t="shared" si="4"/>
        <v>14780</v>
      </c>
      <c r="F114" s="20">
        <f t="shared" si="4"/>
        <v>17280</v>
      </c>
      <c r="G114" s="20">
        <f t="shared" si="4"/>
        <v>18310</v>
      </c>
      <c r="H114" s="20">
        <f t="shared" si="4"/>
        <v>18410</v>
      </c>
      <c r="I114" s="20">
        <f t="shared" si="4"/>
        <v>18790</v>
      </c>
      <c r="J114" s="20">
        <f t="shared" si="4"/>
        <v>18940</v>
      </c>
      <c r="K114" s="20">
        <f t="shared" si="4"/>
        <v>18180</v>
      </c>
      <c r="L114" s="20">
        <f t="shared" si="4"/>
        <v>14240</v>
      </c>
      <c r="N114" s="20">
        <f t="shared" si="6"/>
        <v>150000</v>
      </c>
      <c r="O114" s="20">
        <f t="shared" si="5"/>
        <v>0</v>
      </c>
    </row>
    <row r="115" spans="2:15" x14ac:dyDescent="0.3">
      <c r="D115" s="20"/>
    </row>
    <row r="118" spans="2:15" ht="15" thickBot="1" x14ac:dyDescent="0.35">
      <c r="B118" s="1" t="s">
        <v>147</v>
      </c>
    </row>
    <row r="119" spans="2:15" x14ac:dyDescent="0.3">
      <c r="B119" s="63" t="s">
        <v>148</v>
      </c>
      <c r="C119" s="37"/>
      <c r="D119" s="80" t="s">
        <v>124</v>
      </c>
      <c r="E119" s="80" t="s">
        <v>125</v>
      </c>
      <c r="F119" s="80" t="s">
        <v>126</v>
      </c>
      <c r="G119" s="80" t="s">
        <v>127</v>
      </c>
      <c r="H119" s="80" t="s">
        <v>128</v>
      </c>
      <c r="I119" s="80" t="s">
        <v>129</v>
      </c>
      <c r="J119" s="80" t="s">
        <v>130</v>
      </c>
      <c r="K119" s="80" t="s">
        <v>131</v>
      </c>
      <c r="L119" s="81" t="s">
        <v>132</v>
      </c>
      <c r="N119" s="11" t="s">
        <v>5</v>
      </c>
    </row>
    <row r="120" spans="2:15" x14ac:dyDescent="0.3">
      <c r="B120" s="70" t="s">
        <v>111</v>
      </c>
      <c r="C120" s="37"/>
      <c r="D120">
        <f>D98+D84</f>
        <v>930</v>
      </c>
      <c r="E120">
        <f t="shared" ref="E120:L120" si="7">E98+E84</f>
        <v>1248</v>
      </c>
      <c r="F120">
        <f t="shared" si="7"/>
        <v>1722</v>
      </c>
      <c r="G120">
        <f t="shared" si="7"/>
        <v>2089</v>
      </c>
      <c r="H120">
        <f t="shared" si="7"/>
        <v>1822</v>
      </c>
      <c r="I120">
        <f t="shared" si="7"/>
        <v>2022</v>
      </c>
      <c r="J120">
        <f t="shared" si="7"/>
        <v>2022</v>
      </c>
      <c r="K120">
        <f t="shared" si="7"/>
        <v>1972</v>
      </c>
      <c r="L120">
        <f t="shared" si="7"/>
        <v>1173</v>
      </c>
      <c r="N120" s="20">
        <f>SUM(D120:M120)</f>
        <v>15000</v>
      </c>
    </row>
    <row r="121" spans="2:15" x14ac:dyDescent="0.3">
      <c r="B121" s="70" t="s">
        <v>113</v>
      </c>
      <c r="D121">
        <f t="shared" ref="D121:L126" si="8">D99+D85</f>
        <v>2240</v>
      </c>
      <c r="E121">
        <f t="shared" si="8"/>
        <v>2800</v>
      </c>
      <c r="F121">
        <f t="shared" si="8"/>
        <v>3760</v>
      </c>
      <c r="G121">
        <f t="shared" si="8"/>
        <v>4520</v>
      </c>
      <c r="H121">
        <f t="shared" si="8"/>
        <v>4360</v>
      </c>
      <c r="I121">
        <f t="shared" si="8"/>
        <v>4360</v>
      </c>
      <c r="J121">
        <f t="shared" si="8"/>
        <v>4360</v>
      </c>
      <c r="K121">
        <f t="shared" si="8"/>
        <v>4360</v>
      </c>
      <c r="L121">
        <f t="shared" si="8"/>
        <v>3240</v>
      </c>
      <c r="N121" s="20">
        <f t="shared" ref="N121:N126" si="9">SUM(D121:M121)</f>
        <v>34000</v>
      </c>
    </row>
    <row r="122" spans="2:15" x14ac:dyDescent="0.3">
      <c r="B122" s="70" t="s">
        <v>114</v>
      </c>
      <c r="D122">
        <f t="shared" si="8"/>
        <v>1200</v>
      </c>
      <c r="E122">
        <f t="shared" si="8"/>
        <v>1400</v>
      </c>
      <c r="F122">
        <f t="shared" si="8"/>
        <v>1600</v>
      </c>
      <c r="G122">
        <f t="shared" si="8"/>
        <v>2100</v>
      </c>
      <c r="H122">
        <f t="shared" si="8"/>
        <v>2000</v>
      </c>
      <c r="I122">
        <f t="shared" si="8"/>
        <v>2200</v>
      </c>
      <c r="J122">
        <f t="shared" si="8"/>
        <v>2200</v>
      </c>
      <c r="K122">
        <f t="shared" si="8"/>
        <v>2400</v>
      </c>
      <c r="L122">
        <f t="shared" si="8"/>
        <v>1900</v>
      </c>
      <c r="N122" s="20">
        <f t="shared" si="9"/>
        <v>17000</v>
      </c>
    </row>
    <row r="123" spans="2:15" x14ac:dyDescent="0.3">
      <c r="B123" s="70" t="s">
        <v>115</v>
      </c>
      <c r="D123">
        <f t="shared" si="8"/>
        <v>1900</v>
      </c>
      <c r="E123">
        <f t="shared" si="8"/>
        <v>2500</v>
      </c>
      <c r="F123">
        <f t="shared" si="8"/>
        <v>3000</v>
      </c>
      <c r="G123">
        <f t="shared" si="8"/>
        <v>4300</v>
      </c>
      <c r="H123">
        <f t="shared" si="8"/>
        <v>4000</v>
      </c>
      <c r="I123">
        <f t="shared" si="8"/>
        <v>4000</v>
      </c>
      <c r="J123">
        <f t="shared" si="8"/>
        <v>3800</v>
      </c>
      <c r="K123">
        <f t="shared" si="8"/>
        <v>3800</v>
      </c>
      <c r="L123">
        <f t="shared" si="8"/>
        <v>2700</v>
      </c>
      <c r="N123" s="20">
        <f t="shared" si="9"/>
        <v>30000</v>
      </c>
    </row>
    <row r="124" spans="2:15" x14ac:dyDescent="0.3">
      <c r="B124" s="70" t="s">
        <v>117</v>
      </c>
      <c r="D124">
        <f t="shared" si="8"/>
        <v>1260</v>
      </c>
      <c r="E124">
        <f t="shared" si="8"/>
        <v>1700</v>
      </c>
      <c r="F124">
        <f t="shared" si="8"/>
        <v>2240</v>
      </c>
      <c r="G124">
        <f t="shared" si="8"/>
        <v>2880</v>
      </c>
      <c r="H124">
        <f t="shared" si="8"/>
        <v>2640</v>
      </c>
      <c r="I124">
        <f t="shared" si="8"/>
        <v>3040</v>
      </c>
      <c r="J124">
        <f t="shared" si="8"/>
        <v>3040</v>
      </c>
      <c r="K124">
        <f t="shared" si="8"/>
        <v>3040</v>
      </c>
      <c r="L124">
        <f t="shared" si="8"/>
        <v>2160</v>
      </c>
      <c r="N124" s="20">
        <f t="shared" si="9"/>
        <v>22000</v>
      </c>
    </row>
    <row r="125" spans="2:15" x14ac:dyDescent="0.3">
      <c r="B125" s="70" t="s">
        <v>119</v>
      </c>
      <c r="D125">
        <f t="shared" si="8"/>
        <v>1440</v>
      </c>
      <c r="E125">
        <f t="shared" si="8"/>
        <v>1900</v>
      </c>
      <c r="F125">
        <f t="shared" si="8"/>
        <v>2460</v>
      </c>
      <c r="G125">
        <f t="shared" si="8"/>
        <v>3120</v>
      </c>
      <c r="H125">
        <f t="shared" si="8"/>
        <v>3060</v>
      </c>
      <c r="I125">
        <f t="shared" si="8"/>
        <v>3360</v>
      </c>
      <c r="J125">
        <f t="shared" si="8"/>
        <v>3560</v>
      </c>
      <c r="K125">
        <f t="shared" si="8"/>
        <v>3560</v>
      </c>
      <c r="L125">
        <f t="shared" si="8"/>
        <v>2540</v>
      </c>
      <c r="N125" s="20">
        <f t="shared" si="9"/>
        <v>25000</v>
      </c>
    </row>
    <row r="126" spans="2:15" ht="15" thickBot="1" x14ac:dyDescent="0.35">
      <c r="B126" s="76" t="s">
        <v>121</v>
      </c>
      <c r="D126">
        <f t="shared" si="8"/>
        <v>2600</v>
      </c>
      <c r="E126">
        <f t="shared" si="8"/>
        <v>3200</v>
      </c>
      <c r="F126">
        <f t="shared" si="8"/>
        <v>4000</v>
      </c>
      <c r="G126">
        <f t="shared" si="8"/>
        <v>4600</v>
      </c>
      <c r="H126">
        <f t="shared" si="8"/>
        <v>4400</v>
      </c>
      <c r="I126">
        <f t="shared" si="8"/>
        <v>4400</v>
      </c>
      <c r="J126">
        <f t="shared" si="8"/>
        <v>4600</v>
      </c>
      <c r="K126">
        <f t="shared" si="8"/>
        <v>4600</v>
      </c>
      <c r="L126">
        <f t="shared" si="8"/>
        <v>3600</v>
      </c>
      <c r="N126" s="20">
        <f t="shared" si="9"/>
        <v>36000</v>
      </c>
    </row>
  </sheetData>
  <mergeCells count="1">
    <mergeCell ref="D8:H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E947-DDE3-4C51-8927-4479D840BA34}">
  <sheetPr>
    <tabColor theme="5"/>
  </sheetPr>
  <dimension ref="A1:X61"/>
  <sheetViews>
    <sheetView showGridLines="0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6" sqref="R6"/>
    </sheetView>
  </sheetViews>
  <sheetFormatPr defaultRowHeight="14.4" x14ac:dyDescent="0.3"/>
  <cols>
    <col min="1" max="1" width="30" bestFit="1" customWidth="1"/>
    <col min="14" max="14" width="5.44140625" customWidth="1"/>
    <col min="23" max="23" width="8.77734375" bestFit="1" customWidth="1"/>
  </cols>
  <sheetData>
    <row r="1" spans="1:24" s="7" customFormat="1" ht="18" x14ac:dyDescent="0.35">
      <c r="A1" s="4" t="s">
        <v>206</v>
      </c>
      <c r="B1" s="5"/>
      <c r="C1" s="9"/>
      <c r="D1" s="2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">
      <c r="A2" s="1"/>
      <c r="B2" s="63" t="s">
        <v>62</v>
      </c>
    </row>
    <row r="3" spans="1:24" x14ac:dyDescent="0.3">
      <c r="A3" s="105" t="s">
        <v>46</v>
      </c>
      <c r="B3" s="100" t="s">
        <v>59</v>
      </c>
      <c r="C3" s="100" t="s">
        <v>60</v>
      </c>
      <c r="D3" s="100" t="s">
        <v>61</v>
      </c>
      <c r="E3" s="100" t="s">
        <v>50</v>
      </c>
      <c r="F3" s="100" t="s">
        <v>51</v>
      </c>
      <c r="G3" s="100" t="s">
        <v>52</v>
      </c>
      <c r="H3" s="100" t="s">
        <v>53</v>
      </c>
      <c r="I3" s="100" t="s">
        <v>54</v>
      </c>
      <c r="J3" s="100" t="s">
        <v>55</v>
      </c>
      <c r="K3" s="100" t="s">
        <v>56</v>
      </c>
      <c r="L3" s="100" t="s">
        <v>57</v>
      </c>
      <c r="M3" s="100" t="s">
        <v>58</v>
      </c>
      <c r="O3" s="100" t="s">
        <v>23</v>
      </c>
      <c r="P3" s="100" t="s">
        <v>24</v>
      </c>
      <c r="Q3" s="100" t="s">
        <v>25</v>
      </c>
      <c r="R3" s="100" t="s">
        <v>26</v>
      </c>
      <c r="S3" s="100" t="s">
        <v>66</v>
      </c>
    </row>
    <row r="4" spans="1:24" x14ac:dyDescent="0.3">
      <c r="A4" s="106" t="s">
        <v>11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O4" s="36">
        <f>SUM(B4:D4)</f>
        <v>0</v>
      </c>
      <c r="P4" s="36">
        <f>SUM(E4:G4)</f>
        <v>0</v>
      </c>
      <c r="Q4" s="36">
        <f>SUM(H4:J4)</f>
        <v>0</v>
      </c>
      <c r="R4" s="36">
        <f>SUM(K4:M4)</f>
        <v>0</v>
      </c>
      <c r="S4" s="36">
        <f>SUM(O4:R4)</f>
        <v>0</v>
      </c>
      <c r="W4" s="20"/>
    </row>
    <row r="5" spans="1:24" x14ac:dyDescent="0.3">
      <c r="A5" s="106" t="s">
        <v>12</v>
      </c>
      <c r="B5" s="39">
        <v>0</v>
      </c>
      <c r="C5" s="39">
        <v>0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O5" s="36">
        <f t="shared" ref="O5:O11" si="0">SUM(B5:D5)</f>
        <v>0</v>
      </c>
      <c r="P5" s="36">
        <f t="shared" ref="P5:P11" si="1">SUM(E5:G5)</f>
        <v>0</v>
      </c>
      <c r="Q5" s="36">
        <f t="shared" ref="Q5:Q11" si="2">SUM(H5:J5)</f>
        <v>0</v>
      </c>
      <c r="R5" s="36">
        <f t="shared" ref="R5:R11" si="3">SUM(K5:M5)</f>
        <v>0</v>
      </c>
      <c r="S5" s="36">
        <f t="shared" ref="S5:S11" si="4">SUM(O5:R5)</f>
        <v>0</v>
      </c>
    </row>
    <row r="6" spans="1:24" x14ac:dyDescent="0.3">
      <c r="A6" s="106" t="s">
        <v>13</v>
      </c>
      <c r="B6" s="39">
        <v>0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O6" s="36">
        <f t="shared" si="0"/>
        <v>0</v>
      </c>
      <c r="P6" s="36">
        <f t="shared" si="1"/>
        <v>0</v>
      </c>
      <c r="Q6" s="36">
        <f t="shared" si="2"/>
        <v>0</v>
      </c>
      <c r="R6" s="36">
        <f t="shared" si="3"/>
        <v>0</v>
      </c>
      <c r="S6" s="36">
        <f t="shared" si="4"/>
        <v>0</v>
      </c>
    </row>
    <row r="7" spans="1:24" x14ac:dyDescent="0.3">
      <c r="A7" s="106" t="s">
        <v>14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O7" s="36">
        <f t="shared" si="0"/>
        <v>0</v>
      </c>
      <c r="P7" s="36">
        <f t="shared" si="1"/>
        <v>0</v>
      </c>
      <c r="Q7" s="36">
        <f t="shared" si="2"/>
        <v>0</v>
      </c>
      <c r="R7" s="36">
        <f t="shared" si="3"/>
        <v>0</v>
      </c>
      <c r="S7" s="36">
        <f t="shared" si="4"/>
        <v>0</v>
      </c>
    </row>
    <row r="8" spans="1:24" x14ac:dyDescent="0.3">
      <c r="A8" s="106" t="s">
        <v>63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O8" s="36">
        <f t="shared" si="0"/>
        <v>0</v>
      </c>
      <c r="P8" s="36">
        <f t="shared" si="1"/>
        <v>0</v>
      </c>
      <c r="Q8" s="36">
        <f t="shared" si="2"/>
        <v>0</v>
      </c>
      <c r="R8" s="36">
        <f t="shared" si="3"/>
        <v>0</v>
      </c>
      <c r="S8" s="36">
        <f t="shared" si="4"/>
        <v>0</v>
      </c>
    </row>
    <row r="9" spans="1:24" x14ac:dyDescent="0.3">
      <c r="A9" s="106" t="s">
        <v>16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O9" s="36">
        <f t="shared" si="0"/>
        <v>0</v>
      </c>
      <c r="P9" s="36">
        <f t="shared" si="1"/>
        <v>0</v>
      </c>
      <c r="Q9" s="36">
        <f t="shared" si="2"/>
        <v>0</v>
      </c>
      <c r="R9" s="36">
        <f t="shared" si="3"/>
        <v>0</v>
      </c>
      <c r="S9" s="36">
        <f t="shared" si="4"/>
        <v>0</v>
      </c>
    </row>
    <row r="10" spans="1:24" x14ac:dyDescent="0.3">
      <c r="A10" s="106" t="s">
        <v>15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O10" s="36">
        <f t="shared" si="0"/>
        <v>0</v>
      </c>
      <c r="P10" s="36">
        <f t="shared" si="1"/>
        <v>0</v>
      </c>
      <c r="Q10" s="36">
        <f t="shared" si="2"/>
        <v>0</v>
      </c>
      <c r="R10" s="36">
        <f t="shared" si="3"/>
        <v>0</v>
      </c>
      <c r="S10" s="36">
        <f t="shared" si="4"/>
        <v>0</v>
      </c>
    </row>
    <row r="11" spans="1:24" x14ac:dyDescent="0.3">
      <c r="A11" s="106" t="s">
        <v>17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O11" s="36">
        <f t="shared" si="0"/>
        <v>0</v>
      </c>
      <c r="P11" s="36">
        <f t="shared" si="1"/>
        <v>0</v>
      </c>
      <c r="Q11" s="36">
        <f t="shared" si="2"/>
        <v>0</v>
      </c>
      <c r="R11" s="36">
        <f t="shared" si="3"/>
        <v>0</v>
      </c>
      <c r="S11" s="36">
        <f t="shared" si="4"/>
        <v>0</v>
      </c>
    </row>
    <row r="13" spans="1:24" x14ac:dyDescent="0.3">
      <c r="A13" s="105" t="str">
        <f>'Inputs and Assumptions'!$A$45</f>
        <v>Best Case Vol. (+20%)</v>
      </c>
      <c r="B13" s="100" t="s">
        <v>59</v>
      </c>
      <c r="C13" s="100" t="s">
        <v>60</v>
      </c>
      <c r="D13" s="100" t="s">
        <v>61</v>
      </c>
      <c r="E13" s="100" t="s">
        <v>50</v>
      </c>
      <c r="F13" s="100" t="s">
        <v>51</v>
      </c>
      <c r="G13" s="100" t="s">
        <v>52</v>
      </c>
      <c r="H13" s="100" t="s">
        <v>53</v>
      </c>
      <c r="I13" s="100" t="s">
        <v>54</v>
      </c>
      <c r="J13" s="100" t="s">
        <v>55</v>
      </c>
      <c r="K13" s="100" t="s">
        <v>56</v>
      </c>
      <c r="L13" s="100" t="s">
        <v>57</v>
      </c>
      <c r="M13" s="100" t="s">
        <v>58</v>
      </c>
      <c r="O13" s="100" t="s">
        <v>23</v>
      </c>
      <c r="P13" s="100" t="s">
        <v>24</v>
      </c>
      <c r="Q13" s="100" t="s">
        <v>25</v>
      </c>
      <c r="R13" s="100" t="s">
        <v>26</v>
      </c>
      <c r="S13" s="100" t="s">
        <v>66</v>
      </c>
      <c r="U13" s="62">
        <f>'Inputs and Assumptions'!$D$45</f>
        <v>0.2</v>
      </c>
    </row>
    <row r="14" spans="1:24" x14ac:dyDescent="0.3">
      <c r="A14" s="106" t="s">
        <v>11</v>
      </c>
      <c r="B14" s="41">
        <f>B4*(1+$U$13)</f>
        <v>0</v>
      </c>
      <c r="C14" s="41">
        <f t="shared" ref="C14:M14" si="5">C4*(1+$U$13)</f>
        <v>0</v>
      </c>
      <c r="D14" s="41">
        <f t="shared" si="5"/>
        <v>0</v>
      </c>
      <c r="E14" s="41">
        <f t="shared" si="5"/>
        <v>0</v>
      </c>
      <c r="F14" s="41">
        <f t="shared" si="5"/>
        <v>0</v>
      </c>
      <c r="G14" s="41">
        <f t="shared" si="5"/>
        <v>0</v>
      </c>
      <c r="H14" s="41">
        <f t="shared" si="5"/>
        <v>0</v>
      </c>
      <c r="I14" s="41">
        <f t="shared" si="5"/>
        <v>0</v>
      </c>
      <c r="J14" s="41">
        <f t="shared" si="5"/>
        <v>0</v>
      </c>
      <c r="K14" s="41">
        <f t="shared" si="5"/>
        <v>0</v>
      </c>
      <c r="L14" s="41">
        <f t="shared" si="5"/>
        <v>0</v>
      </c>
      <c r="M14" s="41">
        <f t="shared" si="5"/>
        <v>0</v>
      </c>
      <c r="O14" s="36">
        <f>SUM(B14:D14)</f>
        <v>0</v>
      </c>
      <c r="P14" s="36">
        <f>SUM(E14:G14)</f>
        <v>0</v>
      </c>
      <c r="Q14" s="36">
        <f>SUM(H14:J14)</f>
        <v>0</v>
      </c>
      <c r="R14" s="36">
        <f>SUM(K14:M14)</f>
        <v>0</v>
      </c>
      <c r="S14" s="36">
        <f>SUM(O14:R14)</f>
        <v>0</v>
      </c>
      <c r="T14" s="20"/>
      <c r="U14" s="20"/>
    </row>
    <row r="15" spans="1:24" x14ac:dyDescent="0.3">
      <c r="A15" s="106" t="s">
        <v>12</v>
      </c>
      <c r="B15" s="41">
        <f t="shared" ref="B15:M21" si="6">B5*(1+$U$13)</f>
        <v>0</v>
      </c>
      <c r="C15" s="41">
        <f t="shared" si="6"/>
        <v>0</v>
      </c>
      <c r="D15" s="41">
        <f t="shared" si="6"/>
        <v>0</v>
      </c>
      <c r="E15" s="41">
        <f t="shared" si="6"/>
        <v>0</v>
      </c>
      <c r="F15" s="41">
        <f t="shared" si="6"/>
        <v>0</v>
      </c>
      <c r="G15" s="41">
        <f t="shared" si="6"/>
        <v>0</v>
      </c>
      <c r="H15" s="41">
        <f t="shared" si="6"/>
        <v>0</v>
      </c>
      <c r="I15" s="41">
        <f t="shared" si="6"/>
        <v>0</v>
      </c>
      <c r="J15" s="41">
        <f t="shared" si="6"/>
        <v>0</v>
      </c>
      <c r="K15" s="41">
        <f t="shared" si="6"/>
        <v>0</v>
      </c>
      <c r="L15" s="41">
        <f t="shared" si="6"/>
        <v>0</v>
      </c>
      <c r="M15" s="41">
        <f t="shared" si="6"/>
        <v>0</v>
      </c>
      <c r="O15" s="36">
        <f t="shared" ref="O15:O21" si="7">SUM(B15:D15)</f>
        <v>0</v>
      </c>
      <c r="P15" s="36">
        <f t="shared" ref="P15:P21" si="8">SUM(E15:G15)</f>
        <v>0</v>
      </c>
      <c r="Q15" s="36">
        <f t="shared" ref="Q15:Q21" si="9">SUM(H15:J15)</f>
        <v>0</v>
      </c>
      <c r="R15" s="36">
        <f t="shared" ref="R15:R21" si="10">SUM(K15:M15)</f>
        <v>0</v>
      </c>
      <c r="S15" s="36">
        <f t="shared" ref="S15:S21" si="11">SUM(O15:R15)</f>
        <v>0</v>
      </c>
      <c r="T15" s="20"/>
      <c r="U15" s="62"/>
    </row>
    <row r="16" spans="1:24" x14ac:dyDescent="0.3">
      <c r="A16" s="106" t="s">
        <v>13</v>
      </c>
      <c r="B16" s="41">
        <f t="shared" si="6"/>
        <v>0</v>
      </c>
      <c r="C16" s="41">
        <f t="shared" si="6"/>
        <v>0</v>
      </c>
      <c r="D16" s="41">
        <f t="shared" si="6"/>
        <v>0</v>
      </c>
      <c r="E16" s="41">
        <f t="shared" si="6"/>
        <v>0</v>
      </c>
      <c r="F16" s="41">
        <f t="shared" si="6"/>
        <v>0</v>
      </c>
      <c r="G16" s="41">
        <f t="shared" si="6"/>
        <v>0</v>
      </c>
      <c r="H16" s="41">
        <f t="shared" si="6"/>
        <v>0</v>
      </c>
      <c r="I16" s="41">
        <f t="shared" si="6"/>
        <v>0</v>
      </c>
      <c r="J16" s="41">
        <f t="shared" si="6"/>
        <v>0</v>
      </c>
      <c r="K16" s="41">
        <f t="shared" si="6"/>
        <v>0</v>
      </c>
      <c r="L16" s="41">
        <f t="shared" si="6"/>
        <v>0</v>
      </c>
      <c r="M16" s="41">
        <f t="shared" si="6"/>
        <v>0</v>
      </c>
      <c r="O16" s="36">
        <f t="shared" si="7"/>
        <v>0</v>
      </c>
      <c r="P16" s="36">
        <f t="shared" si="8"/>
        <v>0</v>
      </c>
      <c r="Q16" s="36">
        <f t="shared" si="9"/>
        <v>0</v>
      </c>
      <c r="R16" s="36">
        <f t="shared" si="10"/>
        <v>0</v>
      </c>
      <c r="S16" s="36">
        <f t="shared" si="11"/>
        <v>0</v>
      </c>
      <c r="T16" s="20"/>
      <c r="U16" s="62"/>
      <c r="V16" s="20"/>
      <c r="W16" s="20"/>
    </row>
    <row r="17" spans="1:22" x14ac:dyDescent="0.3">
      <c r="A17" s="106" t="s">
        <v>14</v>
      </c>
      <c r="B17" s="41">
        <f t="shared" si="6"/>
        <v>0</v>
      </c>
      <c r="C17" s="41">
        <f t="shared" si="6"/>
        <v>0</v>
      </c>
      <c r="D17" s="41">
        <f t="shared" si="6"/>
        <v>0</v>
      </c>
      <c r="E17" s="41">
        <f t="shared" si="6"/>
        <v>0</v>
      </c>
      <c r="F17" s="41">
        <f t="shared" si="6"/>
        <v>0</v>
      </c>
      <c r="G17" s="41">
        <f t="shared" si="6"/>
        <v>0</v>
      </c>
      <c r="H17" s="41">
        <f t="shared" si="6"/>
        <v>0</v>
      </c>
      <c r="I17" s="41">
        <f t="shared" si="6"/>
        <v>0</v>
      </c>
      <c r="J17" s="41">
        <f t="shared" si="6"/>
        <v>0</v>
      </c>
      <c r="K17" s="41">
        <f t="shared" si="6"/>
        <v>0</v>
      </c>
      <c r="L17" s="41">
        <f t="shared" si="6"/>
        <v>0</v>
      </c>
      <c r="M17" s="41">
        <f t="shared" si="6"/>
        <v>0</v>
      </c>
      <c r="O17" s="36">
        <f t="shared" si="7"/>
        <v>0</v>
      </c>
      <c r="P17" s="36">
        <f t="shared" si="8"/>
        <v>0</v>
      </c>
      <c r="Q17" s="36">
        <f t="shared" si="9"/>
        <v>0</v>
      </c>
      <c r="R17" s="36">
        <f t="shared" si="10"/>
        <v>0</v>
      </c>
      <c r="S17" s="36">
        <f t="shared" si="11"/>
        <v>0</v>
      </c>
      <c r="T17" s="20"/>
      <c r="U17" s="62"/>
      <c r="V17" s="20"/>
    </row>
    <row r="18" spans="1:22" x14ac:dyDescent="0.3">
      <c r="A18" s="106" t="s">
        <v>63</v>
      </c>
      <c r="B18" s="41">
        <f t="shared" si="6"/>
        <v>0</v>
      </c>
      <c r="C18" s="41">
        <f t="shared" si="6"/>
        <v>0</v>
      </c>
      <c r="D18" s="41">
        <f t="shared" si="6"/>
        <v>0</v>
      </c>
      <c r="E18" s="41">
        <f t="shared" si="6"/>
        <v>0</v>
      </c>
      <c r="F18" s="41">
        <f t="shared" si="6"/>
        <v>0</v>
      </c>
      <c r="G18" s="41">
        <f t="shared" si="6"/>
        <v>0</v>
      </c>
      <c r="H18" s="41">
        <f t="shared" si="6"/>
        <v>0</v>
      </c>
      <c r="I18" s="41">
        <f t="shared" si="6"/>
        <v>0</v>
      </c>
      <c r="J18" s="41">
        <f t="shared" si="6"/>
        <v>0</v>
      </c>
      <c r="K18" s="41">
        <f t="shared" si="6"/>
        <v>0</v>
      </c>
      <c r="L18" s="41">
        <f t="shared" si="6"/>
        <v>0</v>
      </c>
      <c r="M18" s="41">
        <f t="shared" si="6"/>
        <v>0</v>
      </c>
      <c r="O18" s="36">
        <f t="shared" si="7"/>
        <v>0</v>
      </c>
      <c r="P18" s="36">
        <f t="shared" si="8"/>
        <v>0</v>
      </c>
      <c r="Q18" s="36">
        <f t="shared" si="9"/>
        <v>0</v>
      </c>
      <c r="R18" s="36">
        <f t="shared" si="10"/>
        <v>0</v>
      </c>
      <c r="S18" s="36">
        <f t="shared" si="11"/>
        <v>0</v>
      </c>
      <c r="T18" s="20"/>
      <c r="U18" s="62"/>
    </row>
    <row r="19" spans="1:22" x14ac:dyDescent="0.3">
      <c r="A19" s="106" t="s">
        <v>16</v>
      </c>
      <c r="B19" s="41">
        <f t="shared" si="6"/>
        <v>0</v>
      </c>
      <c r="C19" s="41">
        <f t="shared" si="6"/>
        <v>0</v>
      </c>
      <c r="D19" s="41">
        <f t="shared" si="6"/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O19" s="36">
        <f t="shared" si="7"/>
        <v>0</v>
      </c>
      <c r="P19" s="36">
        <f t="shared" si="8"/>
        <v>0</v>
      </c>
      <c r="Q19" s="36">
        <f t="shared" si="9"/>
        <v>0</v>
      </c>
      <c r="R19" s="36">
        <f t="shared" si="10"/>
        <v>0</v>
      </c>
      <c r="S19" s="36">
        <f t="shared" si="11"/>
        <v>0</v>
      </c>
      <c r="T19" s="20"/>
      <c r="U19" s="62"/>
    </row>
    <row r="20" spans="1:22" x14ac:dyDescent="0.3">
      <c r="A20" s="106" t="s">
        <v>15</v>
      </c>
      <c r="B20" s="41">
        <f t="shared" si="6"/>
        <v>0</v>
      </c>
      <c r="C20" s="41">
        <f t="shared" si="6"/>
        <v>0</v>
      </c>
      <c r="D20" s="41">
        <f t="shared" si="6"/>
        <v>0</v>
      </c>
      <c r="E20" s="41">
        <f t="shared" si="6"/>
        <v>0</v>
      </c>
      <c r="F20" s="41">
        <f t="shared" si="6"/>
        <v>0</v>
      </c>
      <c r="G20" s="41">
        <f t="shared" si="6"/>
        <v>0</v>
      </c>
      <c r="H20" s="41">
        <f t="shared" si="6"/>
        <v>0</v>
      </c>
      <c r="I20" s="41">
        <f t="shared" si="6"/>
        <v>0</v>
      </c>
      <c r="J20" s="41">
        <f t="shared" si="6"/>
        <v>0</v>
      </c>
      <c r="K20" s="41">
        <f t="shared" si="6"/>
        <v>0</v>
      </c>
      <c r="L20" s="41">
        <f t="shared" si="6"/>
        <v>0</v>
      </c>
      <c r="M20" s="41">
        <f t="shared" si="6"/>
        <v>0</v>
      </c>
      <c r="O20" s="36">
        <f t="shared" si="7"/>
        <v>0</v>
      </c>
      <c r="P20" s="36">
        <f t="shared" si="8"/>
        <v>0</v>
      </c>
      <c r="Q20" s="36">
        <f t="shared" si="9"/>
        <v>0</v>
      </c>
      <c r="R20" s="36">
        <f t="shared" si="10"/>
        <v>0</v>
      </c>
      <c r="S20" s="36">
        <f t="shared" si="11"/>
        <v>0</v>
      </c>
      <c r="T20" s="20"/>
      <c r="U20" s="62"/>
    </row>
    <row r="21" spans="1:22" x14ac:dyDescent="0.3">
      <c r="A21" s="106" t="s">
        <v>17</v>
      </c>
      <c r="B21" s="41">
        <f t="shared" si="6"/>
        <v>0</v>
      </c>
      <c r="C21" s="41">
        <f t="shared" si="6"/>
        <v>0</v>
      </c>
      <c r="D21" s="41">
        <f t="shared" si="6"/>
        <v>0</v>
      </c>
      <c r="E21" s="41">
        <f t="shared" si="6"/>
        <v>0</v>
      </c>
      <c r="F21" s="41">
        <f t="shared" si="6"/>
        <v>0</v>
      </c>
      <c r="G21" s="41">
        <f t="shared" si="6"/>
        <v>0</v>
      </c>
      <c r="H21" s="41">
        <f t="shared" si="6"/>
        <v>0</v>
      </c>
      <c r="I21" s="41">
        <f t="shared" si="6"/>
        <v>0</v>
      </c>
      <c r="J21" s="41">
        <f t="shared" si="6"/>
        <v>0</v>
      </c>
      <c r="K21" s="41">
        <f t="shared" si="6"/>
        <v>0</v>
      </c>
      <c r="L21" s="41">
        <f t="shared" si="6"/>
        <v>0</v>
      </c>
      <c r="M21" s="41">
        <f t="shared" si="6"/>
        <v>0</v>
      </c>
      <c r="O21" s="36">
        <f t="shared" si="7"/>
        <v>0</v>
      </c>
      <c r="P21" s="36">
        <f t="shared" si="8"/>
        <v>0</v>
      </c>
      <c r="Q21" s="36">
        <f t="shared" si="9"/>
        <v>0</v>
      </c>
      <c r="R21" s="36">
        <f t="shared" si="10"/>
        <v>0</v>
      </c>
      <c r="S21" s="36">
        <f t="shared" si="11"/>
        <v>0</v>
      </c>
      <c r="T21" s="20"/>
      <c r="U21" s="62"/>
    </row>
    <row r="22" spans="1:22" x14ac:dyDescent="0.3">
      <c r="U22" s="20"/>
    </row>
    <row r="23" spans="1:22" x14ac:dyDescent="0.3">
      <c r="A23" s="105" t="str">
        <f>'Inputs and Assumptions'!$A$39</f>
        <v>Worst Case Vol. (-20%)</v>
      </c>
      <c r="B23" s="100" t="s">
        <v>59</v>
      </c>
      <c r="C23" s="100" t="s">
        <v>60</v>
      </c>
      <c r="D23" s="100" t="s">
        <v>61</v>
      </c>
      <c r="E23" s="100" t="s">
        <v>50</v>
      </c>
      <c r="F23" s="100" t="s">
        <v>51</v>
      </c>
      <c r="G23" s="100" t="s">
        <v>52</v>
      </c>
      <c r="H23" s="100" t="s">
        <v>53</v>
      </c>
      <c r="I23" s="100" t="s">
        <v>54</v>
      </c>
      <c r="J23" s="100" t="s">
        <v>55</v>
      </c>
      <c r="K23" s="100" t="s">
        <v>56</v>
      </c>
      <c r="L23" s="100" t="s">
        <v>57</v>
      </c>
      <c r="M23" s="100" t="s">
        <v>58</v>
      </c>
      <c r="O23" s="100" t="s">
        <v>23</v>
      </c>
      <c r="P23" s="100" t="s">
        <v>24</v>
      </c>
      <c r="Q23" s="100" t="s">
        <v>25</v>
      </c>
      <c r="R23" s="100" t="s">
        <v>26</v>
      </c>
      <c r="S23" s="100" t="s">
        <v>66</v>
      </c>
      <c r="U23" s="62">
        <f>'Inputs and Assumptions'!$D$39</f>
        <v>-0.2</v>
      </c>
    </row>
    <row r="24" spans="1:22" x14ac:dyDescent="0.3">
      <c r="A24" s="106" t="s">
        <v>11</v>
      </c>
      <c r="B24" s="41">
        <f t="shared" ref="B24:M31" si="12">B4*(1+$U$23)</f>
        <v>0</v>
      </c>
      <c r="C24" s="41">
        <f t="shared" si="12"/>
        <v>0</v>
      </c>
      <c r="D24" s="41">
        <f t="shared" si="12"/>
        <v>0</v>
      </c>
      <c r="E24" s="41">
        <f t="shared" si="12"/>
        <v>0</v>
      </c>
      <c r="F24" s="41">
        <f t="shared" si="12"/>
        <v>0</v>
      </c>
      <c r="G24" s="41">
        <f t="shared" si="12"/>
        <v>0</v>
      </c>
      <c r="H24" s="41">
        <f t="shared" si="12"/>
        <v>0</v>
      </c>
      <c r="I24" s="41">
        <f t="shared" si="12"/>
        <v>0</v>
      </c>
      <c r="J24" s="41">
        <f t="shared" si="12"/>
        <v>0</v>
      </c>
      <c r="K24" s="41">
        <f t="shared" si="12"/>
        <v>0</v>
      </c>
      <c r="L24" s="41">
        <f t="shared" si="12"/>
        <v>0</v>
      </c>
      <c r="M24" s="41">
        <f t="shared" si="12"/>
        <v>0</v>
      </c>
      <c r="O24" s="36">
        <f>SUM(B24:D24)</f>
        <v>0</v>
      </c>
      <c r="P24" s="36">
        <f>SUM(E24:G24)</f>
        <v>0</v>
      </c>
      <c r="Q24" s="36">
        <f>SUM(H24:J24)</f>
        <v>0</v>
      </c>
      <c r="R24" s="36">
        <f>SUM(K24:M24)</f>
        <v>0</v>
      </c>
      <c r="S24" s="36">
        <f>SUM(O24:R24)</f>
        <v>0</v>
      </c>
      <c r="T24" s="20"/>
      <c r="U24" s="20"/>
    </row>
    <row r="25" spans="1:22" x14ac:dyDescent="0.3">
      <c r="A25" s="106" t="s">
        <v>12</v>
      </c>
      <c r="B25" s="41">
        <f t="shared" si="12"/>
        <v>0</v>
      </c>
      <c r="C25" s="41">
        <f t="shared" si="12"/>
        <v>0</v>
      </c>
      <c r="D25" s="41">
        <f t="shared" si="12"/>
        <v>0</v>
      </c>
      <c r="E25" s="41">
        <f t="shared" si="12"/>
        <v>0</v>
      </c>
      <c r="F25" s="41">
        <f t="shared" si="12"/>
        <v>0</v>
      </c>
      <c r="G25" s="41">
        <f t="shared" si="12"/>
        <v>0</v>
      </c>
      <c r="H25" s="41">
        <f t="shared" si="12"/>
        <v>0</v>
      </c>
      <c r="I25" s="41">
        <f t="shared" si="12"/>
        <v>0</v>
      </c>
      <c r="J25" s="41">
        <f t="shared" si="12"/>
        <v>0</v>
      </c>
      <c r="K25" s="41">
        <f t="shared" si="12"/>
        <v>0</v>
      </c>
      <c r="L25" s="41">
        <f t="shared" si="12"/>
        <v>0</v>
      </c>
      <c r="M25" s="41">
        <f t="shared" si="12"/>
        <v>0</v>
      </c>
      <c r="O25" s="36">
        <f t="shared" ref="O25:O31" si="13">SUM(B25:D25)</f>
        <v>0</v>
      </c>
      <c r="P25" s="36">
        <f t="shared" ref="P25:P31" si="14">SUM(E25:G25)</f>
        <v>0</v>
      </c>
      <c r="Q25" s="36">
        <f t="shared" ref="Q25:Q31" si="15">SUM(H25:J25)</f>
        <v>0</v>
      </c>
      <c r="R25" s="36">
        <f t="shared" ref="R25:R31" si="16">SUM(K25:M25)</f>
        <v>0</v>
      </c>
      <c r="S25" s="36">
        <f t="shared" ref="S25:S31" si="17">SUM(O25:R25)</f>
        <v>0</v>
      </c>
      <c r="T25" s="20"/>
      <c r="U25" s="62"/>
    </row>
    <row r="26" spans="1:22" x14ac:dyDescent="0.3">
      <c r="A26" s="106" t="s">
        <v>13</v>
      </c>
      <c r="B26" s="41">
        <f t="shared" si="12"/>
        <v>0</v>
      </c>
      <c r="C26" s="41">
        <f t="shared" si="12"/>
        <v>0</v>
      </c>
      <c r="D26" s="41">
        <f t="shared" si="12"/>
        <v>0</v>
      </c>
      <c r="E26" s="41">
        <f t="shared" si="12"/>
        <v>0</v>
      </c>
      <c r="F26" s="41">
        <f t="shared" si="12"/>
        <v>0</v>
      </c>
      <c r="G26" s="41">
        <f t="shared" si="12"/>
        <v>0</v>
      </c>
      <c r="H26" s="41">
        <f t="shared" si="12"/>
        <v>0</v>
      </c>
      <c r="I26" s="41">
        <f t="shared" si="12"/>
        <v>0</v>
      </c>
      <c r="J26" s="41">
        <f t="shared" si="12"/>
        <v>0</v>
      </c>
      <c r="K26" s="41">
        <f t="shared" si="12"/>
        <v>0</v>
      </c>
      <c r="L26" s="41">
        <f t="shared" si="12"/>
        <v>0</v>
      </c>
      <c r="M26" s="41">
        <f t="shared" si="12"/>
        <v>0</v>
      </c>
      <c r="O26" s="36">
        <f t="shared" si="13"/>
        <v>0</v>
      </c>
      <c r="P26" s="36">
        <f t="shared" si="14"/>
        <v>0</v>
      </c>
      <c r="Q26" s="36">
        <f t="shared" si="15"/>
        <v>0</v>
      </c>
      <c r="R26" s="36">
        <f t="shared" si="16"/>
        <v>0</v>
      </c>
      <c r="S26" s="36">
        <f t="shared" si="17"/>
        <v>0</v>
      </c>
      <c r="T26" s="20"/>
      <c r="U26" s="62"/>
    </row>
    <row r="27" spans="1:22" x14ac:dyDescent="0.3">
      <c r="A27" s="106" t="s">
        <v>14</v>
      </c>
      <c r="B27" s="41">
        <f t="shared" si="12"/>
        <v>0</v>
      </c>
      <c r="C27" s="41">
        <f t="shared" si="12"/>
        <v>0</v>
      </c>
      <c r="D27" s="41">
        <f t="shared" si="12"/>
        <v>0</v>
      </c>
      <c r="E27" s="41">
        <f t="shared" si="12"/>
        <v>0</v>
      </c>
      <c r="F27" s="41">
        <f t="shared" si="12"/>
        <v>0</v>
      </c>
      <c r="G27" s="41">
        <f t="shared" si="12"/>
        <v>0</v>
      </c>
      <c r="H27" s="41">
        <f t="shared" si="12"/>
        <v>0</v>
      </c>
      <c r="I27" s="41">
        <f t="shared" si="12"/>
        <v>0</v>
      </c>
      <c r="J27" s="41">
        <f t="shared" si="12"/>
        <v>0</v>
      </c>
      <c r="K27" s="41">
        <f t="shared" si="12"/>
        <v>0</v>
      </c>
      <c r="L27" s="41">
        <f t="shared" si="12"/>
        <v>0</v>
      </c>
      <c r="M27" s="41">
        <f t="shared" si="12"/>
        <v>0</v>
      </c>
      <c r="O27" s="36">
        <f t="shared" si="13"/>
        <v>0</v>
      </c>
      <c r="P27" s="36">
        <f t="shared" si="14"/>
        <v>0</v>
      </c>
      <c r="Q27" s="36">
        <f t="shared" si="15"/>
        <v>0</v>
      </c>
      <c r="R27" s="36">
        <f t="shared" si="16"/>
        <v>0</v>
      </c>
      <c r="S27" s="36">
        <f t="shared" si="17"/>
        <v>0</v>
      </c>
      <c r="T27" s="20"/>
      <c r="U27" s="62"/>
    </row>
    <row r="28" spans="1:22" x14ac:dyDescent="0.3">
      <c r="A28" s="106" t="s">
        <v>63</v>
      </c>
      <c r="B28" s="41">
        <f t="shared" si="12"/>
        <v>0</v>
      </c>
      <c r="C28" s="41">
        <f t="shared" si="12"/>
        <v>0</v>
      </c>
      <c r="D28" s="41">
        <f t="shared" si="12"/>
        <v>0</v>
      </c>
      <c r="E28" s="41">
        <f t="shared" si="12"/>
        <v>0</v>
      </c>
      <c r="F28" s="41">
        <f t="shared" si="12"/>
        <v>0</v>
      </c>
      <c r="G28" s="41">
        <f t="shared" si="12"/>
        <v>0</v>
      </c>
      <c r="H28" s="41">
        <f t="shared" si="12"/>
        <v>0</v>
      </c>
      <c r="I28" s="41">
        <f t="shared" si="12"/>
        <v>0</v>
      </c>
      <c r="J28" s="41">
        <f t="shared" si="12"/>
        <v>0</v>
      </c>
      <c r="K28" s="41">
        <f t="shared" si="12"/>
        <v>0</v>
      </c>
      <c r="L28" s="41">
        <f t="shared" si="12"/>
        <v>0</v>
      </c>
      <c r="M28" s="41">
        <f t="shared" si="12"/>
        <v>0</v>
      </c>
      <c r="O28" s="36">
        <f t="shared" si="13"/>
        <v>0</v>
      </c>
      <c r="P28" s="36">
        <f t="shared" si="14"/>
        <v>0</v>
      </c>
      <c r="Q28" s="36">
        <f t="shared" si="15"/>
        <v>0</v>
      </c>
      <c r="R28" s="36">
        <f t="shared" si="16"/>
        <v>0</v>
      </c>
      <c r="S28" s="36">
        <f t="shared" si="17"/>
        <v>0</v>
      </c>
      <c r="T28" s="20"/>
      <c r="U28" s="62"/>
    </row>
    <row r="29" spans="1:22" x14ac:dyDescent="0.3">
      <c r="A29" s="106" t="s">
        <v>16</v>
      </c>
      <c r="B29" s="41">
        <f t="shared" si="12"/>
        <v>0</v>
      </c>
      <c r="C29" s="41">
        <f t="shared" si="12"/>
        <v>0</v>
      </c>
      <c r="D29" s="41">
        <f t="shared" si="12"/>
        <v>0</v>
      </c>
      <c r="E29" s="41">
        <f t="shared" si="12"/>
        <v>0</v>
      </c>
      <c r="F29" s="41">
        <f t="shared" si="12"/>
        <v>0</v>
      </c>
      <c r="G29" s="41">
        <f t="shared" si="12"/>
        <v>0</v>
      </c>
      <c r="H29" s="41">
        <f t="shared" si="12"/>
        <v>0</v>
      </c>
      <c r="I29" s="41">
        <f t="shared" si="12"/>
        <v>0</v>
      </c>
      <c r="J29" s="41">
        <f t="shared" si="12"/>
        <v>0</v>
      </c>
      <c r="K29" s="41">
        <f t="shared" si="12"/>
        <v>0</v>
      </c>
      <c r="L29" s="41">
        <f t="shared" si="12"/>
        <v>0</v>
      </c>
      <c r="M29" s="41">
        <f t="shared" si="12"/>
        <v>0</v>
      </c>
      <c r="O29" s="36">
        <f t="shared" si="13"/>
        <v>0</v>
      </c>
      <c r="P29" s="36">
        <f t="shared" si="14"/>
        <v>0</v>
      </c>
      <c r="Q29" s="36">
        <f t="shared" si="15"/>
        <v>0</v>
      </c>
      <c r="R29" s="36">
        <f t="shared" si="16"/>
        <v>0</v>
      </c>
      <c r="S29" s="36">
        <f t="shared" si="17"/>
        <v>0</v>
      </c>
      <c r="T29" s="20"/>
      <c r="U29" s="62"/>
    </row>
    <row r="30" spans="1:22" x14ac:dyDescent="0.3">
      <c r="A30" s="106" t="s">
        <v>15</v>
      </c>
      <c r="B30" s="41">
        <f t="shared" si="12"/>
        <v>0</v>
      </c>
      <c r="C30" s="41">
        <f t="shared" si="12"/>
        <v>0</v>
      </c>
      <c r="D30" s="41">
        <f t="shared" si="12"/>
        <v>0</v>
      </c>
      <c r="E30" s="41">
        <f t="shared" si="12"/>
        <v>0</v>
      </c>
      <c r="F30" s="41">
        <f t="shared" si="12"/>
        <v>0</v>
      </c>
      <c r="G30" s="41">
        <f t="shared" si="12"/>
        <v>0</v>
      </c>
      <c r="H30" s="41">
        <f t="shared" si="12"/>
        <v>0</v>
      </c>
      <c r="I30" s="41">
        <f t="shared" si="12"/>
        <v>0</v>
      </c>
      <c r="J30" s="41">
        <f t="shared" si="12"/>
        <v>0</v>
      </c>
      <c r="K30" s="41">
        <f t="shared" si="12"/>
        <v>0</v>
      </c>
      <c r="L30" s="41">
        <f t="shared" si="12"/>
        <v>0</v>
      </c>
      <c r="M30" s="41">
        <f t="shared" si="12"/>
        <v>0</v>
      </c>
      <c r="O30" s="36">
        <f t="shared" si="13"/>
        <v>0</v>
      </c>
      <c r="P30" s="36">
        <f t="shared" si="14"/>
        <v>0</v>
      </c>
      <c r="Q30" s="36">
        <f t="shared" si="15"/>
        <v>0</v>
      </c>
      <c r="R30" s="36">
        <f t="shared" si="16"/>
        <v>0</v>
      </c>
      <c r="S30" s="36">
        <f t="shared" si="17"/>
        <v>0</v>
      </c>
      <c r="T30" s="20"/>
      <c r="U30" s="62"/>
    </row>
    <row r="31" spans="1:22" x14ac:dyDescent="0.3">
      <c r="A31" s="106" t="s">
        <v>17</v>
      </c>
      <c r="B31" s="41">
        <f t="shared" si="12"/>
        <v>0</v>
      </c>
      <c r="C31" s="41">
        <f t="shared" si="12"/>
        <v>0</v>
      </c>
      <c r="D31" s="41">
        <f t="shared" si="12"/>
        <v>0</v>
      </c>
      <c r="E31" s="41">
        <f t="shared" si="12"/>
        <v>0</v>
      </c>
      <c r="F31" s="41">
        <f t="shared" si="12"/>
        <v>0</v>
      </c>
      <c r="G31" s="41">
        <f t="shared" si="12"/>
        <v>0</v>
      </c>
      <c r="H31" s="41">
        <f t="shared" si="12"/>
        <v>0</v>
      </c>
      <c r="I31" s="41">
        <f t="shared" si="12"/>
        <v>0</v>
      </c>
      <c r="J31" s="41">
        <f t="shared" si="12"/>
        <v>0</v>
      </c>
      <c r="K31" s="41">
        <f t="shared" si="12"/>
        <v>0</v>
      </c>
      <c r="L31" s="41">
        <f t="shared" si="12"/>
        <v>0</v>
      </c>
      <c r="M31" s="41">
        <f t="shared" si="12"/>
        <v>0</v>
      </c>
      <c r="O31" s="36">
        <f t="shared" si="13"/>
        <v>0</v>
      </c>
      <c r="P31" s="36">
        <f t="shared" si="14"/>
        <v>0</v>
      </c>
      <c r="Q31" s="36">
        <f t="shared" si="15"/>
        <v>0</v>
      </c>
      <c r="R31" s="36">
        <f t="shared" si="16"/>
        <v>0</v>
      </c>
      <c r="S31" s="36">
        <f t="shared" si="17"/>
        <v>0</v>
      </c>
      <c r="T31" s="20"/>
      <c r="U31" s="62"/>
    </row>
    <row r="32" spans="1:22" x14ac:dyDescent="0.3">
      <c r="U32" s="20"/>
    </row>
    <row r="33" spans="1:21" x14ac:dyDescent="0.3">
      <c r="A33" s="105" t="str">
        <f>'Inputs and Assumptions'!$A$40</f>
        <v>Worst Case Vol. (-15%)</v>
      </c>
      <c r="B33" s="100" t="s">
        <v>59</v>
      </c>
      <c r="C33" s="100" t="s">
        <v>60</v>
      </c>
      <c r="D33" s="100" t="s">
        <v>61</v>
      </c>
      <c r="E33" s="100" t="s">
        <v>50</v>
      </c>
      <c r="F33" s="100" t="s">
        <v>51</v>
      </c>
      <c r="G33" s="100" t="s">
        <v>52</v>
      </c>
      <c r="H33" s="100" t="s">
        <v>53</v>
      </c>
      <c r="I33" s="100" t="s">
        <v>54</v>
      </c>
      <c r="J33" s="100" t="s">
        <v>55</v>
      </c>
      <c r="K33" s="100" t="s">
        <v>56</v>
      </c>
      <c r="L33" s="100" t="s">
        <v>57</v>
      </c>
      <c r="M33" s="100" t="s">
        <v>58</v>
      </c>
      <c r="O33" s="100" t="s">
        <v>23</v>
      </c>
      <c r="P33" s="100" t="s">
        <v>24</v>
      </c>
      <c r="Q33" s="100" t="s">
        <v>25</v>
      </c>
      <c r="R33" s="100" t="s">
        <v>26</v>
      </c>
      <c r="S33" s="100" t="s">
        <v>66</v>
      </c>
      <c r="U33" s="62">
        <f>'Inputs and Assumptions'!$D$40</f>
        <v>-0.15</v>
      </c>
    </row>
    <row r="34" spans="1:21" x14ac:dyDescent="0.3">
      <c r="A34" s="106" t="s">
        <v>11</v>
      </c>
      <c r="B34" s="41">
        <f>B4*(1+$U$33)</f>
        <v>0</v>
      </c>
      <c r="C34" s="41">
        <f t="shared" ref="C34:M34" si="18">C4*(1+$U$33)</f>
        <v>0</v>
      </c>
      <c r="D34" s="41">
        <f t="shared" si="18"/>
        <v>0</v>
      </c>
      <c r="E34" s="41">
        <f t="shared" si="18"/>
        <v>0</v>
      </c>
      <c r="F34" s="41">
        <f t="shared" si="18"/>
        <v>0</v>
      </c>
      <c r="G34" s="41">
        <f t="shared" si="18"/>
        <v>0</v>
      </c>
      <c r="H34" s="41">
        <f t="shared" si="18"/>
        <v>0</v>
      </c>
      <c r="I34" s="41">
        <f t="shared" si="18"/>
        <v>0</v>
      </c>
      <c r="J34" s="41">
        <f t="shared" si="18"/>
        <v>0</v>
      </c>
      <c r="K34" s="41">
        <f t="shared" si="18"/>
        <v>0</v>
      </c>
      <c r="L34" s="41">
        <f t="shared" si="18"/>
        <v>0</v>
      </c>
      <c r="M34" s="41">
        <f t="shared" si="18"/>
        <v>0</v>
      </c>
      <c r="O34" s="36">
        <f>SUM(B34:D34)</f>
        <v>0</v>
      </c>
      <c r="P34" s="36">
        <f>SUM(E34:G34)</f>
        <v>0</v>
      </c>
      <c r="Q34" s="36">
        <f>SUM(H34:J34)</f>
        <v>0</v>
      </c>
      <c r="R34" s="36">
        <f>SUM(K34:M34)</f>
        <v>0</v>
      </c>
      <c r="S34" s="36">
        <f>SUM(O34:R34)</f>
        <v>0</v>
      </c>
      <c r="T34" s="20"/>
      <c r="U34" s="20"/>
    </row>
    <row r="35" spans="1:21" x14ac:dyDescent="0.3">
      <c r="A35" s="106" t="s">
        <v>12</v>
      </c>
      <c r="B35" s="41">
        <f t="shared" ref="B35:M41" si="19">B5*(1+$U$33)</f>
        <v>0</v>
      </c>
      <c r="C35" s="41">
        <f t="shared" si="19"/>
        <v>0</v>
      </c>
      <c r="D35" s="41">
        <f t="shared" si="19"/>
        <v>0</v>
      </c>
      <c r="E35" s="41">
        <f t="shared" si="19"/>
        <v>0</v>
      </c>
      <c r="F35" s="41">
        <f t="shared" si="19"/>
        <v>0</v>
      </c>
      <c r="G35" s="41">
        <f t="shared" si="19"/>
        <v>0</v>
      </c>
      <c r="H35" s="41">
        <f t="shared" si="19"/>
        <v>0</v>
      </c>
      <c r="I35" s="41">
        <f t="shared" si="19"/>
        <v>0</v>
      </c>
      <c r="J35" s="41">
        <f t="shared" si="19"/>
        <v>0</v>
      </c>
      <c r="K35" s="41">
        <f t="shared" si="19"/>
        <v>0</v>
      </c>
      <c r="L35" s="41">
        <f t="shared" si="19"/>
        <v>0</v>
      </c>
      <c r="M35" s="41">
        <f t="shared" si="19"/>
        <v>0</v>
      </c>
      <c r="O35" s="36">
        <f t="shared" ref="O35:O41" si="20">SUM(B35:D35)</f>
        <v>0</v>
      </c>
      <c r="P35" s="36">
        <f t="shared" ref="P35:P41" si="21">SUM(E35:G35)</f>
        <v>0</v>
      </c>
      <c r="Q35" s="36">
        <f t="shared" ref="Q35:Q41" si="22">SUM(H35:J35)</f>
        <v>0</v>
      </c>
      <c r="R35" s="36">
        <f t="shared" ref="R35:R41" si="23">SUM(K35:M35)</f>
        <v>0</v>
      </c>
      <c r="S35" s="36">
        <f t="shared" ref="S35:S41" si="24">SUM(O35:R35)</f>
        <v>0</v>
      </c>
      <c r="T35" s="20"/>
      <c r="U35" s="62"/>
    </row>
    <row r="36" spans="1:21" x14ac:dyDescent="0.3">
      <c r="A36" s="106" t="s">
        <v>13</v>
      </c>
      <c r="B36" s="41">
        <f t="shared" si="19"/>
        <v>0</v>
      </c>
      <c r="C36" s="41">
        <f t="shared" si="19"/>
        <v>0</v>
      </c>
      <c r="D36" s="41">
        <f t="shared" si="19"/>
        <v>0</v>
      </c>
      <c r="E36" s="41">
        <f t="shared" si="19"/>
        <v>0</v>
      </c>
      <c r="F36" s="41">
        <f t="shared" si="19"/>
        <v>0</v>
      </c>
      <c r="G36" s="41">
        <f t="shared" si="19"/>
        <v>0</v>
      </c>
      <c r="H36" s="41">
        <f t="shared" si="19"/>
        <v>0</v>
      </c>
      <c r="I36" s="41">
        <f t="shared" si="19"/>
        <v>0</v>
      </c>
      <c r="J36" s="41">
        <f t="shared" si="19"/>
        <v>0</v>
      </c>
      <c r="K36" s="41">
        <f t="shared" si="19"/>
        <v>0</v>
      </c>
      <c r="L36" s="41">
        <f t="shared" si="19"/>
        <v>0</v>
      </c>
      <c r="M36" s="41">
        <f t="shared" si="19"/>
        <v>0</v>
      </c>
      <c r="O36" s="36">
        <f t="shared" si="20"/>
        <v>0</v>
      </c>
      <c r="P36" s="36">
        <f t="shared" si="21"/>
        <v>0</v>
      </c>
      <c r="Q36" s="36">
        <f t="shared" si="22"/>
        <v>0</v>
      </c>
      <c r="R36" s="36">
        <f t="shared" si="23"/>
        <v>0</v>
      </c>
      <c r="S36" s="36">
        <f t="shared" si="24"/>
        <v>0</v>
      </c>
      <c r="T36" s="20"/>
      <c r="U36" s="62"/>
    </row>
    <row r="37" spans="1:21" x14ac:dyDescent="0.3">
      <c r="A37" s="106" t="s">
        <v>14</v>
      </c>
      <c r="B37" s="41">
        <f t="shared" si="19"/>
        <v>0</v>
      </c>
      <c r="C37" s="41">
        <f t="shared" si="19"/>
        <v>0</v>
      </c>
      <c r="D37" s="41">
        <f t="shared" si="19"/>
        <v>0</v>
      </c>
      <c r="E37" s="41">
        <f t="shared" si="19"/>
        <v>0</v>
      </c>
      <c r="F37" s="41">
        <f t="shared" si="19"/>
        <v>0</v>
      </c>
      <c r="G37" s="41">
        <f t="shared" si="19"/>
        <v>0</v>
      </c>
      <c r="H37" s="41">
        <f t="shared" si="19"/>
        <v>0</v>
      </c>
      <c r="I37" s="41">
        <f t="shared" si="19"/>
        <v>0</v>
      </c>
      <c r="J37" s="41">
        <f t="shared" si="19"/>
        <v>0</v>
      </c>
      <c r="K37" s="41">
        <f t="shared" si="19"/>
        <v>0</v>
      </c>
      <c r="L37" s="41">
        <f t="shared" si="19"/>
        <v>0</v>
      </c>
      <c r="M37" s="41">
        <f t="shared" si="19"/>
        <v>0</v>
      </c>
      <c r="O37" s="36">
        <f t="shared" si="20"/>
        <v>0</v>
      </c>
      <c r="P37" s="36">
        <f t="shared" si="21"/>
        <v>0</v>
      </c>
      <c r="Q37" s="36">
        <f t="shared" si="22"/>
        <v>0</v>
      </c>
      <c r="R37" s="36">
        <f t="shared" si="23"/>
        <v>0</v>
      </c>
      <c r="S37" s="36">
        <f t="shared" si="24"/>
        <v>0</v>
      </c>
      <c r="T37" s="20"/>
      <c r="U37" s="62"/>
    </row>
    <row r="38" spans="1:21" x14ac:dyDescent="0.3">
      <c r="A38" s="106" t="s">
        <v>63</v>
      </c>
      <c r="B38" s="41">
        <f t="shared" si="19"/>
        <v>0</v>
      </c>
      <c r="C38" s="41">
        <f t="shared" si="19"/>
        <v>0</v>
      </c>
      <c r="D38" s="41">
        <f t="shared" si="19"/>
        <v>0</v>
      </c>
      <c r="E38" s="41">
        <f t="shared" si="19"/>
        <v>0</v>
      </c>
      <c r="F38" s="41">
        <f t="shared" si="19"/>
        <v>0</v>
      </c>
      <c r="G38" s="41">
        <f t="shared" si="19"/>
        <v>0</v>
      </c>
      <c r="H38" s="41">
        <f t="shared" si="19"/>
        <v>0</v>
      </c>
      <c r="I38" s="41">
        <f t="shared" si="19"/>
        <v>0</v>
      </c>
      <c r="J38" s="41">
        <f t="shared" si="19"/>
        <v>0</v>
      </c>
      <c r="K38" s="41">
        <f t="shared" si="19"/>
        <v>0</v>
      </c>
      <c r="L38" s="41">
        <f t="shared" si="19"/>
        <v>0</v>
      </c>
      <c r="M38" s="41">
        <f t="shared" si="19"/>
        <v>0</v>
      </c>
      <c r="O38" s="36">
        <f t="shared" si="20"/>
        <v>0</v>
      </c>
      <c r="P38" s="36">
        <f t="shared" si="21"/>
        <v>0</v>
      </c>
      <c r="Q38" s="36">
        <f t="shared" si="22"/>
        <v>0</v>
      </c>
      <c r="R38" s="36">
        <f t="shared" si="23"/>
        <v>0</v>
      </c>
      <c r="S38" s="36">
        <f t="shared" si="24"/>
        <v>0</v>
      </c>
      <c r="T38" s="20"/>
      <c r="U38" s="62"/>
    </row>
    <row r="39" spans="1:21" x14ac:dyDescent="0.3">
      <c r="A39" s="106" t="s">
        <v>16</v>
      </c>
      <c r="B39" s="41">
        <f t="shared" si="19"/>
        <v>0</v>
      </c>
      <c r="C39" s="41">
        <f t="shared" si="19"/>
        <v>0</v>
      </c>
      <c r="D39" s="41">
        <f t="shared" si="19"/>
        <v>0</v>
      </c>
      <c r="E39" s="41">
        <f t="shared" si="19"/>
        <v>0</v>
      </c>
      <c r="F39" s="41">
        <f t="shared" si="19"/>
        <v>0</v>
      </c>
      <c r="G39" s="41">
        <f t="shared" si="19"/>
        <v>0</v>
      </c>
      <c r="H39" s="41">
        <f t="shared" si="19"/>
        <v>0</v>
      </c>
      <c r="I39" s="41">
        <f t="shared" si="19"/>
        <v>0</v>
      </c>
      <c r="J39" s="41">
        <f t="shared" si="19"/>
        <v>0</v>
      </c>
      <c r="K39" s="41">
        <f t="shared" si="19"/>
        <v>0</v>
      </c>
      <c r="L39" s="41">
        <f t="shared" si="19"/>
        <v>0</v>
      </c>
      <c r="M39" s="41">
        <f t="shared" si="19"/>
        <v>0</v>
      </c>
      <c r="O39" s="36">
        <f t="shared" si="20"/>
        <v>0</v>
      </c>
      <c r="P39" s="36">
        <f t="shared" si="21"/>
        <v>0</v>
      </c>
      <c r="Q39" s="36">
        <f t="shared" si="22"/>
        <v>0</v>
      </c>
      <c r="R39" s="36">
        <f t="shared" si="23"/>
        <v>0</v>
      </c>
      <c r="S39" s="36">
        <f t="shared" si="24"/>
        <v>0</v>
      </c>
      <c r="T39" s="20"/>
      <c r="U39" s="62"/>
    </row>
    <row r="40" spans="1:21" x14ac:dyDescent="0.3">
      <c r="A40" s="106" t="s">
        <v>15</v>
      </c>
      <c r="B40" s="41">
        <f t="shared" si="19"/>
        <v>0</v>
      </c>
      <c r="C40" s="41">
        <f t="shared" si="19"/>
        <v>0</v>
      </c>
      <c r="D40" s="41">
        <f t="shared" si="19"/>
        <v>0</v>
      </c>
      <c r="E40" s="41">
        <f t="shared" si="19"/>
        <v>0</v>
      </c>
      <c r="F40" s="41">
        <f t="shared" si="19"/>
        <v>0</v>
      </c>
      <c r="G40" s="41">
        <f t="shared" si="19"/>
        <v>0</v>
      </c>
      <c r="H40" s="41">
        <f t="shared" si="19"/>
        <v>0</v>
      </c>
      <c r="I40" s="41">
        <f t="shared" si="19"/>
        <v>0</v>
      </c>
      <c r="J40" s="41">
        <f t="shared" si="19"/>
        <v>0</v>
      </c>
      <c r="K40" s="41">
        <f t="shared" si="19"/>
        <v>0</v>
      </c>
      <c r="L40" s="41">
        <f t="shared" si="19"/>
        <v>0</v>
      </c>
      <c r="M40" s="41">
        <f t="shared" si="19"/>
        <v>0</v>
      </c>
      <c r="O40" s="36">
        <f t="shared" si="20"/>
        <v>0</v>
      </c>
      <c r="P40" s="36">
        <f t="shared" si="21"/>
        <v>0</v>
      </c>
      <c r="Q40" s="36">
        <f t="shared" si="22"/>
        <v>0</v>
      </c>
      <c r="R40" s="36">
        <f t="shared" si="23"/>
        <v>0</v>
      </c>
      <c r="S40" s="36">
        <f t="shared" si="24"/>
        <v>0</v>
      </c>
      <c r="T40" s="20"/>
      <c r="U40" s="62"/>
    </row>
    <row r="41" spans="1:21" x14ac:dyDescent="0.3">
      <c r="A41" s="106" t="s">
        <v>17</v>
      </c>
      <c r="B41" s="41">
        <f t="shared" si="19"/>
        <v>0</v>
      </c>
      <c r="C41" s="41">
        <f t="shared" si="19"/>
        <v>0</v>
      </c>
      <c r="D41" s="41">
        <f t="shared" si="19"/>
        <v>0</v>
      </c>
      <c r="E41" s="41">
        <f t="shared" si="19"/>
        <v>0</v>
      </c>
      <c r="F41" s="41">
        <f t="shared" si="19"/>
        <v>0</v>
      </c>
      <c r="G41" s="41">
        <f t="shared" si="19"/>
        <v>0</v>
      </c>
      <c r="H41" s="41">
        <f t="shared" si="19"/>
        <v>0</v>
      </c>
      <c r="I41" s="41">
        <f t="shared" si="19"/>
        <v>0</v>
      </c>
      <c r="J41" s="41">
        <f t="shared" si="19"/>
        <v>0</v>
      </c>
      <c r="K41" s="41">
        <f t="shared" si="19"/>
        <v>0</v>
      </c>
      <c r="L41" s="41">
        <f t="shared" si="19"/>
        <v>0</v>
      </c>
      <c r="M41" s="41">
        <f t="shared" si="19"/>
        <v>0</v>
      </c>
      <c r="O41" s="36">
        <f t="shared" si="20"/>
        <v>0</v>
      </c>
      <c r="P41" s="36">
        <f t="shared" si="21"/>
        <v>0</v>
      </c>
      <c r="Q41" s="36">
        <f t="shared" si="22"/>
        <v>0</v>
      </c>
      <c r="R41" s="36">
        <f t="shared" si="23"/>
        <v>0</v>
      </c>
      <c r="S41" s="36">
        <f t="shared" si="24"/>
        <v>0</v>
      </c>
      <c r="T41" s="20"/>
      <c r="U41" s="62"/>
    </row>
    <row r="42" spans="1:21" x14ac:dyDescent="0.3">
      <c r="U42" s="20"/>
    </row>
    <row r="43" spans="1:21" x14ac:dyDescent="0.3">
      <c r="A43" s="105" t="str">
        <f>'Inputs and Assumptions'!$A$41</f>
        <v>Worst Case Vol. (-10%)</v>
      </c>
      <c r="B43" s="100" t="s">
        <v>59</v>
      </c>
      <c r="C43" s="100" t="s">
        <v>60</v>
      </c>
      <c r="D43" s="100" t="s">
        <v>61</v>
      </c>
      <c r="E43" s="100" t="s">
        <v>50</v>
      </c>
      <c r="F43" s="100" t="s">
        <v>51</v>
      </c>
      <c r="G43" s="100" t="s">
        <v>52</v>
      </c>
      <c r="H43" s="100" t="s">
        <v>53</v>
      </c>
      <c r="I43" s="100" t="s">
        <v>54</v>
      </c>
      <c r="J43" s="100" t="s">
        <v>55</v>
      </c>
      <c r="K43" s="100" t="s">
        <v>56</v>
      </c>
      <c r="L43" s="100" t="s">
        <v>57</v>
      </c>
      <c r="M43" s="100" t="s">
        <v>58</v>
      </c>
      <c r="O43" s="100" t="s">
        <v>23</v>
      </c>
      <c r="P43" s="100" t="s">
        <v>24</v>
      </c>
      <c r="Q43" s="100" t="s">
        <v>25</v>
      </c>
      <c r="R43" s="100" t="s">
        <v>26</v>
      </c>
      <c r="S43" s="100" t="s">
        <v>66</v>
      </c>
      <c r="U43" s="62">
        <f>'Inputs and Assumptions'!$D$41</f>
        <v>-0.1</v>
      </c>
    </row>
    <row r="44" spans="1:21" x14ac:dyDescent="0.3">
      <c r="A44" s="106" t="s">
        <v>11</v>
      </c>
      <c r="B44" s="41">
        <f>B4*(1+$U$43)</f>
        <v>0</v>
      </c>
      <c r="C44" s="41">
        <f t="shared" ref="C44:M44" si="25">C4*(1+$U$43)</f>
        <v>0</v>
      </c>
      <c r="D44" s="41">
        <f t="shared" si="25"/>
        <v>0</v>
      </c>
      <c r="E44" s="41">
        <f t="shared" si="25"/>
        <v>0</v>
      </c>
      <c r="F44" s="41">
        <f t="shared" si="25"/>
        <v>0</v>
      </c>
      <c r="G44" s="41">
        <f t="shared" si="25"/>
        <v>0</v>
      </c>
      <c r="H44" s="41">
        <f t="shared" si="25"/>
        <v>0</v>
      </c>
      <c r="I44" s="41">
        <f t="shared" si="25"/>
        <v>0</v>
      </c>
      <c r="J44" s="41">
        <f t="shared" si="25"/>
        <v>0</v>
      </c>
      <c r="K44" s="41">
        <f t="shared" si="25"/>
        <v>0</v>
      </c>
      <c r="L44" s="41">
        <f t="shared" si="25"/>
        <v>0</v>
      </c>
      <c r="M44" s="41">
        <f t="shared" si="25"/>
        <v>0</v>
      </c>
      <c r="O44" s="36">
        <f>SUM(B44:D44)</f>
        <v>0</v>
      </c>
      <c r="P44" s="36">
        <f>SUM(E44:G44)</f>
        <v>0</v>
      </c>
      <c r="Q44" s="36">
        <f>SUM(H44:J44)</f>
        <v>0</v>
      </c>
      <c r="R44" s="36">
        <f>SUM(K44:M44)</f>
        <v>0</v>
      </c>
      <c r="S44" s="36">
        <f>SUM(O44:R44)</f>
        <v>0</v>
      </c>
      <c r="T44" s="20"/>
      <c r="U44" s="20"/>
    </row>
    <row r="45" spans="1:21" x14ac:dyDescent="0.3">
      <c r="A45" s="106" t="s">
        <v>12</v>
      </c>
      <c r="B45" s="41">
        <f t="shared" ref="B45:M51" si="26">B5*(1+$U$43)</f>
        <v>0</v>
      </c>
      <c r="C45" s="41">
        <f t="shared" si="26"/>
        <v>0</v>
      </c>
      <c r="D45" s="41">
        <f t="shared" si="26"/>
        <v>0</v>
      </c>
      <c r="E45" s="41">
        <f t="shared" si="26"/>
        <v>0</v>
      </c>
      <c r="F45" s="41">
        <f t="shared" si="26"/>
        <v>0</v>
      </c>
      <c r="G45" s="41">
        <f t="shared" si="26"/>
        <v>0</v>
      </c>
      <c r="H45" s="41">
        <f t="shared" si="26"/>
        <v>0</v>
      </c>
      <c r="I45" s="41">
        <f t="shared" si="26"/>
        <v>0</v>
      </c>
      <c r="J45" s="41">
        <f t="shared" si="26"/>
        <v>0</v>
      </c>
      <c r="K45" s="41">
        <f t="shared" si="26"/>
        <v>0</v>
      </c>
      <c r="L45" s="41">
        <f t="shared" si="26"/>
        <v>0</v>
      </c>
      <c r="M45" s="41">
        <f t="shared" si="26"/>
        <v>0</v>
      </c>
      <c r="O45" s="36">
        <f t="shared" ref="O45:O51" si="27">SUM(B45:D45)</f>
        <v>0</v>
      </c>
      <c r="P45" s="36">
        <f t="shared" ref="P45:P51" si="28">SUM(E45:G45)</f>
        <v>0</v>
      </c>
      <c r="Q45" s="36">
        <f t="shared" ref="Q45:Q51" si="29">SUM(H45:J45)</f>
        <v>0</v>
      </c>
      <c r="R45" s="36">
        <f t="shared" ref="R45:R51" si="30">SUM(K45:M45)</f>
        <v>0</v>
      </c>
      <c r="S45" s="36">
        <f t="shared" ref="S45:S51" si="31">SUM(O45:R45)</f>
        <v>0</v>
      </c>
      <c r="T45" s="20"/>
      <c r="U45" s="62"/>
    </row>
    <row r="46" spans="1:21" x14ac:dyDescent="0.3">
      <c r="A46" s="106" t="s">
        <v>13</v>
      </c>
      <c r="B46" s="41">
        <f t="shared" si="26"/>
        <v>0</v>
      </c>
      <c r="C46" s="41">
        <f t="shared" si="26"/>
        <v>0</v>
      </c>
      <c r="D46" s="41">
        <f t="shared" si="26"/>
        <v>0</v>
      </c>
      <c r="E46" s="41">
        <f t="shared" si="26"/>
        <v>0</v>
      </c>
      <c r="F46" s="41">
        <f t="shared" si="26"/>
        <v>0</v>
      </c>
      <c r="G46" s="41">
        <f t="shared" si="26"/>
        <v>0</v>
      </c>
      <c r="H46" s="41">
        <f t="shared" si="26"/>
        <v>0</v>
      </c>
      <c r="I46" s="41">
        <f t="shared" si="26"/>
        <v>0</v>
      </c>
      <c r="J46" s="41">
        <f t="shared" si="26"/>
        <v>0</v>
      </c>
      <c r="K46" s="41">
        <f t="shared" si="26"/>
        <v>0</v>
      </c>
      <c r="L46" s="41">
        <f t="shared" si="26"/>
        <v>0</v>
      </c>
      <c r="M46" s="41">
        <f t="shared" si="26"/>
        <v>0</v>
      </c>
      <c r="O46" s="36">
        <f t="shared" si="27"/>
        <v>0</v>
      </c>
      <c r="P46" s="36">
        <f t="shared" si="28"/>
        <v>0</v>
      </c>
      <c r="Q46" s="36">
        <f t="shared" si="29"/>
        <v>0</v>
      </c>
      <c r="R46" s="36">
        <f t="shared" si="30"/>
        <v>0</v>
      </c>
      <c r="S46" s="36">
        <f t="shared" si="31"/>
        <v>0</v>
      </c>
      <c r="T46" s="20"/>
      <c r="U46" s="62"/>
    </row>
    <row r="47" spans="1:21" x14ac:dyDescent="0.3">
      <c r="A47" s="106" t="s">
        <v>14</v>
      </c>
      <c r="B47" s="41">
        <f t="shared" si="26"/>
        <v>0</v>
      </c>
      <c r="C47" s="41">
        <f t="shared" si="26"/>
        <v>0</v>
      </c>
      <c r="D47" s="41">
        <f t="shared" si="26"/>
        <v>0</v>
      </c>
      <c r="E47" s="41">
        <f t="shared" si="26"/>
        <v>0</v>
      </c>
      <c r="F47" s="41">
        <f t="shared" si="26"/>
        <v>0</v>
      </c>
      <c r="G47" s="41">
        <f t="shared" si="26"/>
        <v>0</v>
      </c>
      <c r="H47" s="41">
        <f t="shared" si="26"/>
        <v>0</v>
      </c>
      <c r="I47" s="41">
        <f t="shared" si="26"/>
        <v>0</v>
      </c>
      <c r="J47" s="41">
        <f t="shared" si="26"/>
        <v>0</v>
      </c>
      <c r="K47" s="41">
        <f t="shared" si="26"/>
        <v>0</v>
      </c>
      <c r="L47" s="41">
        <f t="shared" si="26"/>
        <v>0</v>
      </c>
      <c r="M47" s="41">
        <f t="shared" si="26"/>
        <v>0</v>
      </c>
      <c r="O47" s="36">
        <f t="shared" si="27"/>
        <v>0</v>
      </c>
      <c r="P47" s="36">
        <f t="shared" si="28"/>
        <v>0</v>
      </c>
      <c r="Q47" s="36">
        <f t="shared" si="29"/>
        <v>0</v>
      </c>
      <c r="R47" s="36">
        <f t="shared" si="30"/>
        <v>0</v>
      </c>
      <c r="S47" s="36">
        <f t="shared" si="31"/>
        <v>0</v>
      </c>
      <c r="T47" s="20"/>
      <c r="U47" s="62"/>
    </row>
    <row r="48" spans="1:21" x14ac:dyDescent="0.3">
      <c r="A48" s="106" t="s">
        <v>63</v>
      </c>
      <c r="B48" s="41">
        <f t="shared" si="26"/>
        <v>0</v>
      </c>
      <c r="C48" s="41">
        <f t="shared" si="26"/>
        <v>0</v>
      </c>
      <c r="D48" s="41">
        <f t="shared" si="26"/>
        <v>0</v>
      </c>
      <c r="E48" s="41">
        <f t="shared" si="26"/>
        <v>0</v>
      </c>
      <c r="F48" s="41">
        <f t="shared" si="26"/>
        <v>0</v>
      </c>
      <c r="G48" s="41">
        <f t="shared" si="26"/>
        <v>0</v>
      </c>
      <c r="H48" s="41">
        <f t="shared" si="26"/>
        <v>0</v>
      </c>
      <c r="I48" s="41">
        <f t="shared" si="26"/>
        <v>0</v>
      </c>
      <c r="J48" s="41">
        <f t="shared" si="26"/>
        <v>0</v>
      </c>
      <c r="K48" s="41">
        <f t="shared" si="26"/>
        <v>0</v>
      </c>
      <c r="L48" s="41">
        <f t="shared" si="26"/>
        <v>0</v>
      </c>
      <c r="M48" s="41">
        <f t="shared" si="26"/>
        <v>0</v>
      </c>
      <c r="O48" s="36">
        <f t="shared" si="27"/>
        <v>0</v>
      </c>
      <c r="P48" s="36">
        <f t="shared" si="28"/>
        <v>0</v>
      </c>
      <c r="Q48" s="36">
        <f t="shared" si="29"/>
        <v>0</v>
      </c>
      <c r="R48" s="36">
        <f t="shared" si="30"/>
        <v>0</v>
      </c>
      <c r="S48" s="36">
        <f t="shared" si="31"/>
        <v>0</v>
      </c>
      <c r="T48" s="20"/>
      <c r="U48" s="62"/>
    </row>
    <row r="49" spans="1:21" x14ac:dyDescent="0.3">
      <c r="A49" s="106" t="s">
        <v>16</v>
      </c>
      <c r="B49" s="41">
        <f t="shared" si="26"/>
        <v>0</v>
      </c>
      <c r="C49" s="41">
        <f t="shared" si="26"/>
        <v>0</v>
      </c>
      <c r="D49" s="41">
        <f t="shared" si="26"/>
        <v>0</v>
      </c>
      <c r="E49" s="41">
        <f t="shared" si="26"/>
        <v>0</v>
      </c>
      <c r="F49" s="41">
        <f t="shared" si="26"/>
        <v>0</v>
      </c>
      <c r="G49" s="41">
        <f t="shared" si="26"/>
        <v>0</v>
      </c>
      <c r="H49" s="41">
        <f t="shared" si="26"/>
        <v>0</v>
      </c>
      <c r="I49" s="41">
        <f t="shared" si="26"/>
        <v>0</v>
      </c>
      <c r="J49" s="41">
        <f t="shared" si="26"/>
        <v>0</v>
      </c>
      <c r="K49" s="41">
        <f t="shared" si="26"/>
        <v>0</v>
      </c>
      <c r="L49" s="41">
        <f t="shared" si="26"/>
        <v>0</v>
      </c>
      <c r="M49" s="41">
        <f t="shared" si="26"/>
        <v>0</v>
      </c>
      <c r="O49" s="36">
        <f t="shared" si="27"/>
        <v>0</v>
      </c>
      <c r="P49" s="36">
        <f t="shared" si="28"/>
        <v>0</v>
      </c>
      <c r="Q49" s="36">
        <f t="shared" si="29"/>
        <v>0</v>
      </c>
      <c r="R49" s="36">
        <f t="shared" si="30"/>
        <v>0</v>
      </c>
      <c r="S49" s="36">
        <f t="shared" si="31"/>
        <v>0</v>
      </c>
      <c r="T49" s="20"/>
      <c r="U49" s="62"/>
    </row>
    <row r="50" spans="1:21" x14ac:dyDescent="0.3">
      <c r="A50" s="106" t="s">
        <v>15</v>
      </c>
      <c r="B50" s="41">
        <f t="shared" si="26"/>
        <v>0</v>
      </c>
      <c r="C50" s="41">
        <f t="shared" si="26"/>
        <v>0</v>
      </c>
      <c r="D50" s="41">
        <f t="shared" si="26"/>
        <v>0</v>
      </c>
      <c r="E50" s="41">
        <f t="shared" si="26"/>
        <v>0</v>
      </c>
      <c r="F50" s="41">
        <f t="shared" si="26"/>
        <v>0</v>
      </c>
      <c r="G50" s="41">
        <f t="shared" si="26"/>
        <v>0</v>
      </c>
      <c r="H50" s="41">
        <f t="shared" si="26"/>
        <v>0</v>
      </c>
      <c r="I50" s="41">
        <f t="shared" si="26"/>
        <v>0</v>
      </c>
      <c r="J50" s="41">
        <f t="shared" si="26"/>
        <v>0</v>
      </c>
      <c r="K50" s="41">
        <f t="shared" si="26"/>
        <v>0</v>
      </c>
      <c r="L50" s="41">
        <f t="shared" si="26"/>
        <v>0</v>
      </c>
      <c r="M50" s="41">
        <f t="shared" si="26"/>
        <v>0</v>
      </c>
      <c r="O50" s="36">
        <f t="shared" si="27"/>
        <v>0</v>
      </c>
      <c r="P50" s="36">
        <f t="shared" si="28"/>
        <v>0</v>
      </c>
      <c r="Q50" s="36">
        <f t="shared" si="29"/>
        <v>0</v>
      </c>
      <c r="R50" s="36">
        <f t="shared" si="30"/>
        <v>0</v>
      </c>
      <c r="S50" s="36">
        <f t="shared" si="31"/>
        <v>0</v>
      </c>
      <c r="T50" s="20"/>
      <c r="U50" s="62"/>
    </row>
    <row r="51" spans="1:21" x14ac:dyDescent="0.3">
      <c r="A51" s="106" t="s">
        <v>17</v>
      </c>
      <c r="B51" s="41">
        <f t="shared" si="26"/>
        <v>0</v>
      </c>
      <c r="C51" s="41">
        <f t="shared" si="26"/>
        <v>0</v>
      </c>
      <c r="D51" s="41">
        <f t="shared" si="26"/>
        <v>0</v>
      </c>
      <c r="E51" s="41">
        <f t="shared" si="26"/>
        <v>0</v>
      </c>
      <c r="F51" s="41">
        <f t="shared" si="26"/>
        <v>0</v>
      </c>
      <c r="G51" s="41">
        <f t="shared" si="26"/>
        <v>0</v>
      </c>
      <c r="H51" s="41">
        <f t="shared" si="26"/>
        <v>0</v>
      </c>
      <c r="I51" s="41">
        <f t="shared" si="26"/>
        <v>0</v>
      </c>
      <c r="J51" s="41">
        <f t="shared" si="26"/>
        <v>0</v>
      </c>
      <c r="K51" s="41">
        <f t="shared" si="26"/>
        <v>0</v>
      </c>
      <c r="L51" s="41">
        <f t="shared" si="26"/>
        <v>0</v>
      </c>
      <c r="M51" s="41">
        <f t="shared" si="26"/>
        <v>0</v>
      </c>
      <c r="O51" s="36">
        <f t="shared" si="27"/>
        <v>0</v>
      </c>
      <c r="P51" s="36">
        <f t="shared" si="28"/>
        <v>0</v>
      </c>
      <c r="Q51" s="36">
        <f t="shared" si="29"/>
        <v>0</v>
      </c>
      <c r="R51" s="36">
        <f t="shared" si="30"/>
        <v>0</v>
      </c>
      <c r="S51" s="36">
        <f t="shared" si="31"/>
        <v>0</v>
      </c>
      <c r="T51" s="20"/>
      <c r="U51" s="62"/>
    </row>
    <row r="52" spans="1:21" x14ac:dyDescent="0.3">
      <c r="U52" s="20"/>
    </row>
    <row r="53" spans="1:21" x14ac:dyDescent="0.3">
      <c r="A53" s="105" t="str">
        <f>'Inputs and Assumptions'!$A$42</f>
        <v>Base Case Vol.</v>
      </c>
      <c r="B53" s="100" t="s">
        <v>59</v>
      </c>
      <c r="C53" s="100" t="s">
        <v>60</v>
      </c>
      <c r="D53" s="100" t="s">
        <v>61</v>
      </c>
      <c r="E53" s="100" t="s">
        <v>50</v>
      </c>
      <c r="F53" s="100" t="s">
        <v>51</v>
      </c>
      <c r="G53" s="100" t="s">
        <v>52</v>
      </c>
      <c r="H53" s="100" t="s">
        <v>53</v>
      </c>
      <c r="I53" s="100" t="s">
        <v>54</v>
      </c>
      <c r="J53" s="100" t="s">
        <v>55</v>
      </c>
      <c r="K53" s="100" t="s">
        <v>56</v>
      </c>
      <c r="L53" s="100" t="s">
        <v>57</v>
      </c>
      <c r="M53" s="100" t="s">
        <v>58</v>
      </c>
      <c r="O53" s="100" t="s">
        <v>23</v>
      </c>
      <c r="P53" s="100" t="s">
        <v>24</v>
      </c>
      <c r="Q53" s="100" t="s">
        <v>25</v>
      </c>
      <c r="R53" s="100" t="s">
        <v>26</v>
      </c>
      <c r="S53" s="100" t="s">
        <v>66</v>
      </c>
      <c r="U53" s="62">
        <f>'Inputs and Assumptions'!$D$42</f>
        <v>0</v>
      </c>
    </row>
    <row r="54" spans="1:21" x14ac:dyDescent="0.3">
      <c r="A54" s="106" t="s">
        <v>11</v>
      </c>
      <c r="B54" s="41">
        <f>B4*(1+$U$53)</f>
        <v>0</v>
      </c>
      <c r="C54" s="41">
        <f t="shared" ref="C54:M54" si="32">C4*(1+$U$53)</f>
        <v>0</v>
      </c>
      <c r="D54" s="41">
        <f t="shared" si="32"/>
        <v>0</v>
      </c>
      <c r="E54" s="41">
        <f t="shared" si="32"/>
        <v>0</v>
      </c>
      <c r="F54" s="41">
        <f t="shared" si="32"/>
        <v>0</v>
      </c>
      <c r="G54" s="41">
        <f t="shared" si="32"/>
        <v>0</v>
      </c>
      <c r="H54" s="41">
        <f t="shared" si="32"/>
        <v>0</v>
      </c>
      <c r="I54" s="41">
        <f t="shared" si="32"/>
        <v>0</v>
      </c>
      <c r="J54" s="41">
        <f t="shared" si="32"/>
        <v>0</v>
      </c>
      <c r="K54" s="41">
        <f t="shared" si="32"/>
        <v>0</v>
      </c>
      <c r="L54" s="41">
        <f t="shared" si="32"/>
        <v>0</v>
      </c>
      <c r="M54" s="41">
        <f t="shared" si="32"/>
        <v>0</v>
      </c>
      <c r="O54" s="36">
        <f>SUM(B54:D54)</f>
        <v>0</v>
      </c>
      <c r="P54" s="36">
        <f>SUM(E54:G54)</f>
        <v>0</v>
      </c>
      <c r="Q54" s="36">
        <f>SUM(H54:J54)</f>
        <v>0</v>
      </c>
      <c r="R54" s="36">
        <f>SUM(K54:M54)</f>
        <v>0</v>
      </c>
      <c r="S54" s="36">
        <f>SUM(O54:R54)</f>
        <v>0</v>
      </c>
      <c r="T54" s="20"/>
      <c r="U54" s="20"/>
    </row>
    <row r="55" spans="1:21" x14ac:dyDescent="0.3">
      <c r="A55" s="106" t="s">
        <v>12</v>
      </c>
      <c r="B55" s="41">
        <f t="shared" ref="B55:M61" si="33">B5*(1+$U$53)</f>
        <v>0</v>
      </c>
      <c r="C55" s="41">
        <f t="shared" si="33"/>
        <v>0</v>
      </c>
      <c r="D55" s="41">
        <f t="shared" si="33"/>
        <v>0</v>
      </c>
      <c r="E55" s="41">
        <f t="shared" si="33"/>
        <v>0</v>
      </c>
      <c r="F55" s="41">
        <f t="shared" si="33"/>
        <v>0</v>
      </c>
      <c r="G55" s="41">
        <f t="shared" si="33"/>
        <v>0</v>
      </c>
      <c r="H55" s="41">
        <f t="shared" si="33"/>
        <v>0</v>
      </c>
      <c r="I55" s="41">
        <f t="shared" si="33"/>
        <v>0</v>
      </c>
      <c r="J55" s="41">
        <f t="shared" si="33"/>
        <v>0</v>
      </c>
      <c r="K55" s="41">
        <f t="shared" si="33"/>
        <v>0</v>
      </c>
      <c r="L55" s="41">
        <f t="shared" si="33"/>
        <v>0</v>
      </c>
      <c r="M55" s="41">
        <f t="shared" si="33"/>
        <v>0</v>
      </c>
      <c r="O55" s="36">
        <f t="shared" ref="O55:O61" si="34">SUM(B55:D55)</f>
        <v>0</v>
      </c>
      <c r="P55" s="36">
        <f t="shared" ref="P55:P61" si="35">SUM(E55:G55)</f>
        <v>0</v>
      </c>
      <c r="Q55" s="36">
        <f t="shared" ref="Q55:Q61" si="36">SUM(H55:J55)</f>
        <v>0</v>
      </c>
      <c r="R55" s="36">
        <f t="shared" ref="R55:R61" si="37">SUM(K55:M55)</f>
        <v>0</v>
      </c>
      <c r="S55" s="36">
        <f t="shared" ref="S55:S61" si="38">SUM(O55:R55)</f>
        <v>0</v>
      </c>
      <c r="T55" s="20"/>
      <c r="U55" s="62"/>
    </row>
    <row r="56" spans="1:21" x14ac:dyDescent="0.3">
      <c r="A56" s="106" t="s">
        <v>13</v>
      </c>
      <c r="B56" s="41">
        <f t="shared" si="33"/>
        <v>0</v>
      </c>
      <c r="C56" s="41">
        <f t="shared" si="33"/>
        <v>0</v>
      </c>
      <c r="D56" s="41">
        <f t="shared" si="33"/>
        <v>0</v>
      </c>
      <c r="E56" s="41">
        <f t="shared" si="33"/>
        <v>0</v>
      </c>
      <c r="F56" s="41">
        <f t="shared" si="33"/>
        <v>0</v>
      </c>
      <c r="G56" s="41">
        <f t="shared" si="33"/>
        <v>0</v>
      </c>
      <c r="H56" s="41">
        <f t="shared" si="33"/>
        <v>0</v>
      </c>
      <c r="I56" s="41">
        <f t="shared" si="33"/>
        <v>0</v>
      </c>
      <c r="J56" s="41">
        <f t="shared" si="33"/>
        <v>0</v>
      </c>
      <c r="K56" s="41">
        <f t="shared" si="33"/>
        <v>0</v>
      </c>
      <c r="L56" s="41">
        <f t="shared" si="33"/>
        <v>0</v>
      </c>
      <c r="M56" s="41">
        <f t="shared" si="33"/>
        <v>0</v>
      </c>
      <c r="O56" s="36">
        <f t="shared" si="34"/>
        <v>0</v>
      </c>
      <c r="P56" s="36">
        <f t="shared" si="35"/>
        <v>0</v>
      </c>
      <c r="Q56" s="36">
        <f t="shared" si="36"/>
        <v>0</v>
      </c>
      <c r="R56" s="36">
        <f t="shared" si="37"/>
        <v>0</v>
      </c>
      <c r="S56" s="36">
        <f t="shared" si="38"/>
        <v>0</v>
      </c>
      <c r="T56" s="20"/>
      <c r="U56" s="62"/>
    </row>
    <row r="57" spans="1:21" x14ac:dyDescent="0.3">
      <c r="A57" s="106" t="s">
        <v>14</v>
      </c>
      <c r="B57" s="41">
        <f t="shared" si="33"/>
        <v>0</v>
      </c>
      <c r="C57" s="41">
        <f t="shared" si="33"/>
        <v>0</v>
      </c>
      <c r="D57" s="41">
        <f t="shared" si="33"/>
        <v>0</v>
      </c>
      <c r="E57" s="41">
        <f t="shared" si="33"/>
        <v>0</v>
      </c>
      <c r="F57" s="41">
        <f t="shared" si="33"/>
        <v>0</v>
      </c>
      <c r="G57" s="41">
        <f t="shared" si="33"/>
        <v>0</v>
      </c>
      <c r="H57" s="41">
        <f t="shared" si="33"/>
        <v>0</v>
      </c>
      <c r="I57" s="41">
        <f t="shared" si="33"/>
        <v>0</v>
      </c>
      <c r="J57" s="41">
        <f t="shared" si="33"/>
        <v>0</v>
      </c>
      <c r="K57" s="41">
        <f t="shared" si="33"/>
        <v>0</v>
      </c>
      <c r="L57" s="41">
        <f t="shared" si="33"/>
        <v>0</v>
      </c>
      <c r="M57" s="41">
        <f t="shared" si="33"/>
        <v>0</v>
      </c>
      <c r="O57" s="36">
        <f t="shared" si="34"/>
        <v>0</v>
      </c>
      <c r="P57" s="36">
        <f t="shared" si="35"/>
        <v>0</v>
      </c>
      <c r="Q57" s="36">
        <f t="shared" si="36"/>
        <v>0</v>
      </c>
      <c r="R57" s="36">
        <f t="shared" si="37"/>
        <v>0</v>
      </c>
      <c r="S57" s="36">
        <f t="shared" si="38"/>
        <v>0</v>
      </c>
      <c r="T57" s="20"/>
      <c r="U57" s="62"/>
    </row>
    <row r="58" spans="1:21" x14ac:dyDescent="0.3">
      <c r="A58" s="106" t="s">
        <v>63</v>
      </c>
      <c r="B58" s="41">
        <f t="shared" si="33"/>
        <v>0</v>
      </c>
      <c r="C58" s="41">
        <f t="shared" si="33"/>
        <v>0</v>
      </c>
      <c r="D58" s="41">
        <f t="shared" si="33"/>
        <v>0</v>
      </c>
      <c r="E58" s="41">
        <f t="shared" si="33"/>
        <v>0</v>
      </c>
      <c r="F58" s="41">
        <f t="shared" si="33"/>
        <v>0</v>
      </c>
      <c r="G58" s="41">
        <f t="shared" si="33"/>
        <v>0</v>
      </c>
      <c r="H58" s="41">
        <f t="shared" si="33"/>
        <v>0</v>
      </c>
      <c r="I58" s="41">
        <f t="shared" si="33"/>
        <v>0</v>
      </c>
      <c r="J58" s="41">
        <f t="shared" si="33"/>
        <v>0</v>
      </c>
      <c r="K58" s="41">
        <f t="shared" si="33"/>
        <v>0</v>
      </c>
      <c r="L58" s="41">
        <f t="shared" si="33"/>
        <v>0</v>
      </c>
      <c r="M58" s="41">
        <f t="shared" si="33"/>
        <v>0</v>
      </c>
      <c r="O58" s="36">
        <f t="shared" si="34"/>
        <v>0</v>
      </c>
      <c r="P58" s="36">
        <f t="shared" si="35"/>
        <v>0</v>
      </c>
      <c r="Q58" s="36">
        <f t="shared" si="36"/>
        <v>0</v>
      </c>
      <c r="R58" s="36">
        <f t="shared" si="37"/>
        <v>0</v>
      </c>
      <c r="S58" s="36">
        <f t="shared" si="38"/>
        <v>0</v>
      </c>
      <c r="T58" s="20"/>
      <c r="U58" s="62"/>
    </row>
    <row r="59" spans="1:21" x14ac:dyDescent="0.3">
      <c r="A59" s="106" t="s">
        <v>16</v>
      </c>
      <c r="B59" s="41">
        <f t="shared" si="33"/>
        <v>0</v>
      </c>
      <c r="C59" s="41">
        <f t="shared" si="33"/>
        <v>0</v>
      </c>
      <c r="D59" s="41">
        <f t="shared" si="33"/>
        <v>0</v>
      </c>
      <c r="E59" s="41">
        <f t="shared" si="33"/>
        <v>0</v>
      </c>
      <c r="F59" s="41">
        <f t="shared" si="33"/>
        <v>0</v>
      </c>
      <c r="G59" s="41">
        <f t="shared" si="33"/>
        <v>0</v>
      </c>
      <c r="H59" s="41">
        <f t="shared" si="33"/>
        <v>0</v>
      </c>
      <c r="I59" s="41">
        <f t="shared" si="33"/>
        <v>0</v>
      </c>
      <c r="J59" s="41">
        <f t="shared" si="33"/>
        <v>0</v>
      </c>
      <c r="K59" s="41">
        <f t="shared" si="33"/>
        <v>0</v>
      </c>
      <c r="L59" s="41">
        <f t="shared" si="33"/>
        <v>0</v>
      </c>
      <c r="M59" s="41">
        <f t="shared" si="33"/>
        <v>0</v>
      </c>
      <c r="O59" s="36">
        <f t="shared" si="34"/>
        <v>0</v>
      </c>
      <c r="P59" s="36">
        <f t="shared" si="35"/>
        <v>0</v>
      </c>
      <c r="Q59" s="36">
        <f t="shared" si="36"/>
        <v>0</v>
      </c>
      <c r="R59" s="36">
        <f t="shared" si="37"/>
        <v>0</v>
      </c>
      <c r="S59" s="36">
        <f t="shared" si="38"/>
        <v>0</v>
      </c>
      <c r="T59" s="20"/>
      <c r="U59" s="62"/>
    </row>
    <row r="60" spans="1:21" x14ac:dyDescent="0.3">
      <c r="A60" s="106" t="s">
        <v>15</v>
      </c>
      <c r="B60" s="41">
        <f t="shared" si="33"/>
        <v>0</v>
      </c>
      <c r="C60" s="41">
        <f t="shared" si="33"/>
        <v>0</v>
      </c>
      <c r="D60" s="41">
        <f t="shared" si="33"/>
        <v>0</v>
      </c>
      <c r="E60" s="41">
        <f t="shared" si="33"/>
        <v>0</v>
      </c>
      <c r="F60" s="41">
        <f t="shared" si="33"/>
        <v>0</v>
      </c>
      <c r="G60" s="41">
        <f t="shared" si="33"/>
        <v>0</v>
      </c>
      <c r="H60" s="41">
        <f t="shared" si="33"/>
        <v>0</v>
      </c>
      <c r="I60" s="41">
        <f t="shared" si="33"/>
        <v>0</v>
      </c>
      <c r="J60" s="41">
        <f t="shared" si="33"/>
        <v>0</v>
      </c>
      <c r="K60" s="41">
        <f t="shared" si="33"/>
        <v>0</v>
      </c>
      <c r="L60" s="41">
        <f t="shared" si="33"/>
        <v>0</v>
      </c>
      <c r="M60" s="41">
        <f t="shared" si="33"/>
        <v>0</v>
      </c>
      <c r="O60" s="36">
        <f t="shared" si="34"/>
        <v>0</v>
      </c>
      <c r="P60" s="36">
        <f t="shared" si="35"/>
        <v>0</v>
      </c>
      <c r="Q60" s="36">
        <f t="shared" si="36"/>
        <v>0</v>
      </c>
      <c r="R60" s="36">
        <f t="shared" si="37"/>
        <v>0</v>
      </c>
      <c r="S60" s="36">
        <f t="shared" si="38"/>
        <v>0</v>
      </c>
      <c r="T60" s="20"/>
      <c r="U60" s="62"/>
    </row>
    <row r="61" spans="1:21" x14ac:dyDescent="0.3">
      <c r="A61" s="106" t="s">
        <v>17</v>
      </c>
      <c r="B61" s="41">
        <f t="shared" si="33"/>
        <v>0</v>
      </c>
      <c r="C61" s="41">
        <f t="shared" si="33"/>
        <v>0</v>
      </c>
      <c r="D61" s="41">
        <f t="shared" si="33"/>
        <v>0</v>
      </c>
      <c r="E61" s="41">
        <f t="shared" si="33"/>
        <v>0</v>
      </c>
      <c r="F61" s="41">
        <f t="shared" si="33"/>
        <v>0</v>
      </c>
      <c r="G61" s="41">
        <f t="shared" si="33"/>
        <v>0</v>
      </c>
      <c r="H61" s="41">
        <f t="shared" si="33"/>
        <v>0</v>
      </c>
      <c r="I61" s="41">
        <f t="shared" si="33"/>
        <v>0</v>
      </c>
      <c r="J61" s="41">
        <f t="shared" si="33"/>
        <v>0</v>
      </c>
      <c r="K61" s="41">
        <f t="shared" si="33"/>
        <v>0</v>
      </c>
      <c r="L61" s="41">
        <f t="shared" si="33"/>
        <v>0</v>
      </c>
      <c r="M61" s="41">
        <f t="shared" si="33"/>
        <v>0</v>
      </c>
      <c r="O61" s="36">
        <f t="shared" si="34"/>
        <v>0</v>
      </c>
      <c r="P61" s="36">
        <f t="shared" si="35"/>
        <v>0</v>
      </c>
      <c r="Q61" s="36">
        <f t="shared" si="36"/>
        <v>0</v>
      </c>
      <c r="R61" s="36">
        <f t="shared" si="37"/>
        <v>0</v>
      </c>
      <c r="S61" s="36">
        <f t="shared" si="38"/>
        <v>0</v>
      </c>
      <c r="T61" s="20"/>
      <c r="U61" s="62"/>
    </row>
  </sheetData>
  <conditionalFormatting sqref="D1">
    <cfRule type="cellIs" dxfId="2" priority="1" operator="equal">
      <formula>"Error!"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B131"/>
  <sheetViews>
    <sheetView showGridLines="0" tabSelected="1" zoomScale="49" zoomScaleNormal="100" workbookViewId="0">
      <pane xSplit="4" ySplit="9" topLeftCell="E87" activePane="bottomRight" state="frozen"/>
      <selection pane="topRight" activeCell="E1" sqref="E1"/>
      <selection pane="bottomLeft" activeCell="A10" sqref="A10"/>
      <selection pane="bottomRight" activeCell="A132" sqref="A132:XFD698"/>
    </sheetView>
  </sheetViews>
  <sheetFormatPr defaultColWidth="0" defaultRowHeight="14.4" zeroHeight="1" outlineLevelRow="1" x14ac:dyDescent="0.3"/>
  <cols>
    <col min="1" max="1" width="25.109375" customWidth="1"/>
    <col min="2" max="2" width="4.109375" customWidth="1"/>
    <col min="3" max="3" width="20.21875" style="10" bestFit="1" customWidth="1"/>
    <col min="4" max="4" width="21.77734375" bestFit="1" customWidth="1"/>
    <col min="5" max="6" width="11.33203125" bestFit="1" customWidth="1"/>
    <col min="7" max="9" width="10.77734375" bestFit="1" customWidth="1"/>
    <col min="10" max="24" width="10.77734375" customWidth="1"/>
    <col min="25" max="25" width="10.77734375" bestFit="1" customWidth="1"/>
    <col min="26" max="16384" width="9.109375" hidden="1"/>
  </cols>
  <sheetData>
    <row r="1" spans="1:28" s="3" customFormat="1" ht="21" x14ac:dyDescent="0.4">
      <c r="A1" s="2" t="s">
        <v>237</v>
      </c>
      <c r="B1" s="2"/>
      <c r="C1" s="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s="7" customFormat="1" ht="18" x14ac:dyDescent="0.35">
      <c r="A2" s="4" t="s">
        <v>6</v>
      </c>
      <c r="B2" s="5"/>
      <c r="C2" s="9"/>
      <c r="D2" s="27"/>
      <c r="E2" s="6"/>
      <c r="F2" s="14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8" x14ac:dyDescent="0.3">
      <c r="C3"/>
    </row>
    <row r="4" spans="1:28" s="17" customFormat="1" x14ac:dyDescent="0.3">
      <c r="A4" s="13" t="s">
        <v>0</v>
      </c>
      <c r="B4" s="14"/>
      <c r="C4" s="15"/>
      <c r="D4" s="14"/>
      <c r="E4" s="146">
        <v>45383</v>
      </c>
      <c r="F4" s="126">
        <f>E5+1</f>
        <v>45474</v>
      </c>
      <c r="G4" s="126">
        <f t="shared" ref="G4:X4" si="0">F5+1</f>
        <v>45566</v>
      </c>
      <c r="H4" s="126">
        <f t="shared" si="0"/>
        <v>45658</v>
      </c>
      <c r="I4" s="126">
        <f t="shared" si="0"/>
        <v>45748</v>
      </c>
      <c r="J4" s="126">
        <f t="shared" si="0"/>
        <v>45839</v>
      </c>
      <c r="K4" s="126">
        <f t="shared" si="0"/>
        <v>45931</v>
      </c>
      <c r="L4" s="126">
        <f t="shared" si="0"/>
        <v>46023</v>
      </c>
      <c r="M4" s="126">
        <f t="shared" si="0"/>
        <v>46113</v>
      </c>
      <c r="N4" s="126">
        <f t="shared" si="0"/>
        <v>46204</v>
      </c>
      <c r="O4" s="126">
        <f t="shared" si="0"/>
        <v>46296</v>
      </c>
      <c r="P4" s="126">
        <f t="shared" si="0"/>
        <v>46388</v>
      </c>
      <c r="Q4" s="126">
        <f t="shared" si="0"/>
        <v>46478</v>
      </c>
      <c r="R4" s="126">
        <f t="shared" si="0"/>
        <v>46569</v>
      </c>
      <c r="S4" s="126">
        <f t="shared" si="0"/>
        <v>46661</v>
      </c>
      <c r="T4" s="126">
        <f t="shared" si="0"/>
        <v>46753</v>
      </c>
      <c r="U4" s="126">
        <f t="shared" si="0"/>
        <v>46844</v>
      </c>
      <c r="V4" s="126">
        <f t="shared" si="0"/>
        <v>46935</v>
      </c>
      <c r="W4" s="126">
        <f t="shared" si="0"/>
        <v>47027</v>
      </c>
      <c r="X4" s="126">
        <f t="shared" si="0"/>
        <v>47119</v>
      </c>
      <c r="Y4" s="16"/>
      <c r="Z4" s="16"/>
      <c r="AA4" s="16"/>
      <c r="AB4" s="16"/>
    </row>
    <row r="5" spans="1:28" s="17" customFormat="1" x14ac:dyDescent="0.3">
      <c r="A5" s="13" t="s">
        <v>1</v>
      </c>
      <c r="B5" s="14"/>
      <c r="C5" s="15"/>
      <c r="D5" s="14"/>
      <c r="E5" s="126">
        <f>EOMONTH(E4,CEILING(MONTH(E4),3)-MONTH(E4))</f>
        <v>45473</v>
      </c>
      <c r="F5" s="126">
        <f>EOMONTH(F4,CEILING(MONTH(F4),3)-MONTH(F4))</f>
        <v>45565</v>
      </c>
      <c r="G5" s="126">
        <f t="shared" ref="G5:X5" si="1">EOMONTH(G4,CEILING(MONTH(G4),3)-MONTH(G4))</f>
        <v>45657</v>
      </c>
      <c r="H5" s="126">
        <f t="shared" si="1"/>
        <v>45747</v>
      </c>
      <c r="I5" s="126">
        <f t="shared" si="1"/>
        <v>45838</v>
      </c>
      <c r="J5" s="126">
        <f t="shared" si="1"/>
        <v>45930</v>
      </c>
      <c r="K5" s="126">
        <f t="shared" si="1"/>
        <v>46022</v>
      </c>
      <c r="L5" s="126">
        <f t="shared" si="1"/>
        <v>46112</v>
      </c>
      <c r="M5" s="126">
        <f t="shared" si="1"/>
        <v>46203</v>
      </c>
      <c r="N5" s="126">
        <f t="shared" si="1"/>
        <v>46295</v>
      </c>
      <c r="O5" s="126">
        <f t="shared" si="1"/>
        <v>46387</v>
      </c>
      <c r="P5" s="126">
        <f t="shared" si="1"/>
        <v>46477</v>
      </c>
      <c r="Q5" s="126">
        <f t="shared" si="1"/>
        <v>46568</v>
      </c>
      <c r="R5" s="126">
        <f t="shared" si="1"/>
        <v>46660</v>
      </c>
      <c r="S5" s="126">
        <f t="shared" si="1"/>
        <v>46752</v>
      </c>
      <c r="T5" s="126">
        <f t="shared" si="1"/>
        <v>46843</v>
      </c>
      <c r="U5" s="126">
        <f t="shared" si="1"/>
        <v>46934</v>
      </c>
      <c r="V5" s="126">
        <f t="shared" si="1"/>
        <v>47026</v>
      </c>
      <c r="W5" s="126">
        <f t="shared" si="1"/>
        <v>47118</v>
      </c>
      <c r="X5" s="126">
        <f t="shared" si="1"/>
        <v>47208</v>
      </c>
      <c r="Y5" s="16"/>
      <c r="Z5" s="16"/>
      <c r="AA5" s="16"/>
      <c r="AB5" s="16"/>
    </row>
    <row r="6" spans="1:28" s="17" customFormat="1" x14ac:dyDescent="0.3">
      <c r="A6" s="13" t="s">
        <v>10</v>
      </c>
      <c r="B6" s="14"/>
      <c r="C6" s="15"/>
      <c r="D6" s="14"/>
      <c r="E6" s="126">
        <f>IF(MONTH(E5)=3,E5,DATE(YEAR(E5)+1,3,31))</f>
        <v>45747</v>
      </c>
      <c r="F6" s="126">
        <f t="shared" ref="F6:X6" si="2">IF(MONTH(F5)=3,F5,DATE(YEAR(F5)+1,3,31))</f>
        <v>45747</v>
      </c>
      <c r="G6" s="126">
        <f t="shared" si="2"/>
        <v>45747</v>
      </c>
      <c r="H6" s="126">
        <f t="shared" si="2"/>
        <v>45747</v>
      </c>
      <c r="I6" s="126">
        <f t="shared" si="2"/>
        <v>46112</v>
      </c>
      <c r="J6" s="126">
        <f t="shared" si="2"/>
        <v>46112</v>
      </c>
      <c r="K6" s="126">
        <f t="shared" si="2"/>
        <v>46112</v>
      </c>
      <c r="L6" s="126">
        <f t="shared" si="2"/>
        <v>46112</v>
      </c>
      <c r="M6" s="126">
        <f t="shared" si="2"/>
        <v>46477</v>
      </c>
      <c r="N6" s="126">
        <f t="shared" si="2"/>
        <v>46477</v>
      </c>
      <c r="O6" s="126">
        <f t="shared" si="2"/>
        <v>46477</v>
      </c>
      <c r="P6" s="126">
        <f t="shared" si="2"/>
        <v>46477</v>
      </c>
      <c r="Q6" s="126">
        <f t="shared" si="2"/>
        <v>46843</v>
      </c>
      <c r="R6" s="126">
        <f t="shared" si="2"/>
        <v>46843</v>
      </c>
      <c r="S6" s="126">
        <f t="shared" si="2"/>
        <v>46843</v>
      </c>
      <c r="T6" s="126">
        <f t="shared" si="2"/>
        <v>46843</v>
      </c>
      <c r="U6" s="126">
        <f t="shared" si="2"/>
        <v>47208</v>
      </c>
      <c r="V6" s="126">
        <f t="shared" si="2"/>
        <v>47208</v>
      </c>
      <c r="W6" s="126">
        <f t="shared" si="2"/>
        <v>47208</v>
      </c>
      <c r="X6" s="126">
        <f t="shared" si="2"/>
        <v>47208</v>
      </c>
      <c r="Y6" s="16"/>
      <c r="Z6" s="16"/>
      <c r="AA6" s="16"/>
      <c r="AB6" s="16"/>
    </row>
    <row r="7" spans="1:28" s="17" customFormat="1" x14ac:dyDescent="0.3">
      <c r="A7" s="13" t="s">
        <v>9</v>
      </c>
      <c r="B7" s="14"/>
      <c r="C7" s="15"/>
      <c r="D7" s="14"/>
      <c r="E7" s="127">
        <f>D7+1</f>
        <v>1</v>
      </c>
      <c r="F7" s="127">
        <f t="shared" ref="F7:X7" si="3">E7+1</f>
        <v>2</v>
      </c>
      <c r="G7" s="127">
        <f t="shared" si="3"/>
        <v>3</v>
      </c>
      <c r="H7" s="127">
        <f t="shared" si="3"/>
        <v>4</v>
      </c>
      <c r="I7" s="127">
        <f t="shared" si="3"/>
        <v>5</v>
      </c>
      <c r="J7" s="127">
        <f t="shared" si="3"/>
        <v>6</v>
      </c>
      <c r="K7" s="127">
        <f t="shared" si="3"/>
        <v>7</v>
      </c>
      <c r="L7" s="127">
        <f t="shared" si="3"/>
        <v>8</v>
      </c>
      <c r="M7" s="127">
        <f t="shared" si="3"/>
        <v>9</v>
      </c>
      <c r="N7" s="127">
        <f t="shared" si="3"/>
        <v>10</v>
      </c>
      <c r="O7" s="127">
        <f t="shared" si="3"/>
        <v>11</v>
      </c>
      <c r="P7" s="127">
        <f t="shared" si="3"/>
        <v>12</v>
      </c>
      <c r="Q7" s="127">
        <f t="shared" si="3"/>
        <v>13</v>
      </c>
      <c r="R7" s="127">
        <f t="shared" si="3"/>
        <v>14</v>
      </c>
      <c r="S7" s="127">
        <f t="shared" si="3"/>
        <v>15</v>
      </c>
      <c r="T7" s="127">
        <f t="shared" si="3"/>
        <v>16</v>
      </c>
      <c r="U7" s="127">
        <f t="shared" si="3"/>
        <v>17</v>
      </c>
      <c r="V7" s="127">
        <f t="shared" si="3"/>
        <v>18</v>
      </c>
      <c r="W7" s="127">
        <f t="shared" si="3"/>
        <v>19</v>
      </c>
      <c r="X7" s="127">
        <f t="shared" si="3"/>
        <v>20</v>
      </c>
      <c r="Y7" s="16"/>
      <c r="Z7" s="16"/>
      <c r="AA7" s="16"/>
      <c r="AB7" s="16"/>
    </row>
    <row r="8" spans="1:28" s="17" customFormat="1" x14ac:dyDescent="0.3">
      <c r="A8" s="13" t="s">
        <v>2</v>
      </c>
      <c r="B8" s="14"/>
      <c r="C8" s="15"/>
      <c r="D8" s="14"/>
      <c r="E8" s="147">
        <f>YEAR(E6)-YEAR($E$6)+1</f>
        <v>1</v>
      </c>
      <c r="F8" s="147">
        <f t="shared" ref="F8:X8" si="4">YEAR(F6)-YEAR($E$6)+1</f>
        <v>1</v>
      </c>
      <c r="G8" s="147">
        <f t="shared" si="4"/>
        <v>1</v>
      </c>
      <c r="H8" s="147">
        <f t="shared" si="4"/>
        <v>1</v>
      </c>
      <c r="I8" s="147">
        <f t="shared" si="4"/>
        <v>2</v>
      </c>
      <c r="J8" s="147">
        <f t="shared" si="4"/>
        <v>2</v>
      </c>
      <c r="K8" s="147">
        <f t="shared" si="4"/>
        <v>2</v>
      </c>
      <c r="L8" s="147">
        <f t="shared" si="4"/>
        <v>2</v>
      </c>
      <c r="M8" s="147">
        <f t="shared" si="4"/>
        <v>3</v>
      </c>
      <c r="N8" s="147">
        <f t="shared" si="4"/>
        <v>3</v>
      </c>
      <c r="O8" s="147">
        <f t="shared" si="4"/>
        <v>3</v>
      </c>
      <c r="P8" s="147">
        <f t="shared" si="4"/>
        <v>3</v>
      </c>
      <c r="Q8" s="147">
        <f t="shared" si="4"/>
        <v>4</v>
      </c>
      <c r="R8" s="147">
        <f t="shared" si="4"/>
        <v>4</v>
      </c>
      <c r="S8" s="147">
        <f t="shared" si="4"/>
        <v>4</v>
      </c>
      <c r="T8" s="147">
        <f t="shared" si="4"/>
        <v>4</v>
      </c>
      <c r="U8" s="147">
        <f t="shared" si="4"/>
        <v>5</v>
      </c>
      <c r="V8" s="147">
        <f t="shared" si="4"/>
        <v>5</v>
      </c>
      <c r="W8" s="147">
        <f t="shared" si="4"/>
        <v>5</v>
      </c>
      <c r="X8" s="147">
        <f t="shared" si="4"/>
        <v>5</v>
      </c>
      <c r="Y8" s="16"/>
      <c r="Z8" s="16"/>
      <c r="AA8" s="16"/>
      <c r="AB8" s="16"/>
    </row>
    <row r="9" spans="1:28" s="17" customFormat="1" x14ac:dyDescent="0.3">
      <c r="A9" s="13" t="s">
        <v>8</v>
      </c>
      <c r="B9" s="14"/>
      <c r="C9" s="15"/>
      <c r="D9" s="14"/>
      <c r="E9" s="128">
        <f>IF(MONTH(E5)=3,4,MONTH(E5)/3-1)</f>
        <v>1</v>
      </c>
      <c r="F9" s="128">
        <f t="shared" ref="F9:X9" si="5">IF(MONTH(F5)=3,4,MONTH(F5)/3-1)</f>
        <v>2</v>
      </c>
      <c r="G9" s="128">
        <f t="shared" si="5"/>
        <v>3</v>
      </c>
      <c r="H9" s="128">
        <f t="shared" si="5"/>
        <v>4</v>
      </c>
      <c r="I9" s="128">
        <f t="shared" si="5"/>
        <v>1</v>
      </c>
      <c r="J9" s="128">
        <f t="shared" si="5"/>
        <v>2</v>
      </c>
      <c r="K9" s="128">
        <f t="shared" si="5"/>
        <v>3</v>
      </c>
      <c r="L9" s="128">
        <f t="shared" si="5"/>
        <v>4</v>
      </c>
      <c r="M9" s="128">
        <f t="shared" si="5"/>
        <v>1</v>
      </c>
      <c r="N9" s="128">
        <f t="shared" si="5"/>
        <v>2</v>
      </c>
      <c r="O9" s="128">
        <f t="shared" si="5"/>
        <v>3</v>
      </c>
      <c r="P9" s="128">
        <f t="shared" si="5"/>
        <v>4</v>
      </c>
      <c r="Q9" s="128">
        <f t="shared" si="5"/>
        <v>1</v>
      </c>
      <c r="R9" s="128">
        <f t="shared" si="5"/>
        <v>2</v>
      </c>
      <c r="S9" s="128">
        <f t="shared" si="5"/>
        <v>3</v>
      </c>
      <c r="T9" s="128">
        <f t="shared" si="5"/>
        <v>4</v>
      </c>
      <c r="U9" s="128">
        <f t="shared" si="5"/>
        <v>1</v>
      </c>
      <c r="V9" s="128">
        <f t="shared" si="5"/>
        <v>2</v>
      </c>
      <c r="W9" s="128">
        <f t="shared" si="5"/>
        <v>3</v>
      </c>
      <c r="X9" s="128">
        <f t="shared" si="5"/>
        <v>4</v>
      </c>
    </row>
    <row r="10" spans="1:28" x14ac:dyDescent="0.3"/>
    <row r="11" spans="1:28" x14ac:dyDescent="0.3">
      <c r="A11" s="11" t="s">
        <v>18</v>
      </c>
      <c r="D11" s="142"/>
    </row>
    <row r="12" spans="1:28" x14ac:dyDescent="0.3">
      <c r="A12" s="19" t="s">
        <v>238</v>
      </c>
      <c r="D12" s="143" t="s">
        <v>245</v>
      </c>
    </row>
    <row r="13" spans="1:28" x14ac:dyDescent="0.3">
      <c r="A13" s="19" t="s">
        <v>240</v>
      </c>
      <c r="D13" s="143" t="s">
        <v>245</v>
      </c>
    </row>
    <row r="14" spans="1:28" x14ac:dyDescent="0.3">
      <c r="A14" s="19" t="s">
        <v>239</v>
      </c>
      <c r="D14" s="143" t="s">
        <v>245</v>
      </c>
    </row>
    <row r="15" spans="1:28" x14ac:dyDescent="0.3">
      <c r="A15" s="19" t="s">
        <v>241</v>
      </c>
      <c r="D15" s="143" t="s">
        <v>19</v>
      </c>
    </row>
    <row r="16" spans="1:28" x14ac:dyDescent="0.3">
      <c r="A16" s="48" t="s">
        <v>242</v>
      </c>
      <c r="D16" s="143" t="s">
        <v>246</v>
      </c>
    </row>
    <row r="17" spans="1:24" x14ac:dyDescent="0.3">
      <c r="A17" s="19" t="s">
        <v>243</v>
      </c>
      <c r="D17" s="143" t="s">
        <v>247</v>
      </c>
    </row>
    <row r="18" spans="1:24" x14ac:dyDescent="0.3">
      <c r="A18" s="19" t="s">
        <v>244</v>
      </c>
      <c r="D18" s="143" t="s">
        <v>248</v>
      </c>
    </row>
    <row r="19" spans="1:24" x14ac:dyDescent="0.3">
      <c r="F19" s="33"/>
      <c r="G19" s="33"/>
      <c r="H19" s="33"/>
      <c r="I19" s="33"/>
      <c r="J19" s="33"/>
      <c r="K19" s="33"/>
      <c r="L19" s="33"/>
      <c r="M19" s="33"/>
    </row>
    <row r="20" spans="1:24" x14ac:dyDescent="0.3">
      <c r="A20" s="11" t="s">
        <v>250</v>
      </c>
      <c r="D20" s="144" t="s">
        <v>262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x14ac:dyDescent="0.3">
      <c r="A21" s="19" t="str">
        <f>$A$12</f>
        <v>Mouth Fresh Toothpaste</v>
      </c>
      <c r="D21" s="124">
        <v>2500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x14ac:dyDescent="0.3">
      <c r="A22" s="19" t="str">
        <f>$A$13</f>
        <v>Anti-Sensitivity Toothpaste</v>
      </c>
      <c r="D22" s="124">
        <v>1500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x14ac:dyDescent="0.3">
      <c r="A23" s="19" t="str">
        <f>$A$14</f>
        <v>Kids Toothpaste</v>
      </c>
      <c r="D23" s="124">
        <v>2000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x14ac:dyDescent="0.3">
      <c r="A24" s="19" t="str">
        <f>$A$15</f>
        <v>Toothbrush</v>
      </c>
      <c r="D24" s="124">
        <v>4000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x14ac:dyDescent="0.3">
      <c r="A25" s="19" t="str">
        <f>$A$16</f>
        <v>Mouthwash</v>
      </c>
      <c r="D25" s="124">
        <v>1200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x14ac:dyDescent="0.3">
      <c r="A26" s="19" t="str">
        <f>$A$17</f>
        <v>Gum Paint</v>
      </c>
      <c r="D26" s="124">
        <v>1250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x14ac:dyDescent="0.3">
      <c r="A27" s="19" t="str">
        <f>$A$18</f>
        <v>Ulcer Gel</v>
      </c>
      <c r="D27" s="124">
        <v>1800</v>
      </c>
      <c r="F27" s="43"/>
      <c r="G27" s="43"/>
      <c r="H27" s="43"/>
      <c r="I27" s="4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x14ac:dyDescent="0.3">
      <c r="E28" s="46"/>
      <c r="F28" s="46"/>
      <c r="G28" s="46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x14ac:dyDescent="0.3">
      <c r="A29" s="11" t="s">
        <v>263</v>
      </c>
    </row>
    <row r="30" spans="1:24" x14ac:dyDescent="0.3">
      <c r="A30" s="19" t="str">
        <f>$A$12</f>
        <v>Mouth Fresh Toothpaste</v>
      </c>
      <c r="E30" s="40"/>
      <c r="F30" s="34">
        <v>0.5</v>
      </c>
      <c r="G30" s="34">
        <v>0.4</v>
      </c>
      <c r="H30" s="34">
        <v>0.3</v>
      </c>
      <c r="I30" s="34">
        <v>0.25</v>
      </c>
      <c r="J30" s="34">
        <v>0.2</v>
      </c>
      <c r="K30" s="34">
        <v>0.15</v>
      </c>
      <c r="L30" s="34">
        <v>0.1</v>
      </c>
      <c r="M30" s="34">
        <v>0.05</v>
      </c>
      <c r="N30" s="34">
        <v>0.05</v>
      </c>
      <c r="O30" s="34">
        <v>0.05</v>
      </c>
      <c r="P30" s="34">
        <v>0.05</v>
      </c>
      <c r="Q30" s="34">
        <v>0.04</v>
      </c>
      <c r="R30" s="34">
        <v>0.04</v>
      </c>
      <c r="S30" s="34">
        <v>0.04</v>
      </c>
      <c r="T30" s="34">
        <v>0.04</v>
      </c>
      <c r="U30" s="34">
        <v>0.03</v>
      </c>
      <c r="V30" s="34">
        <v>0.03</v>
      </c>
      <c r="W30" s="34">
        <v>0.03</v>
      </c>
      <c r="X30" s="34">
        <v>0.03</v>
      </c>
    </row>
    <row r="31" spans="1:24" x14ac:dyDescent="0.3">
      <c r="A31" s="19" t="str">
        <f>$A$13</f>
        <v>Anti-Sensitivity Toothpaste</v>
      </c>
      <c r="E31" s="40"/>
      <c r="F31" s="34">
        <v>0.5</v>
      </c>
      <c r="G31" s="34">
        <v>0.4</v>
      </c>
      <c r="H31" s="34">
        <v>0.3</v>
      </c>
      <c r="I31" s="34">
        <v>0.25</v>
      </c>
      <c r="J31" s="34">
        <v>0.2</v>
      </c>
      <c r="K31" s="34">
        <v>0.15</v>
      </c>
      <c r="L31" s="34">
        <v>0.1</v>
      </c>
      <c r="M31" s="34">
        <v>0.05</v>
      </c>
      <c r="N31" s="34">
        <v>0.05</v>
      </c>
      <c r="O31" s="34">
        <v>0.05</v>
      </c>
      <c r="P31" s="34">
        <v>0.05</v>
      </c>
      <c r="Q31" s="34">
        <v>0.04</v>
      </c>
      <c r="R31" s="34">
        <v>0.04</v>
      </c>
      <c r="S31" s="34">
        <v>0.04</v>
      </c>
      <c r="T31" s="34">
        <v>0.04</v>
      </c>
      <c r="U31" s="34">
        <v>0.03</v>
      </c>
      <c r="V31" s="34">
        <v>0.03</v>
      </c>
      <c r="W31" s="34">
        <v>0.03</v>
      </c>
      <c r="X31" s="34">
        <v>0.03</v>
      </c>
    </row>
    <row r="32" spans="1:24" x14ac:dyDescent="0.3">
      <c r="A32" s="19" t="str">
        <f>$A$14</f>
        <v>Kids Toothpaste</v>
      </c>
      <c r="E32" s="40"/>
      <c r="F32" s="34">
        <v>0.5</v>
      </c>
      <c r="G32" s="34">
        <v>0.4</v>
      </c>
      <c r="H32" s="34">
        <v>0.3</v>
      </c>
      <c r="I32" s="34">
        <v>0.25</v>
      </c>
      <c r="J32" s="34">
        <v>0.2</v>
      </c>
      <c r="K32" s="34">
        <v>0.15</v>
      </c>
      <c r="L32" s="34">
        <v>0.1</v>
      </c>
      <c r="M32" s="34">
        <v>0.05</v>
      </c>
      <c r="N32" s="34">
        <v>0.05</v>
      </c>
      <c r="O32" s="34">
        <v>0.05</v>
      </c>
      <c r="P32" s="34">
        <v>0.05</v>
      </c>
      <c r="Q32" s="34">
        <v>0.04</v>
      </c>
      <c r="R32" s="34">
        <v>0.04</v>
      </c>
      <c r="S32" s="34">
        <v>0.04</v>
      </c>
      <c r="T32" s="34">
        <v>0.04</v>
      </c>
      <c r="U32" s="34">
        <v>0.03</v>
      </c>
      <c r="V32" s="34">
        <v>0.03</v>
      </c>
      <c r="W32" s="34">
        <v>0.03</v>
      </c>
      <c r="X32" s="34">
        <v>0.03</v>
      </c>
    </row>
    <row r="33" spans="1:24" x14ac:dyDescent="0.3">
      <c r="A33" s="19" t="str">
        <f>$A$15</f>
        <v>Toothbrush</v>
      </c>
      <c r="E33" s="40"/>
      <c r="F33" s="34">
        <v>0.5</v>
      </c>
      <c r="G33" s="34">
        <v>0.4</v>
      </c>
      <c r="H33" s="34">
        <v>0.3</v>
      </c>
      <c r="I33" s="34">
        <v>0.25</v>
      </c>
      <c r="J33" s="34">
        <v>0.2</v>
      </c>
      <c r="K33" s="34">
        <v>0.15</v>
      </c>
      <c r="L33" s="34">
        <v>0.1</v>
      </c>
      <c r="M33" s="34">
        <v>0.05</v>
      </c>
      <c r="N33" s="34">
        <v>0.05</v>
      </c>
      <c r="O33" s="34">
        <v>0.05</v>
      </c>
      <c r="P33" s="34">
        <v>0.05</v>
      </c>
      <c r="Q33" s="34">
        <v>0.04</v>
      </c>
      <c r="R33" s="34">
        <v>0.04</v>
      </c>
      <c r="S33" s="34">
        <v>0.04</v>
      </c>
      <c r="T33" s="34">
        <v>0.04</v>
      </c>
      <c r="U33" s="34">
        <v>0.03</v>
      </c>
      <c r="V33" s="34">
        <v>0.03</v>
      </c>
      <c r="W33" s="34">
        <v>0.03</v>
      </c>
      <c r="X33" s="34">
        <v>0.03</v>
      </c>
    </row>
    <row r="34" spans="1:24" x14ac:dyDescent="0.3">
      <c r="A34" s="48" t="str">
        <f>$A$16</f>
        <v>Mouthwash</v>
      </c>
      <c r="E34" s="40"/>
      <c r="F34" s="34">
        <v>0.5</v>
      </c>
      <c r="G34" s="34">
        <v>0.4</v>
      </c>
      <c r="H34" s="34">
        <v>0.3</v>
      </c>
      <c r="I34" s="34">
        <v>0.25</v>
      </c>
      <c r="J34" s="34">
        <v>0.2</v>
      </c>
      <c r="K34" s="34">
        <v>0.15</v>
      </c>
      <c r="L34" s="34">
        <v>0.1</v>
      </c>
      <c r="M34" s="34">
        <v>0.05</v>
      </c>
      <c r="N34" s="34">
        <v>0.05</v>
      </c>
      <c r="O34" s="34">
        <v>0.05</v>
      </c>
      <c r="P34" s="34">
        <v>0.05</v>
      </c>
      <c r="Q34" s="34">
        <v>0.04</v>
      </c>
      <c r="R34" s="34">
        <v>0.04</v>
      </c>
      <c r="S34" s="34">
        <v>0.04</v>
      </c>
      <c r="T34" s="34">
        <v>0.04</v>
      </c>
      <c r="U34" s="34">
        <v>0.03</v>
      </c>
      <c r="V34" s="34">
        <v>0.03</v>
      </c>
      <c r="W34" s="34">
        <v>0.03</v>
      </c>
      <c r="X34" s="34">
        <v>0.03</v>
      </c>
    </row>
    <row r="35" spans="1:24" x14ac:dyDescent="0.3">
      <c r="A35" s="19" t="str">
        <f>$A$17</f>
        <v>Gum Paint</v>
      </c>
      <c r="E35" s="40"/>
      <c r="F35" s="34">
        <v>0.5</v>
      </c>
      <c r="G35" s="34">
        <v>0.4</v>
      </c>
      <c r="H35" s="34">
        <v>0.3</v>
      </c>
      <c r="I35" s="34">
        <v>0.25</v>
      </c>
      <c r="J35" s="34">
        <v>0.2</v>
      </c>
      <c r="K35" s="34">
        <v>0.15</v>
      </c>
      <c r="L35" s="34">
        <v>0.1</v>
      </c>
      <c r="M35" s="34">
        <v>0.05</v>
      </c>
      <c r="N35" s="34">
        <v>0.05</v>
      </c>
      <c r="O35" s="34">
        <v>0.05</v>
      </c>
      <c r="P35" s="34">
        <v>0.05</v>
      </c>
      <c r="Q35" s="34">
        <v>0.04</v>
      </c>
      <c r="R35" s="34">
        <v>0.04</v>
      </c>
      <c r="S35" s="34">
        <v>0.04</v>
      </c>
      <c r="T35" s="34">
        <v>0.04</v>
      </c>
      <c r="U35" s="34">
        <v>0.03</v>
      </c>
      <c r="V35" s="34">
        <v>0.03</v>
      </c>
      <c r="W35" s="34">
        <v>0.03</v>
      </c>
      <c r="X35" s="34">
        <v>0.03</v>
      </c>
    </row>
    <row r="36" spans="1:24" x14ac:dyDescent="0.3">
      <c r="A36" s="19" t="str">
        <f>$A$18</f>
        <v>Ulcer Gel</v>
      </c>
      <c r="E36" s="40"/>
      <c r="F36" s="34">
        <v>0.5</v>
      </c>
      <c r="G36" s="34">
        <v>0.4</v>
      </c>
      <c r="H36" s="34">
        <v>0.3</v>
      </c>
      <c r="I36" s="34">
        <v>0.25</v>
      </c>
      <c r="J36" s="34">
        <v>0.2</v>
      </c>
      <c r="K36" s="34">
        <v>0.15</v>
      </c>
      <c r="L36" s="34">
        <v>0.1</v>
      </c>
      <c r="M36" s="34">
        <v>0.05</v>
      </c>
      <c r="N36" s="34">
        <v>0.05</v>
      </c>
      <c r="O36" s="34">
        <v>0.05</v>
      </c>
      <c r="P36" s="34">
        <v>0.05</v>
      </c>
      <c r="Q36" s="34">
        <v>0.04</v>
      </c>
      <c r="R36" s="34">
        <v>0.04</v>
      </c>
      <c r="S36" s="34">
        <v>0.04</v>
      </c>
      <c r="T36" s="34">
        <v>0.04</v>
      </c>
      <c r="U36" s="34">
        <v>0.03</v>
      </c>
      <c r="V36" s="34">
        <v>0.03</v>
      </c>
      <c r="W36" s="34">
        <v>0.03</v>
      </c>
      <c r="X36" s="34">
        <v>0.03</v>
      </c>
    </row>
    <row r="37" spans="1:24" x14ac:dyDescent="0.3"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 spans="1:24" x14ac:dyDescent="0.3">
      <c r="A38" s="11" t="s">
        <v>39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 spans="1:24" x14ac:dyDescent="0.3">
      <c r="A39" s="19" t="str">
        <f>"Worst Case Vol. ("&amp;TEXT(D39,"+0%;-0%; ")&amp;")"</f>
        <v>Worst Case Vol. (-20%)</v>
      </c>
      <c r="D39" s="30">
        <v>-0.2</v>
      </c>
      <c r="E39" s="33"/>
      <c r="F39" s="33"/>
      <c r="H39" s="33"/>
      <c r="I39" s="148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 spans="1:24" x14ac:dyDescent="0.3">
      <c r="A40" s="19" t="str">
        <f t="shared" ref="A40:A41" si="6">"Worst Case Vol. ("&amp;TEXT(D40,"+0%;-0%; ")&amp;")"</f>
        <v>Worst Case Vol. (-15%)</v>
      </c>
      <c r="D40" s="30">
        <v>-0.15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 spans="1:24" ht="16.2" x14ac:dyDescent="0.45">
      <c r="A41" s="19" t="str">
        <f t="shared" si="6"/>
        <v>Worst Case Vol. (-10%)</v>
      </c>
      <c r="D41" s="30">
        <v>-0.1</v>
      </c>
      <c r="E41" s="33"/>
      <c r="F41" s="33"/>
      <c r="G41" s="33"/>
      <c r="H41" s="149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 spans="1:24" x14ac:dyDescent="0.3">
      <c r="A42" s="19" t="s">
        <v>249</v>
      </c>
      <c r="D42" s="30">
        <v>0</v>
      </c>
      <c r="E42" s="33"/>
      <c r="F42" s="33"/>
      <c r="G42" s="33"/>
      <c r="H42" s="148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 spans="1:24" x14ac:dyDescent="0.3">
      <c r="A43" s="19" t="str">
        <f>"Best Case Vol. ("&amp;TEXT(D43,"+0%;-0%; ")&amp;")"</f>
        <v>Best Case Vol. (+10%)</v>
      </c>
      <c r="D43" s="30">
        <v>0.1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 spans="1:24" x14ac:dyDescent="0.3">
      <c r="A44" s="19" t="str">
        <f>"Best Case Vol. ("&amp;TEXT(D44,"+0%;-0%; ")&amp;")"</f>
        <v>Best Case Vol. (+15%)</v>
      </c>
      <c r="D44" s="30">
        <v>0.15</v>
      </c>
      <c r="E44" s="33"/>
      <c r="F44" s="148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 spans="1:24" x14ac:dyDescent="0.3">
      <c r="A45" s="19" t="str">
        <f>"Best Case Vol. ("&amp;TEXT(D45,"+0%;-0%; ")&amp;")"</f>
        <v>Best Case Vol. (+20%)</v>
      </c>
      <c r="D45" s="30">
        <v>0.2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 spans="1:24" x14ac:dyDescent="0.3">
      <c r="A46" s="19" t="s">
        <v>40</v>
      </c>
      <c r="C46" s="138">
        <v>4</v>
      </c>
      <c r="D46" s="42" cm="1">
        <f t="array" ref="D46">INDEX(D39:D45,C46,1)</f>
        <v>0</v>
      </c>
      <c r="E46" s="150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 spans="1:24" x14ac:dyDescent="0.3">
      <c r="E47" s="46"/>
      <c r="F47" s="46"/>
      <c r="G47" s="46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 spans="1:24" x14ac:dyDescent="0.3">
      <c r="A48" s="11" t="s">
        <v>20</v>
      </c>
      <c r="D48" s="22"/>
      <c r="F48" s="151"/>
      <c r="G48" s="43"/>
      <c r="H48" s="43"/>
      <c r="I48" s="43"/>
    </row>
    <row r="49" spans="1:24" x14ac:dyDescent="0.3">
      <c r="A49" s="19" t="str">
        <f>$A$12</f>
        <v>Mouth Fresh Toothpaste</v>
      </c>
      <c r="C49" s="12"/>
      <c r="D49" s="18">
        <f>D21*(1+$D$46)</f>
        <v>2500</v>
      </c>
      <c r="E49" s="18">
        <f>ROUND(D49*(1+E30),0)</f>
        <v>2500</v>
      </c>
      <c r="F49" s="18">
        <f t="shared" ref="F49:X49" si="7">ROUND(E49*(1+F30),0)</f>
        <v>3750</v>
      </c>
      <c r="G49" s="18">
        <f t="shared" si="7"/>
        <v>5250</v>
      </c>
      <c r="H49" s="18">
        <f t="shared" si="7"/>
        <v>6825</v>
      </c>
      <c r="I49" s="18">
        <f t="shared" si="7"/>
        <v>8531</v>
      </c>
      <c r="J49" s="18">
        <f t="shared" si="7"/>
        <v>10237</v>
      </c>
      <c r="K49" s="18">
        <f t="shared" si="7"/>
        <v>11773</v>
      </c>
      <c r="L49" s="18">
        <f t="shared" si="7"/>
        <v>12950</v>
      </c>
      <c r="M49" s="18">
        <f t="shared" si="7"/>
        <v>13598</v>
      </c>
      <c r="N49" s="18">
        <f t="shared" si="7"/>
        <v>14278</v>
      </c>
      <c r="O49" s="18">
        <f t="shared" si="7"/>
        <v>14992</v>
      </c>
      <c r="P49" s="18">
        <f t="shared" si="7"/>
        <v>15742</v>
      </c>
      <c r="Q49" s="18">
        <f t="shared" si="7"/>
        <v>16372</v>
      </c>
      <c r="R49" s="18">
        <f t="shared" si="7"/>
        <v>17027</v>
      </c>
      <c r="S49" s="18">
        <f t="shared" si="7"/>
        <v>17708</v>
      </c>
      <c r="T49" s="18">
        <f t="shared" si="7"/>
        <v>18416</v>
      </c>
      <c r="U49" s="18">
        <f t="shared" si="7"/>
        <v>18968</v>
      </c>
      <c r="V49" s="18">
        <f t="shared" si="7"/>
        <v>19537</v>
      </c>
      <c r="W49" s="18">
        <f t="shared" si="7"/>
        <v>20123</v>
      </c>
      <c r="X49" s="18">
        <f t="shared" si="7"/>
        <v>20727</v>
      </c>
    </row>
    <row r="50" spans="1:24" x14ac:dyDescent="0.3">
      <c r="A50" s="19" t="str">
        <f>$A$13</f>
        <v>Anti-Sensitivity Toothpaste</v>
      </c>
      <c r="D50" s="18">
        <f t="shared" ref="D50:D55" si="8">D22*(1+$D$46)</f>
        <v>1500</v>
      </c>
      <c r="E50" s="18">
        <f t="shared" ref="E50:X50" si="9">ROUND(D50*(1+E31),0)</f>
        <v>1500</v>
      </c>
      <c r="F50" s="18">
        <f t="shared" si="9"/>
        <v>2250</v>
      </c>
      <c r="G50" s="18">
        <f t="shared" si="9"/>
        <v>3150</v>
      </c>
      <c r="H50" s="18">
        <f t="shared" si="9"/>
        <v>4095</v>
      </c>
      <c r="I50" s="18">
        <f t="shared" si="9"/>
        <v>5119</v>
      </c>
      <c r="J50" s="18">
        <f t="shared" si="9"/>
        <v>6143</v>
      </c>
      <c r="K50" s="18">
        <f t="shared" si="9"/>
        <v>7064</v>
      </c>
      <c r="L50" s="18">
        <f t="shared" si="9"/>
        <v>7770</v>
      </c>
      <c r="M50" s="18">
        <f t="shared" si="9"/>
        <v>8159</v>
      </c>
      <c r="N50" s="18">
        <f t="shared" si="9"/>
        <v>8567</v>
      </c>
      <c r="O50" s="18">
        <f t="shared" si="9"/>
        <v>8995</v>
      </c>
      <c r="P50" s="18">
        <f t="shared" si="9"/>
        <v>9445</v>
      </c>
      <c r="Q50" s="18">
        <f t="shared" si="9"/>
        <v>9823</v>
      </c>
      <c r="R50" s="18">
        <f t="shared" si="9"/>
        <v>10216</v>
      </c>
      <c r="S50" s="18">
        <f t="shared" si="9"/>
        <v>10625</v>
      </c>
      <c r="T50" s="18">
        <f t="shared" si="9"/>
        <v>11050</v>
      </c>
      <c r="U50" s="18">
        <f t="shared" si="9"/>
        <v>11382</v>
      </c>
      <c r="V50" s="18">
        <f t="shared" si="9"/>
        <v>11723</v>
      </c>
      <c r="W50" s="18">
        <f t="shared" si="9"/>
        <v>12075</v>
      </c>
      <c r="X50" s="18">
        <f t="shared" si="9"/>
        <v>12437</v>
      </c>
    </row>
    <row r="51" spans="1:24" x14ac:dyDescent="0.3">
      <c r="A51" s="19" t="str">
        <f>$A$14</f>
        <v>Kids Toothpaste</v>
      </c>
      <c r="D51" s="18">
        <f t="shared" si="8"/>
        <v>2000</v>
      </c>
      <c r="E51" s="18">
        <f t="shared" ref="E51:X51" si="10">ROUND(D51*(1+E32),0)</f>
        <v>2000</v>
      </c>
      <c r="F51" s="18">
        <f t="shared" si="10"/>
        <v>3000</v>
      </c>
      <c r="G51" s="18">
        <f t="shared" si="10"/>
        <v>4200</v>
      </c>
      <c r="H51" s="18">
        <f t="shared" si="10"/>
        <v>5460</v>
      </c>
      <c r="I51" s="18">
        <f t="shared" si="10"/>
        <v>6825</v>
      </c>
      <c r="J51" s="18">
        <f t="shared" si="10"/>
        <v>8190</v>
      </c>
      <c r="K51" s="18">
        <f t="shared" si="10"/>
        <v>9419</v>
      </c>
      <c r="L51" s="18">
        <f t="shared" si="10"/>
        <v>10361</v>
      </c>
      <c r="M51" s="18">
        <f t="shared" si="10"/>
        <v>10879</v>
      </c>
      <c r="N51" s="18">
        <f t="shared" si="10"/>
        <v>11423</v>
      </c>
      <c r="O51" s="18">
        <f t="shared" si="10"/>
        <v>11994</v>
      </c>
      <c r="P51" s="18">
        <f t="shared" si="10"/>
        <v>12594</v>
      </c>
      <c r="Q51" s="18">
        <f t="shared" si="10"/>
        <v>13098</v>
      </c>
      <c r="R51" s="18">
        <f t="shared" si="10"/>
        <v>13622</v>
      </c>
      <c r="S51" s="18">
        <f t="shared" si="10"/>
        <v>14167</v>
      </c>
      <c r="T51" s="18">
        <f t="shared" si="10"/>
        <v>14734</v>
      </c>
      <c r="U51" s="18">
        <f t="shared" si="10"/>
        <v>15176</v>
      </c>
      <c r="V51" s="18">
        <f t="shared" si="10"/>
        <v>15631</v>
      </c>
      <c r="W51" s="18">
        <f t="shared" si="10"/>
        <v>16100</v>
      </c>
      <c r="X51" s="18">
        <f t="shared" si="10"/>
        <v>16583</v>
      </c>
    </row>
    <row r="52" spans="1:24" x14ac:dyDescent="0.3">
      <c r="A52" s="19" t="str">
        <f>$A$15</f>
        <v>Toothbrush</v>
      </c>
      <c r="D52" s="18">
        <f t="shared" si="8"/>
        <v>4000</v>
      </c>
      <c r="E52" s="18">
        <f t="shared" ref="E52:X52" si="11">ROUND(D52*(1+E33),0)</f>
        <v>4000</v>
      </c>
      <c r="F52" s="18">
        <f t="shared" si="11"/>
        <v>6000</v>
      </c>
      <c r="G52" s="18">
        <f t="shared" si="11"/>
        <v>8400</v>
      </c>
      <c r="H52" s="18">
        <f t="shared" si="11"/>
        <v>10920</v>
      </c>
      <c r="I52" s="18">
        <f t="shared" si="11"/>
        <v>13650</v>
      </c>
      <c r="J52" s="18">
        <f t="shared" si="11"/>
        <v>16380</v>
      </c>
      <c r="K52" s="18">
        <f t="shared" si="11"/>
        <v>18837</v>
      </c>
      <c r="L52" s="18">
        <f t="shared" si="11"/>
        <v>20721</v>
      </c>
      <c r="M52" s="18">
        <f t="shared" si="11"/>
        <v>21757</v>
      </c>
      <c r="N52" s="18">
        <f t="shared" si="11"/>
        <v>22845</v>
      </c>
      <c r="O52" s="18">
        <f t="shared" si="11"/>
        <v>23987</v>
      </c>
      <c r="P52" s="18">
        <f t="shared" si="11"/>
        <v>25186</v>
      </c>
      <c r="Q52" s="18">
        <f t="shared" si="11"/>
        <v>26193</v>
      </c>
      <c r="R52" s="18">
        <f t="shared" si="11"/>
        <v>27241</v>
      </c>
      <c r="S52" s="18">
        <f t="shared" si="11"/>
        <v>28331</v>
      </c>
      <c r="T52" s="18">
        <f t="shared" si="11"/>
        <v>29464</v>
      </c>
      <c r="U52" s="18">
        <f t="shared" si="11"/>
        <v>30348</v>
      </c>
      <c r="V52" s="18">
        <f t="shared" si="11"/>
        <v>31258</v>
      </c>
      <c r="W52" s="18">
        <f t="shared" si="11"/>
        <v>32196</v>
      </c>
      <c r="X52" s="18">
        <f t="shared" si="11"/>
        <v>33162</v>
      </c>
    </row>
    <row r="53" spans="1:24" x14ac:dyDescent="0.3">
      <c r="A53" s="19" t="str">
        <f>$A$16</f>
        <v>Mouthwash</v>
      </c>
      <c r="D53" s="18">
        <f t="shared" si="8"/>
        <v>1200</v>
      </c>
      <c r="E53" s="18">
        <f t="shared" ref="E53:X53" si="12">ROUND(D53*(1+E34),0)</f>
        <v>1200</v>
      </c>
      <c r="F53" s="18">
        <f t="shared" si="12"/>
        <v>1800</v>
      </c>
      <c r="G53" s="18">
        <f t="shared" si="12"/>
        <v>2520</v>
      </c>
      <c r="H53" s="18">
        <f t="shared" si="12"/>
        <v>3276</v>
      </c>
      <c r="I53" s="18">
        <f t="shared" si="12"/>
        <v>4095</v>
      </c>
      <c r="J53" s="18">
        <f t="shared" si="12"/>
        <v>4914</v>
      </c>
      <c r="K53" s="18">
        <f t="shared" si="12"/>
        <v>5651</v>
      </c>
      <c r="L53" s="18">
        <f t="shared" si="12"/>
        <v>6216</v>
      </c>
      <c r="M53" s="18">
        <f t="shared" si="12"/>
        <v>6527</v>
      </c>
      <c r="N53" s="18">
        <f t="shared" si="12"/>
        <v>6853</v>
      </c>
      <c r="O53" s="18">
        <f t="shared" si="12"/>
        <v>7196</v>
      </c>
      <c r="P53" s="18">
        <f t="shared" si="12"/>
        <v>7556</v>
      </c>
      <c r="Q53" s="18">
        <f t="shared" si="12"/>
        <v>7858</v>
      </c>
      <c r="R53" s="18">
        <f t="shared" si="12"/>
        <v>8172</v>
      </c>
      <c r="S53" s="18">
        <f t="shared" si="12"/>
        <v>8499</v>
      </c>
      <c r="T53" s="18">
        <f t="shared" si="12"/>
        <v>8839</v>
      </c>
      <c r="U53" s="18">
        <f t="shared" si="12"/>
        <v>9104</v>
      </c>
      <c r="V53" s="18">
        <f t="shared" si="12"/>
        <v>9377</v>
      </c>
      <c r="W53" s="18">
        <f t="shared" si="12"/>
        <v>9658</v>
      </c>
      <c r="X53" s="18">
        <f t="shared" si="12"/>
        <v>9948</v>
      </c>
    </row>
    <row r="54" spans="1:24" x14ac:dyDescent="0.3">
      <c r="A54" s="19" t="str">
        <f>$A$17</f>
        <v>Gum Paint</v>
      </c>
      <c r="D54" s="18">
        <f t="shared" si="8"/>
        <v>1250</v>
      </c>
      <c r="E54" s="18">
        <f t="shared" ref="E54:X54" si="13">ROUND(D54*(1+E35),0)</f>
        <v>1250</v>
      </c>
      <c r="F54" s="18">
        <f t="shared" si="13"/>
        <v>1875</v>
      </c>
      <c r="G54" s="18">
        <f t="shared" si="13"/>
        <v>2625</v>
      </c>
      <c r="H54" s="18">
        <f t="shared" si="13"/>
        <v>3413</v>
      </c>
      <c r="I54" s="18">
        <f t="shared" si="13"/>
        <v>4266</v>
      </c>
      <c r="J54" s="18">
        <f t="shared" si="13"/>
        <v>5119</v>
      </c>
      <c r="K54" s="18">
        <f t="shared" si="13"/>
        <v>5887</v>
      </c>
      <c r="L54" s="18">
        <f t="shared" si="13"/>
        <v>6476</v>
      </c>
      <c r="M54" s="18">
        <f t="shared" si="13"/>
        <v>6800</v>
      </c>
      <c r="N54" s="18">
        <f t="shared" si="13"/>
        <v>7140</v>
      </c>
      <c r="O54" s="18">
        <f t="shared" si="13"/>
        <v>7497</v>
      </c>
      <c r="P54" s="18">
        <f t="shared" si="13"/>
        <v>7872</v>
      </c>
      <c r="Q54" s="18">
        <f t="shared" si="13"/>
        <v>8187</v>
      </c>
      <c r="R54" s="18">
        <f t="shared" si="13"/>
        <v>8514</v>
      </c>
      <c r="S54" s="18">
        <f t="shared" si="13"/>
        <v>8855</v>
      </c>
      <c r="T54" s="18">
        <f t="shared" si="13"/>
        <v>9209</v>
      </c>
      <c r="U54" s="18">
        <f t="shared" si="13"/>
        <v>9485</v>
      </c>
      <c r="V54" s="18">
        <f t="shared" si="13"/>
        <v>9770</v>
      </c>
      <c r="W54" s="18">
        <f t="shared" si="13"/>
        <v>10063</v>
      </c>
      <c r="X54" s="18">
        <f t="shared" si="13"/>
        <v>10365</v>
      </c>
    </row>
    <row r="55" spans="1:24" x14ac:dyDescent="0.3">
      <c r="A55" s="19" t="str">
        <f>$A$18</f>
        <v>Ulcer Gel</v>
      </c>
      <c r="D55" s="18">
        <f t="shared" si="8"/>
        <v>1800</v>
      </c>
      <c r="E55" s="18">
        <f t="shared" ref="E55:X55" si="14">ROUND(D55*(1+E36),0)</f>
        <v>1800</v>
      </c>
      <c r="F55" s="18">
        <f t="shared" si="14"/>
        <v>2700</v>
      </c>
      <c r="G55" s="18">
        <f t="shared" si="14"/>
        <v>3780</v>
      </c>
      <c r="H55" s="18">
        <f t="shared" si="14"/>
        <v>4914</v>
      </c>
      <c r="I55" s="18">
        <f t="shared" si="14"/>
        <v>6143</v>
      </c>
      <c r="J55" s="18">
        <f t="shared" si="14"/>
        <v>7372</v>
      </c>
      <c r="K55" s="18">
        <f t="shared" si="14"/>
        <v>8478</v>
      </c>
      <c r="L55" s="18">
        <f t="shared" si="14"/>
        <v>9326</v>
      </c>
      <c r="M55" s="18">
        <f t="shared" si="14"/>
        <v>9792</v>
      </c>
      <c r="N55" s="18">
        <f t="shared" si="14"/>
        <v>10282</v>
      </c>
      <c r="O55" s="18">
        <f t="shared" si="14"/>
        <v>10796</v>
      </c>
      <c r="P55" s="18">
        <f t="shared" si="14"/>
        <v>11336</v>
      </c>
      <c r="Q55" s="18">
        <f t="shared" si="14"/>
        <v>11789</v>
      </c>
      <c r="R55" s="18">
        <f t="shared" si="14"/>
        <v>12261</v>
      </c>
      <c r="S55" s="18">
        <f t="shared" si="14"/>
        <v>12751</v>
      </c>
      <c r="T55" s="18">
        <f t="shared" si="14"/>
        <v>13261</v>
      </c>
      <c r="U55" s="18">
        <f t="shared" si="14"/>
        <v>13659</v>
      </c>
      <c r="V55" s="18">
        <f t="shared" si="14"/>
        <v>14069</v>
      </c>
      <c r="W55" s="18">
        <f t="shared" si="14"/>
        <v>14491</v>
      </c>
      <c r="X55" s="18">
        <f t="shared" si="14"/>
        <v>14926</v>
      </c>
    </row>
    <row r="56" spans="1:24" x14ac:dyDescent="0.3">
      <c r="C56" s="104"/>
    </row>
    <row r="57" spans="1:24" x14ac:dyDescent="0.3">
      <c r="A57" s="11" t="s">
        <v>251</v>
      </c>
      <c r="D57" s="10" t="s">
        <v>236</v>
      </c>
    </row>
    <row r="58" spans="1:24" x14ac:dyDescent="0.3">
      <c r="A58" s="19" t="str">
        <f>$A$12</f>
        <v>Mouth Fresh Toothpaste</v>
      </c>
      <c r="D58" s="32">
        <v>85</v>
      </c>
    </row>
    <row r="59" spans="1:24" x14ac:dyDescent="0.3">
      <c r="A59" s="19" t="str">
        <f>$A$13</f>
        <v>Anti-Sensitivity Toothpaste</v>
      </c>
      <c r="D59" s="32">
        <v>95</v>
      </c>
    </row>
    <row r="60" spans="1:24" x14ac:dyDescent="0.3">
      <c r="A60" s="19" t="str">
        <f>$A$14</f>
        <v>Kids Toothpaste</v>
      </c>
      <c r="D60" s="32">
        <v>80</v>
      </c>
    </row>
    <row r="61" spans="1:24" x14ac:dyDescent="0.3">
      <c r="A61" s="19" t="str">
        <f>$A$15</f>
        <v>Toothbrush</v>
      </c>
      <c r="D61" s="32">
        <v>65</v>
      </c>
    </row>
    <row r="62" spans="1:24" x14ac:dyDescent="0.3">
      <c r="A62" s="19" t="str">
        <f>$A$16</f>
        <v>Mouthwash</v>
      </c>
      <c r="D62" s="32">
        <v>110</v>
      </c>
    </row>
    <row r="63" spans="1:24" x14ac:dyDescent="0.3">
      <c r="A63" s="19" t="str">
        <f>$A$17</f>
        <v>Gum Paint</v>
      </c>
      <c r="D63" s="32">
        <v>35</v>
      </c>
    </row>
    <row r="64" spans="1:24" x14ac:dyDescent="0.3">
      <c r="A64" s="19" t="str">
        <f>$A$18</f>
        <v>Ulcer Gel</v>
      </c>
      <c r="D64" s="32">
        <v>45</v>
      </c>
    </row>
    <row r="65" spans="1:24" x14ac:dyDescent="0.3"/>
    <row r="66" spans="1:24" x14ac:dyDescent="0.3">
      <c r="A66" s="11" t="s">
        <v>252</v>
      </c>
    </row>
    <row r="67" spans="1:24" x14ac:dyDescent="0.3">
      <c r="A67" s="19" t="str">
        <f>$A$12</f>
        <v>Mouth Fresh Toothpaste</v>
      </c>
      <c r="E67" s="40"/>
      <c r="F67" s="40"/>
      <c r="G67" s="40"/>
      <c r="H67" s="40"/>
      <c r="I67" s="30">
        <v>0</v>
      </c>
      <c r="J67" s="40"/>
      <c r="K67" s="40"/>
      <c r="L67" s="40"/>
      <c r="M67" s="30">
        <v>0.05</v>
      </c>
      <c r="N67" s="40"/>
      <c r="O67" s="40"/>
      <c r="P67" s="40"/>
      <c r="Q67" s="30">
        <v>0.06</v>
      </c>
      <c r="R67" s="40"/>
      <c r="S67" s="40"/>
      <c r="T67" s="40"/>
      <c r="U67" s="30">
        <v>7.0000000000000007E-2</v>
      </c>
      <c r="V67" s="40"/>
      <c r="W67" s="40"/>
      <c r="X67" s="40"/>
    </row>
    <row r="68" spans="1:24" x14ac:dyDescent="0.3">
      <c r="A68" s="19" t="str">
        <f>$A$13</f>
        <v>Anti-Sensitivity Toothpaste</v>
      </c>
      <c r="E68" s="40"/>
      <c r="F68" s="40"/>
      <c r="G68" s="40"/>
      <c r="H68" s="40"/>
      <c r="I68" s="30">
        <v>0</v>
      </c>
      <c r="J68" s="40"/>
      <c r="K68" s="40"/>
      <c r="L68" s="40"/>
      <c r="M68" s="30">
        <v>0.05</v>
      </c>
      <c r="N68" s="40"/>
      <c r="O68" s="40"/>
      <c r="P68" s="40"/>
      <c r="Q68" s="30">
        <v>0.06</v>
      </c>
      <c r="R68" s="40"/>
      <c r="S68" s="40"/>
      <c r="T68" s="40"/>
      <c r="U68" s="30">
        <v>7.0000000000000007E-2</v>
      </c>
      <c r="V68" s="40"/>
      <c r="W68" s="40"/>
      <c r="X68" s="40"/>
    </row>
    <row r="69" spans="1:24" x14ac:dyDescent="0.3">
      <c r="A69" s="19" t="str">
        <f>$A$14</f>
        <v>Kids Toothpaste</v>
      </c>
      <c r="E69" s="40"/>
      <c r="F69" s="40"/>
      <c r="G69" s="40"/>
      <c r="H69" s="40"/>
      <c r="I69" s="30">
        <v>0</v>
      </c>
      <c r="J69" s="40"/>
      <c r="K69" s="40"/>
      <c r="L69" s="40"/>
      <c r="M69" s="30">
        <v>0.05</v>
      </c>
      <c r="N69" s="40"/>
      <c r="O69" s="40"/>
      <c r="P69" s="40"/>
      <c r="Q69" s="30">
        <v>0.06</v>
      </c>
      <c r="R69" s="40"/>
      <c r="S69" s="40"/>
      <c r="T69" s="40"/>
      <c r="U69" s="30">
        <v>7.0000000000000007E-2</v>
      </c>
      <c r="V69" s="40"/>
      <c r="W69" s="40"/>
      <c r="X69" s="40"/>
    </row>
    <row r="70" spans="1:24" x14ac:dyDescent="0.3">
      <c r="A70" s="19" t="str">
        <f>$A$15</f>
        <v>Toothbrush</v>
      </c>
      <c r="E70" s="40"/>
      <c r="F70" s="40"/>
      <c r="G70" s="40"/>
      <c r="H70" s="40"/>
      <c r="I70" s="30">
        <v>0</v>
      </c>
      <c r="J70" s="40"/>
      <c r="K70" s="40"/>
      <c r="L70" s="40"/>
      <c r="M70" s="30">
        <v>0.05</v>
      </c>
      <c r="N70" s="40"/>
      <c r="O70" s="40"/>
      <c r="P70" s="40"/>
      <c r="Q70" s="30">
        <v>0.06</v>
      </c>
      <c r="R70" s="40"/>
      <c r="S70" s="40"/>
      <c r="T70" s="40"/>
      <c r="U70" s="30">
        <v>7.0000000000000007E-2</v>
      </c>
      <c r="V70" s="40"/>
      <c r="W70" s="40"/>
      <c r="X70" s="40"/>
    </row>
    <row r="71" spans="1:24" x14ac:dyDescent="0.3">
      <c r="A71" s="48" t="str">
        <f>$A$16</f>
        <v>Mouthwash</v>
      </c>
      <c r="E71" s="40"/>
      <c r="F71" s="40"/>
      <c r="G71" s="40"/>
      <c r="H71" s="40"/>
      <c r="I71" s="30">
        <v>0</v>
      </c>
      <c r="J71" s="40"/>
      <c r="K71" s="40"/>
      <c r="L71" s="40"/>
      <c r="M71" s="30">
        <v>0.05</v>
      </c>
      <c r="N71" s="40"/>
      <c r="O71" s="40"/>
      <c r="P71" s="40"/>
      <c r="Q71" s="30">
        <v>0.06</v>
      </c>
      <c r="R71" s="40"/>
      <c r="S71" s="40"/>
      <c r="T71" s="40"/>
      <c r="U71" s="30">
        <v>7.0000000000000007E-2</v>
      </c>
      <c r="V71" s="40"/>
      <c r="W71" s="40"/>
      <c r="X71" s="40"/>
    </row>
    <row r="72" spans="1:24" x14ac:dyDescent="0.3">
      <c r="A72" s="19" t="str">
        <f>$A$17</f>
        <v>Gum Paint</v>
      </c>
      <c r="E72" s="40"/>
      <c r="F72" s="40"/>
      <c r="G72" s="40"/>
      <c r="H72" s="40"/>
      <c r="I72" s="30">
        <v>0</v>
      </c>
      <c r="J72" s="40"/>
      <c r="K72" s="40"/>
      <c r="L72" s="40"/>
      <c r="M72" s="30">
        <v>0.05</v>
      </c>
      <c r="N72" s="40"/>
      <c r="O72" s="40"/>
      <c r="P72" s="40"/>
      <c r="Q72" s="30">
        <v>0.06</v>
      </c>
      <c r="R72" s="40"/>
      <c r="S72" s="40"/>
      <c r="T72" s="40"/>
      <c r="U72" s="30">
        <v>7.0000000000000007E-2</v>
      </c>
      <c r="V72" s="40"/>
      <c r="W72" s="40"/>
      <c r="X72" s="40"/>
    </row>
    <row r="73" spans="1:24" x14ac:dyDescent="0.3">
      <c r="A73" s="19" t="str">
        <f>$A$18</f>
        <v>Ulcer Gel</v>
      </c>
      <c r="E73" s="40"/>
      <c r="F73" s="40"/>
      <c r="G73" s="40"/>
      <c r="H73" s="40"/>
      <c r="I73" s="30">
        <v>0</v>
      </c>
      <c r="J73" s="40"/>
      <c r="K73" s="40"/>
      <c r="L73" s="40"/>
      <c r="M73" s="30">
        <v>0.05</v>
      </c>
      <c r="N73" s="40"/>
      <c r="O73" s="40"/>
      <c r="P73" s="40"/>
      <c r="Q73" s="30">
        <v>0.06</v>
      </c>
      <c r="R73" s="40"/>
      <c r="S73" s="40"/>
      <c r="T73" s="40"/>
      <c r="U73" s="30">
        <v>7.0000000000000007E-2</v>
      </c>
      <c r="V73" s="40"/>
      <c r="W73" s="40"/>
      <c r="X73" s="40"/>
    </row>
    <row r="74" spans="1:24" x14ac:dyDescent="0.3"/>
    <row r="75" spans="1:24" x14ac:dyDescent="0.3">
      <c r="A75" s="11" t="s">
        <v>253</v>
      </c>
    </row>
    <row r="76" spans="1:24" x14ac:dyDescent="0.3">
      <c r="A76" s="19" t="str">
        <f>"Base Case Price "&amp;IF(D76=0,"",TEXT(D76,"+ 0%;- 0%"))</f>
        <v>Base Case Price - 20%</v>
      </c>
      <c r="D76" s="30">
        <v>-0.2</v>
      </c>
    </row>
    <row r="77" spans="1:24" x14ac:dyDescent="0.3">
      <c r="A77" s="19" t="str">
        <f t="shared" ref="A77:A80" si="15">"Base Case Price "&amp;IF(D77=0,"",TEXT(D77,"+ 0%;- 0%"))</f>
        <v>Base Case Price - 10%</v>
      </c>
      <c r="D77" s="30">
        <v>-0.1</v>
      </c>
    </row>
    <row r="78" spans="1:24" x14ac:dyDescent="0.3">
      <c r="A78" s="19" t="str">
        <f t="shared" si="15"/>
        <v xml:space="preserve">Base Case Price </v>
      </c>
      <c r="D78" s="30">
        <v>0</v>
      </c>
    </row>
    <row r="79" spans="1:24" x14ac:dyDescent="0.3">
      <c r="A79" s="19" t="str">
        <f t="shared" si="15"/>
        <v>Base Case Price + 10%</v>
      </c>
      <c r="D79" s="30">
        <v>0.1</v>
      </c>
    </row>
    <row r="80" spans="1:24" x14ac:dyDescent="0.3">
      <c r="A80" s="19" t="str">
        <f t="shared" si="15"/>
        <v>Base Case Price + 20%</v>
      </c>
      <c r="D80" s="30">
        <v>0.2</v>
      </c>
    </row>
    <row r="81" spans="1:24" x14ac:dyDescent="0.3">
      <c r="A81" s="19" t="s">
        <v>41</v>
      </c>
      <c r="C81" s="138">
        <v>3</v>
      </c>
      <c r="D81" s="42" cm="1">
        <f t="array" ref="D81">INDEX(D76:D80,C81,1)</f>
        <v>0</v>
      </c>
      <c r="E81" s="11"/>
    </row>
    <row r="82" spans="1:24" x14ac:dyDescent="0.3">
      <c r="F82" s="26"/>
    </row>
    <row r="83" spans="1:24" x14ac:dyDescent="0.3">
      <c r="A83" s="11" t="s">
        <v>254</v>
      </c>
      <c r="D83" s="10" t="s">
        <v>236</v>
      </c>
      <c r="E83" s="11"/>
    </row>
    <row r="84" spans="1:24" x14ac:dyDescent="0.3">
      <c r="A84" s="19" t="str">
        <f>$A$12</f>
        <v>Mouth Fresh Toothpaste</v>
      </c>
      <c r="D84" s="31">
        <f>D58*(1+$D$81)</f>
        <v>85</v>
      </c>
      <c r="E84" s="31">
        <f>ROUND(D84*(1+E67),2)</f>
        <v>85</v>
      </c>
      <c r="F84" s="31">
        <f t="shared" ref="F84:X84" si="16">ROUND(E84*(1+F67),2)</f>
        <v>85</v>
      </c>
      <c r="G84" s="31">
        <f t="shared" si="16"/>
        <v>85</v>
      </c>
      <c r="H84" s="31">
        <f t="shared" si="16"/>
        <v>85</v>
      </c>
      <c r="I84" s="31">
        <f t="shared" si="16"/>
        <v>85</v>
      </c>
      <c r="J84" s="31">
        <f t="shared" si="16"/>
        <v>85</v>
      </c>
      <c r="K84" s="31">
        <f t="shared" si="16"/>
        <v>85</v>
      </c>
      <c r="L84" s="31">
        <f t="shared" si="16"/>
        <v>85</v>
      </c>
      <c r="M84" s="31">
        <f t="shared" si="16"/>
        <v>89.25</v>
      </c>
      <c r="N84" s="31">
        <f t="shared" si="16"/>
        <v>89.25</v>
      </c>
      <c r="O84" s="31">
        <f t="shared" si="16"/>
        <v>89.25</v>
      </c>
      <c r="P84" s="31">
        <f t="shared" si="16"/>
        <v>89.25</v>
      </c>
      <c r="Q84" s="31">
        <f t="shared" si="16"/>
        <v>94.61</v>
      </c>
      <c r="R84" s="31">
        <f t="shared" si="16"/>
        <v>94.61</v>
      </c>
      <c r="S84" s="31">
        <f t="shared" si="16"/>
        <v>94.61</v>
      </c>
      <c r="T84" s="31">
        <f t="shared" si="16"/>
        <v>94.61</v>
      </c>
      <c r="U84" s="31">
        <f t="shared" si="16"/>
        <v>101.23</v>
      </c>
      <c r="V84" s="31">
        <f t="shared" si="16"/>
        <v>101.23</v>
      </c>
      <c r="W84" s="31">
        <f t="shared" si="16"/>
        <v>101.23</v>
      </c>
      <c r="X84" s="31">
        <f t="shared" si="16"/>
        <v>101.23</v>
      </c>
    </row>
    <row r="85" spans="1:24" x14ac:dyDescent="0.3">
      <c r="A85" s="19" t="str">
        <f>$A$13</f>
        <v>Anti-Sensitivity Toothpaste</v>
      </c>
      <c r="D85" s="31">
        <f t="shared" ref="D85:D90" si="17">D59*(1+$D$81)</f>
        <v>95</v>
      </c>
      <c r="E85" s="31">
        <f t="shared" ref="E85:X85" si="18">ROUND(D85*(1+E68),2)</f>
        <v>95</v>
      </c>
      <c r="F85" s="31">
        <f t="shared" si="18"/>
        <v>95</v>
      </c>
      <c r="G85" s="31">
        <f t="shared" si="18"/>
        <v>95</v>
      </c>
      <c r="H85" s="31">
        <f t="shared" si="18"/>
        <v>95</v>
      </c>
      <c r="I85" s="31">
        <f t="shared" si="18"/>
        <v>95</v>
      </c>
      <c r="J85" s="31">
        <f t="shared" si="18"/>
        <v>95</v>
      </c>
      <c r="K85" s="31">
        <f t="shared" si="18"/>
        <v>95</v>
      </c>
      <c r="L85" s="31">
        <f t="shared" si="18"/>
        <v>95</v>
      </c>
      <c r="M85" s="31">
        <f t="shared" si="18"/>
        <v>99.75</v>
      </c>
      <c r="N85" s="31">
        <f t="shared" si="18"/>
        <v>99.75</v>
      </c>
      <c r="O85" s="31">
        <f t="shared" si="18"/>
        <v>99.75</v>
      </c>
      <c r="P85" s="31">
        <f t="shared" si="18"/>
        <v>99.75</v>
      </c>
      <c r="Q85" s="31">
        <f t="shared" si="18"/>
        <v>105.74</v>
      </c>
      <c r="R85" s="31">
        <f t="shared" si="18"/>
        <v>105.74</v>
      </c>
      <c r="S85" s="31">
        <f t="shared" si="18"/>
        <v>105.74</v>
      </c>
      <c r="T85" s="31">
        <f t="shared" si="18"/>
        <v>105.74</v>
      </c>
      <c r="U85" s="31">
        <f t="shared" si="18"/>
        <v>113.14</v>
      </c>
      <c r="V85" s="31">
        <f t="shared" si="18"/>
        <v>113.14</v>
      </c>
      <c r="W85" s="31">
        <f t="shared" si="18"/>
        <v>113.14</v>
      </c>
      <c r="X85" s="31">
        <f t="shared" si="18"/>
        <v>113.14</v>
      </c>
    </row>
    <row r="86" spans="1:24" x14ac:dyDescent="0.3">
      <c r="A86" s="19" t="str">
        <f>$A$14</f>
        <v>Kids Toothpaste</v>
      </c>
      <c r="D86" s="31">
        <f t="shared" si="17"/>
        <v>80</v>
      </c>
      <c r="E86" s="31">
        <f t="shared" ref="E86:X86" si="19">ROUND(D86*(1+E69),2)</f>
        <v>80</v>
      </c>
      <c r="F86" s="31">
        <f t="shared" si="19"/>
        <v>80</v>
      </c>
      <c r="G86" s="31">
        <f t="shared" si="19"/>
        <v>80</v>
      </c>
      <c r="H86" s="31">
        <f t="shared" si="19"/>
        <v>80</v>
      </c>
      <c r="I86" s="31">
        <f t="shared" si="19"/>
        <v>80</v>
      </c>
      <c r="J86" s="31">
        <f t="shared" si="19"/>
        <v>80</v>
      </c>
      <c r="K86" s="31">
        <f t="shared" si="19"/>
        <v>80</v>
      </c>
      <c r="L86" s="31">
        <f t="shared" si="19"/>
        <v>80</v>
      </c>
      <c r="M86" s="31">
        <f t="shared" si="19"/>
        <v>84</v>
      </c>
      <c r="N86" s="31">
        <f t="shared" si="19"/>
        <v>84</v>
      </c>
      <c r="O86" s="31">
        <f t="shared" si="19"/>
        <v>84</v>
      </c>
      <c r="P86" s="31">
        <f t="shared" si="19"/>
        <v>84</v>
      </c>
      <c r="Q86" s="31">
        <f t="shared" si="19"/>
        <v>89.04</v>
      </c>
      <c r="R86" s="31">
        <f t="shared" si="19"/>
        <v>89.04</v>
      </c>
      <c r="S86" s="31">
        <f t="shared" si="19"/>
        <v>89.04</v>
      </c>
      <c r="T86" s="31">
        <f t="shared" si="19"/>
        <v>89.04</v>
      </c>
      <c r="U86" s="31">
        <f t="shared" si="19"/>
        <v>95.27</v>
      </c>
      <c r="V86" s="31">
        <f t="shared" si="19"/>
        <v>95.27</v>
      </c>
      <c r="W86" s="31">
        <f t="shared" si="19"/>
        <v>95.27</v>
      </c>
      <c r="X86" s="31">
        <f t="shared" si="19"/>
        <v>95.27</v>
      </c>
    </row>
    <row r="87" spans="1:24" x14ac:dyDescent="0.3">
      <c r="A87" s="19" t="str">
        <f>$A$15</f>
        <v>Toothbrush</v>
      </c>
      <c r="D87" s="31">
        <f t="shared" si="17"/>
        <v>65</v>
      </c>
      <c r="E87" s="31">
        <f t="shared" ref="E87:X87" si="20">ROUND(D87*(1+E70),2)</f>
        <v>65</v>
      </c>
      <c r="F87" s="31">
        <f t="shared" si="20"/>
        <v>65</v>
      </c>
      <c r="G87" s="31">
        <f t="shared" si="20"/>
        <v>65</v>
      </c>
      <c r="H87" s="31">
        <f t="shared" si="20"/>
        <v>65</v>
      </c>
      <c r="I87" s="31">
        <f t="shared" si="20"/>
        <v>65</v>
      </c>
      <c r="J87" s="31">
        <f t="shared" si="20"/>
        <v>65</v>
      </c>
      <c r="K87" s="31">
        <f t="shared" si="20"/>
        <v>65</v>
      </c>
      <c r="L87" s="31">
        <f t="shared" si="20"/>
        <v>65</v>
      </c>
      <c r="M87" s="31">
        <f t="shared" si="20"/>
        <v>68.25</v>
      </c>
      <c r="N87" s="31">
        <f t="shared" si="20"/>
        <v>68.25</v>
      </c>
      <c r="O87" s="31">
        <f t="shared" si="20"/>
        <v>68.25</v>
      </c>
      <c r="P87" s="31">
        <f t="shared" si="20"/>
        <v>68.25</v>
      </c>
      <c r="Q87" s="31">
        <f t="shared" si="20"/>
        <v>72.349999999999994</v>
      </c>
      <c r="R87" s="31">
        <f t="shared" si="20"/>
        <v>72.349999999999994</v>
      </c>
      <c r="S87" s="31">
        <f t="shared" si="20"/>
        <v>72.349999999999994</v>
      </c>
      <c r="T87" s="31">
        <f t="shared" si="20"/>
        <v>72.349999999999994</v>
      </c>
      <c r="U87" s="31">
        <f t="shared" si="20"/>
        <v>77.41</v>
      </c>
      <c r="V87" s="31">
        <f t="shared" si="20"/>
        <v>77.41</v>
      </c>
      <c r="W87" s="31">
        <f t="shared" si="20"/>
        <v>77.41</v>
      </c>
      <c r="X87" s="31">
        <f t="shared" si="20"/>
        <v>77.41</v>
      </c>
    </row>
    <row r="88" spans="1:24" x14ac:dyDescent="0.3">
      <c r="A88" s="48" t="str">
        <f>$A$16</f>
        <v>Mouthwash</v>
      </c>
      <c r="D88" s="31">
        <f t="shared" si="17"/>
        <v>110</v>
      </c>
      <c r="E88" s="31">
        <f t="shared" ref="E88:X88" si="21">ROUND(D88*(1+E71),2)</f>
        <v>110</v>
      </c>
      <c r="F88" s="31">
        <f t="shared" si="21"/>
        <v>110</v>
      </c>
      <c r="G88" s="31">
        <f t="shared" si="21"/>
        <v>110</v>
      </c>
      <c r="H88" s="31">
        <f t="shared" si="21"/>
        <v>110</v>
      </c>
      <c r="I88" s="31">
        <f t="shared" si="21"/>
        <v>110</v>
      </c>
      <c r="J88" s="31">
        <f t="shared" si="21"/>
        <v>110</v>
      </c>
      <c r="K88" s="31">
        <f t="shared" si="21"/>
        <v>110</v>
      </c>
      <c r="L88" s="31">
        <f t="shared" si="21"/>
        <v>110</v>
      </c>
      <c r="M88" s="31">
        <f t="shared" si="21"/>
        <v>115.5</v>
      </c>
      <c r="N88" s="31">
        <f t="shared" si="21"/>
        <v>115.5</v>
      </c>
      <c r="O88" s="31">
        <f t="shared" si="21"/>
        <v>115.5</v>
      </c>
      <c r="P88" s="31">
        <f t="shared" si="21"/>
        <v>115.5</v>
      </c>
      <c r="Q88" s="31">
        <f t="shared" si="21"/>
        <v>122.43</v>
      </c>
      <c r="R88" s="31">
        <f t="shared" si="21"/>
        <v>122.43</v>
      </c>
      <c r="S88" s="31">
        <f t="shared" si="21"/>
        <v>122.43</v>
      </c>
      <c r="T88" s="31">
        <f t="shared" si="21"/>
        <v>122.43</v>
      </c>
      <c r="U88" s="31">
        <f t="shared" si="21"/>
        <v>131</v>
      </c>
      <c r="V88" s="31">
        <f t="shared" si="21"/>
        <v>131</v>
      </c>
      <c r="W88" s="31">
        <f t="shared" si="21"/>
        <v>131</v>
      </c>
      <c r="X88" s="31">
        <f t="shared" si="21"/>
        <v>131</v>
      </c>
    </row>
    <row r="89" spans="1:24" x14ac:dyDescent="0.3">
      <c r="A89" s="19" t="str">
        <f>$A$17</f>
        <v>Gum Paint</v>
      </c>
      <c r="D89" s="31">
        <f t="shared" si="17"/>
        <v>35</v>
      </c>
      <c r="E89" s="31">
        <f t="shared" ref="E89:X89" si="22">ROUND(D89*(1+E72),2)</f>
        <v>35</v>
      </c>
      <c r="F89" s="31">
        <f t="shared" si="22"/>
        <v>35</v>
      </c>
      <c r="G89" s="31">
        <f t="shared" si="22"/>
        <v>35</v>
      </c>
      <c r="H89" s="31">
        <f t="shared" si="22"/>
        <v>35</v>
      </c>
      <c r="I89" s="31">
        <f t="shared" si="22"/>
        <v>35</v>
      </c>
      <c r="J89" s="31">
        <f t="shared" si="22"/>
        <v>35</v>
      </c>
      <c r="K89" s="31">
        <f t="shared" si="22"/>
        <v>35</v>
      </c>
      <c r="L89" s="31">
        <f t="shared" si="22"/>
        <v>35</v>
      </c>
      <c r="M89" s="31">
        <f t="shared" si="22"/>
        <v>36.75</v>
      </c>
      <c r="N89" s="31">
        <f t="shared" si="22"/>
        <v>36.75</v>
      </c>
      <c r="O89" s="31">
        <f t="shared" si="22"/>
        <v>36.75</v>
      </c>
      <c r="P89" s="31">
        <f t="shared" si="22"/>
        <v>36.75</v>
      </c>
      <c r="Q89" s="31">
        <f t="shared" si="22"/>
        <v>38.96</v>
      </c>
      <c r="R89" s="31">
        <f t="shared" si="22"/>
        <v>38.96</v>
      </c>
      <c r="S89" s="31">
        <f t="shared" si="22"/>
        <v>38.96</v>
      </c>
      <c r="T89" s="31">
        <f t="shared" si="22"/>
        <v>38.96</v>
      </c>
      <c r="U89" s="31">
        <f t="shared" si="22"/>
        <v>41.69</v>
      </c>
      <c r="V89" s="31">
        <f t="shared" si="22"/>
        <v>41.69</v>
      </c>
      <c r="W89" s="31">
        <f t="shared" si="22"/>
        <v>41.69</v>
      </c>
      <c r="X89" s="31">
        <f t="shared" si="22"/>
        <v>41.69</v>
      </c>
    </row>
    <row r="90" spans="1:24" x14ac:dyDescent="0.3">
      <c r="A90" s="19" t="str">
        <f>$A$18</f>
        <v>Ulcer Gel</v>
      </c>
      <c r="D90" s="31">
        <f t="shared" si="17"/>
        <v>45</v>
      </c>
      <c r="E90" s="31">
        <f t="shared" ref="E90:X90" si="23">ROUND(D90*(1+E73),2)</f>
        <v>45</v>
      </c>
      <c r="F90" s="31">
        <f t="shared" si="23"/>
        <v>45</v>
      </c>
      <c r="G90" s="31">
        <f t="shared" si="23"/>
        <v>45</v>
      </c>
      <c r="H90" s="31">
        <f t="shared" si="23"/>
        <v>45</v>
      </c>
      <c r="I90" s="31">
        <f t="shared" si="23"/>
        <v>45</v>
      </c>
      <c r="J90" s="31">
        <f t="shared" si="23"/>
        <v>45</v>
      </c>
      <c r="K90" s="31">
        <f t="shared" si="23"/>
        <v>45</v>
      </c>
      <c r="L90" s="31">
        <f t="shared" si="23"/>
        <v>45</v>
      </c>
      <c r="M90" s="31">
        <f t="shared" si="23"/>
        <v>47.25</v>
      </c>
      <c r="N90" s="31">
        <f t="shared" si="23"/>
        <v>47.25</v>
      </c>
      <c r="O90" s="31">
        <f t="shared" si="23"/>
        <v>47.25</v>
      </c>
      <c r="P90" s="31">
        <f t="shared" si="23"/>
        <v>47.25</v>
      </c>
      <c r="Q90" s="31">
        <f t="shared" si="23"/>
        <v>50.09</v>
      </c>
      <c r="R90" s="31">
        <f t="shared" si="23"/>
        <v>50.09</v>
      </c>
      <c r="S90" s="31">
        <f t="shared" si="23"/>
        <v>50.09</v>
      </c>
      <c r="T90" s="31">
        <f t="shared" si="23"/>
        <v>50.09</v>
      </c>
      <c r="U90" s="31">
        <f t="shared" si="23"/>
        <v>53.6</v>
      </c>
      <c r="V90" s="31">
        <f t="shared" si="23"/>
        <v>53.6</v>
      </c>
      <c r="W90" s="31">
        <f t="shared" si="23"/>
        <v>53.6</v>
      </c>
      <c r="X90" s="31">
        <f t="shared" si="23"/>
        <v>53.6</v>
      </c>
    </row>
    <row r="91" spans="1:24" x14ac:dyDescent="0.3"/>
    <row r="92" spans="1:24" x14ac:dyDescent="0.3">
      <c r="A92" s="11" t="s">
        <v>38</v>
      </c>
      <c r="E92" s="20"/>
    </row>
    <row r="93" spans="1:24" x14ac:dyDescent="0.3">
      <c r="A93" s="19" t="s">
        <v>256</v>
      </c>
      <c r="C93" s="10" t="s">
        <v>3</v>
      </c>
      <c r="D93" s="34">
        <v>0.02</v>
      </c>
    </row>
    <row r="94" spans="1:24" x14ac:dyDescent="0.3">
      <c r="A94" s="19"/>
      <c r="D94" s="10"/>
    </row>
    <row r="95" spans="1:24" x14ac:dyDescent="0.3">
      <c r="A95" s="11" t="s">
        <v>45</v>
      </c>
      <c r="D95" s="10"/>
    </row>
    <row r="96" spans="1:24" x14ac:dyDescent="0.3">
      <c r="A96" s="11"/>
      <c r="D96" s="10"/>
    </row>
    <row r="97" spans="1:9" x14ac:dyDescent="0.3">
      <c r="A97" s="44" t="s">
        <v>259</v>
      </c>
      <c r="D97" s="10"/>
      <c r="G97" s="136" t="s">
        <v>2</v>
      </c>
    </row>
    <row r="98" spans="1:9" x14ac:dyDescent="0.3">
      <c r="A98" s="19"/>
      <c r="C98" s="130" t="s">
        <v>261</v>
      </c>
      <c r="D98" s="131"/>
      <c r="E98" s="135">
        <v>1</v>
      </c>
      <c r="F98" s="135">
        <f>E98+1</f>
        <v>2</v>
      </c>
      <c r="G98" s="135">
        <f t="shared" ref="G98:I98" si="24">F98+1</f>
        <v>3</v>
      </c>
      <c r="H98" s="135">
        <f t="shared" si="24"/>
        <v>4</v>
      </c>
      <c r="I98" s="135">
        <f t="shared" si="24"/>
        <v>5</v>
      </c>
    </row>
    <row r="99" spans="1:9" outlineLevel="1" x14ac:dyDescent="0.3">
      <c r="A99" s="45"/>
      <c r="C99" s="125"/>
      <c r="E99" s="141">
        <f>SUMIFS('Revenue Calc'!$E$46:$X$46,'Revenue Calc'!$E$8:$X$8,E98)</f>
        <v>74.115949999999998</v>
      </c>
      <c r="F99" s="141">
        <f>SUMIFS('Revenue Calc'!$E$46:$X$46,'Revenue Calc'!$E$8:$X$8,F98)</f>
        <v>175.90735000000001</v>
      </c>
      <c r="G99" s="141">
        <f>SUMIFS('Revenue Calc'!$E$46:$X$46,'Revenue Calc'!$E$8:$X$8,G98)</f>
        <v>248.90108250000003</v>
      </c>
      <c r="H99" s="141">
        <f>SUMIFS('Revenue Calc'!$E$46:$X$46,'Revenue Calc'!$E$8:$X$8,H98)</f>
        <v>312.97156949999999</v>
      </c>
      <c r="I99" s="141">
        <f>SUMIFS('Revenue Calc'!$E$46:$X$46,'Revenue Calc'!$E$8:$X$8,I98)</f>
        <v>382.24082419999996</v>
      </c>
    </row>
    <row r="100" spans="1:9" x14ac:dyDescent="0.3">
      <c r="A100" s="19"/>
      <c r="C100" s="129" t="str">
        <f>$A$39</f>
        <v>Worst Case Vol. (-20%)</v>
      </c>
      <c r="D100" s="139">
        <v>1</v>
      </c>
      <c r="E100" s="133">
        <f t="dataTable" ref="E100:I106" dt2D="0" dtr="0" r1="C46"/>
        <v>59.293250000000008</v>
      </c>
      <c r="F100" s="133">
        <v>140.72725</v>
      </c>
      <c r="G100" s="133">
        <v>199.123785</v>
      </c>
      <c r="H100" s="133">
        <v>250.378558</v>
      </c>
      <c r="I100" s="133">
        <v>305.79388549999999</v>
      </c>
    </row>
    <row r="101" spans="1:9" x14ac:dyDescent="0.3">
      <c r="A101" s="19"/>
      <c r="C101" s="129" t="str">
        <f>$A$40</f>
        <v>Worst Case Vol. (-15%)</v>
      </c>
      <c r="D101" s="139">
        <f>D100+1</f>
        <v>2</v>
      </c>
      <c r="E101" s="133">
        <v>63.002000000000002</v>
      </c>
      <c r="F101" s="133">
        <v>149.53380000000001</v>
      </c>
      <c r="G101" s="133">
        <v>211.57836000000003</v>
      </c>
      <c r="H101" s="133">
        <v>266.02953910000002</v>
      </c>
      <c r="I101" s="133">
        <v>324.91468810000003</v>
      </c>
    </row>
    <row r="102" spans="1:9" x14ac:dyDescent="0.3">
      <c r="A102" s="19"/>
      <c r="C102" s="129" t="str">
        <f>$A$41</f>
        <v>Worst Case Vol. (-10%)</v>
      </c>
      <c r="D102" s="139">
        <f t="shared" ref="D102:D106" si="25">D101+1</f>
        <v>3</v>
      </c>
      <c r="E102" s="152">
        <v>66.705800000000011</v>
      </c>
      <c r="F102" s="152">
        <v>158.32570000000001</v>
      </c>
      <c r="G102" s="152">
        <v>224.03178</v>
      </c>
      <c r="H102" s="152">
        <v>281.6942636</v>
      </c>
      <c r="I102" s="152">
        <v>344.04787240000002</v>
      </c>
    </row>
    <row r="103" spans="1:9" x14ac:dyDescent="0.3">
      <c r="A103" s="19"/>
      <c r="C103" s="129" t="str">
        <f>$A$42</f>
        <v>Base Case Vol.</v>
      </c>
      <c r="D103" s="139">
        <f t="shared" si="25"/>
        <v>4</v>
      </c>
      <c r="E103" s="133">
        <v>74.115949999999998</v>
      </c>
      <c r="F103" s="133">
        <v>175.90735000000001</v>
      </c>
      <c r="G103" s="133">
        <v>248.90108250000003</v>
      </c>
      <c r="H103" s="133">
        <v>312.97156949999999</v>
      </c>
      <c r="I103" s="133">
        <v>382.24082419999996</v>
      </c>
    </row>
    <row r="104" spans="1:9" x14ac:dyDescent="0.3">
      <c r="A104" s="19"/>
      <c r="C104" s="129" t="str">
        <f>$A$43</f>
        <v>Best Case Vol. (+10%)</v>
      </c>
      <c r="D104" s="139">
        <f t="shared" si="25"/>
        <v>5</v>
      </c>
      <c r="E104" s="153">
        <v>81.530950000000004</v>
      </c>
      <c r="F104" s="153">
        <v>193.50619999999998</v>
      </c>
      <c r="G104" s="153">
        <v>273.80109749999997</v>
      </c>
      <c r="H104" s="153">
        <v>344.27575469999999</v>
      </c>
      <c r="I104" s="153">
        <v>420.4927252</v>
      </c>
    </row>
    <row r="105" spans="1:9" x14ac:dyDescent="0.3">
      <c r="A105" s="19"/>
      <c r="C105" s="129" t="str">
        <f>$A$44</f>
        <v>Best Case Vol. (+15%)</v>
      </c>
      <c r="D105" s="139">
        <f t="shared" si="25"/>
        <v>6</v>
      </c>
      <c r="E105" s="133">
        <v>85.236899999999991</v>
      </c>
      <c r="F105" s="133">
        <v>202.30770000000001</v>
      </c>
      <c r="G105" s="133">
        <v>286.26165749999996</v>
      </c>
      <c r="H105" s="133">
        <v>359.94076009999998</v>
      </c>
      <c r="I105" s="133">
        <v>439.61019299999998</v>
      </c>
    </row>
    <row r="106" spans="1:9" x14ac:dyDescent="0.3">
      <c r="A106" s="19"/>
      <c r="C106" s="129" t="str">
        <f>$A$45</f>
        <v>Best Case Vol. (+20%)</v>
      </c>
      <c r="D106" s="139">
        <f t="shared" si="25"/>
        <v>7</v>
      </c>
      <c r="E106" s="133">
        <v>88.936849999999993</v>
      </c>
      <c r="F106" s="133">
        <v>211.08994999999999</v>
      </c>
      <c r="G106" s="133">
        <v>298.68515250000002</v>
      </c>
      <c r="H106" s="133">
        <v>375.56480329999999</v>
      </c>
      <c r="I106" s="133">
        <v>458.69687169999997</v>
      </c>
    </row>
    <row r="107" spans="1:9" x14ac:dyDescent="0.3">
      <c r="A107" s="19"/>
      <c r="D107" s="10"/>
    </row>
    <row r="108" spans="1:9" x14ac:dyDescent="0.3">
      <c r="A108" s="44" t="s">
        <v>260</v>
      </c>
      <c r="D108" s="10"/>
      <c r="G108" s="136" t="s">
        <v>2</v>
      </c>
    </row>
    <row r="109" spans="1:9" x14ac:dyDescent="0.3">
      <c r="A109" s="19"/>
      <c r="C109" s="130" t="s">
        <v>261</v>
      </c>
      <c r="D109" s="131"/>
      <c r="E109" s="135">
        <v>1</v>
      </c>
      <c r="F109" s="135">
        <f>E109+1</f>
        <v>2</v>
      </c>
      <c r="G109" s="135">
        <f t="shared" ref="G109:I109" si="26">F109+1</f>
        <v>3</v>
      </c>
      <c r="H109" s="135">
        <f t="shared" si="26"/>
        <v>4</v>
      </c>
      <c r="I109" s="135">
        <f t="shared" si="26"/>
        <v>5</v>
      </c>
    </row>
    <row r="110" spans="1:9" outlineLevel="1" x14ac:dyDescent="0.3">
      <c r="A110" s="45"/>
      <c r="C110" s="125"/>
      <c r="E110" s="141">
        <f>SUMIFS('Revenue Calc'!$E$46:$X$46,'Revenue Calc'!$E$8:$X$8,E109)</f>
        <v>74.115949999999998</v>
      </c>
      <c r="F110" s="141">
        <f>SUMIFS('Revenue Calc'!$E$46:$X$46,'Revenue Calc'!$E$8:$X$8,F109)</f>
        <v>175.90735000000001</v>
      </c>
      <c r="G110" s="141">
        <f>SUMIFS('Revenue Calc'!$E$46:$X$46,'Revenue Calc'!$E$8:$X$8,G109)</f>
        <v>248.90108250000003</v>
      </c>
      <c r="H110" s="141">
        <f>SUMIFS('Revenue Calc'!$E$46:$X$46,'Revenue Calc'!$E$8:$X$8,H109)</f>
        <v>312.97156949999999</v>
      </c>
      <c r="I110" s="141">
        <f>SUMIFS('Revenue Calc'!$E$46:$X$46,'Revenue Calc'!$E$8:$X$8,I109)</f>
        <v>382.24082419999996</v>
      </c>
    </row>
    <row r="111" spans="1:9" x14ac:dyDescent="0.3">
      <c r="A111" s="19"/>
      <c r="C111" s="129" t="str">
        <f>$A$76</f>
        <v>Base Case Price - 20%</v>
      </c>
      <c r="D111" s="139">
        <v>1</v>
      </c>
      <c r="E111" s="133">
        <f t="dataTable" ref="E111:I115" dt2D="0" dtr="0" r1="C81" ca="1"/>
        <v>59.292759999999994</v>
      </c>
      <c r="F111" s="133">
        <v>140.72587999999999</v>
      </c>
      <c r="G111" s="133">
        <v>199.12086599999998</v>
      </c>
      <c r="H111" s="133">
        <v>250.3648823</v>
      </c>
      <c r="I111" s="133">
        <v>305.78332560000001</v>
      </c>
    </row>
    <row r="112" spans="1:9" x14ac:dyDescent="0.3">
      <c r="A112" s="19"/>
      <c r="C112" s="129" t="str">
        <f>$A$77</f>
        <v>Base Case Price - 10%</v>
      </c>
      <c r="D112" s="139">
        <f>D111+1</f>
        <v>2</v>
      </c>
      <c r="E112" s="133">
        <v>66.704354999999993</v>
      </c>
      <c r="F112" s="133">
        <v>158.31661499999998</v>
      </c>
      <c r="G112" s="133">
        <v>224.02366840000002</v>
      </c>
      <c r="H112" s="133">
        <v>281.68348730000002</v>
      </c>
      <c r="I112" s="133">
        <v>344.0347056</v>
      </c>
    </row>
    <row r="113" spans="1:9" x14ac:dyDescent="0.3">
      <c r="A113" s="19"/>
      <c r="C113" s="129" t="str">
        <f>$A$78</f>
        <v xml:space="preserve">Base Case Price </v>
      </c>
      <c r="D113" s="139">
        <f t="shared" ref="D113:D115" si="27">D112+1</f>
        <v>3</v>
      </c>
      <c r="E113" s="133">
        <v>74.115949999999998</v>
      </c>
      <c r="F113" s="133">
        <v>175.90735000000001</v>
      </c>
      <c r="G113" s="133">
        <v>248.90108250000003</v>
      </c>
      <c r="H113" s="133">
        <v>312.97156949999999</v>
      </c>
      <c r="I113" s="133">
        <v>382.24082419999996</v>
      </c>
    </row>
    <row r="114" spans="1:9" x14ac:dyDescent="0.3">
      <c r="A114" s="19"/>
      <c r="C114" s="129" t="str">
        <f>$A$79</f>
        <v>Base Case Price + 10%</v>
      </c>
      <c r="D114" s="139">
        <f t="shared" si="27"/>
        <v>4</v>
      </c>
      <c r="E114" s="133">
        <v>81.527545000000003</v>
      </c>
      <c r="F114" s="133">
        <v>193.498085</v>
      </c>
      <c r="G114" s="133">
        <v>273.80388490000001</v>
      </c>
      <c r="H114" s="133">
        <v>344.25965170000001</v>
      </c>
      <c r="I114" s="133">
        <v>420.46171820000006</v>
      </c>
    </row>
    <row r="115" spans="1:9" x14ac:dyDescent="0.3">
      <c r="A115" s="19"/>
      <c r="C115" s="129" t="str">
        <f>$A$80</f>
        <v>Base Case Price + 20%</v>
      </c>
      <c r="D115" s="139">
        <f t="shared" si="27"/>
        <v>5</v>
      </c>
      <c r="E115" s="133">
        <v>88.939140000000009</v>
      </c>
      <c r="F115" s="133">
        <v>211.08882000000003</v>
      </c>
      <c r="G115" s="133">
        <v>298.68129900000002</v>
      </c>
      <c r="H115" s="133">
        <v>375.5481418</v>
      </c>
      <c r="I115" s="133">
        <v>458.68089980000002</v>
      </c>
    </row>
    <row r="116" spans="1:9" x14ac:dyDescent="0.3">
      <c r="A116" s="19"/>
    </row>
    <row r="117" spans="1:9" ht="15" thickBot="1" x14ac:dyDescent="0.35">
      <c r="A117" s="44" t="s">
        <v>264</v>
      </c>
    </row>
    <row r="118" spans="1:9" ht="15" thickBot="1" x14ac:dyDescent="0.35">
      <c r="A118" s="19"/>
      <c r="C118" s="134" t="s">
        <v>261</v>
      </c>
      <c r="D118" s="131"/>
      <c r="E118" s="132"/>
      <c r="F118" s="132"/>
      <c r="G118" s="132"/>
      <c r="H118" s="156" t="s">
        <v>265</v>
      </c>
      <c r="I118" s="157">
        <v>1</v>
      </c>
    </row>
    <row r="119" spans="1:9" ht="28.8" x14ac:dyDescent="0.3">
      <c r="A119" s="45"/>
      <c r="C119" s="125"/>
      <c r="E119" s="137" t="str">
        <f>$A$76</f>
        <v>Base Case Price - 20%</v>
      </c>
      <c r="F119" s="137" t="str">
        <f>$A$77</f>
        <v>Base Case Price - 10%</v>
      </c>
      <c r="G119" s="137" t="str">
        <f>$A$78</f>
        <v xml:space="preserve">Base Case Price </v>
      </c>
      <c r="H119" s="137" t="str">
        <f>$A$79</f>
        <v>Base Case Price + 10%</v>
      </c>
      <c r="I119" s="137" t="str">
        <f>$A$80</f>
        <v>Base Case Price + 20%</v>
      </c>
    </row>
    <row r="120" spans="1:9" outlineLevel="1" x14ac:dyDescent="0.3">
      <c r="A120" s="45"/>
      <c r="C120" s="125"/>
      <c r="D120" s="141">
        <f>SUMIFS('Revenue Calc'!$E$46:$X$46,'Revenue Calc'!$E$8:$X$8,I118)</f>
        <v>74.115949999999998</v>
      </c>
      <c r="E120" s="140">
        <v>1</v>
      </c>
      <c r="F120" s="140">
        <f>E120+1</f>
        <v>2</v>
      </c>
      <c r="G120" s="140">
        <f t="shared" ref="G120:I120" si="28">F120+1</f>
        <v>3</v>
      </c>
      <c r="H120" s="140">
        <f t="shared" si="28"/>
        <v>4</v>
      </c>
      <c r="I120" s="140">
        <f t="shared" si="28"/>
        <v>5</v>
      </c>
    </row>
    <row r="121" spans="1:9" x14ac:dyDescent="0.3">
      <c r="A121" s="19"/>
      <c r="C121" s="129" t="str">
        <f>$A$39</f>
        <v>Worst Case Vol. (-20%)</v>
      </c>
      <c r="D121" s="139">
        <v>1</v>
      </c>
      <c r="E121" s="133">
        <f t="dataTable" ref="E121:I127" dt2D="1" dtr="1" r1="C81" r2="C46" ca="1"/>
        <v>47.434600000000003</v>
      </c>
      <c r="F121" s="133">
        <v>53.363924999999995</v>
      </c>
      <c r="G121" s="133">
        <v>59.293250000000008</v>
      </c>
      <c r="H121" s="133">
        <v>65.222574999999992</v>
      </c>
      <c r="I121" s="133">
        <v>71.151899999999998</v>
      </c>
    </row>
    <row r="122" spans="1:9" x14ac:dyDescent="0.3">
      <c r="A122" s="19"/>
      <c r="C122" s="129" t="str">
        <f>$A$40</f>
        <v>Worst Case Vol. (-15%)</v>
      </c>
      <c r="D122" s="139">
        <f>D121+1</f>
        <v>2</v>
      </c>
      <c r="E122" s="133">
        <v>50.401600000000002</v>
      </c>
      <c r="F122" s="133">
        <v>56.701800000000006</v>
      </c>
      <c r="G122" s="133">
        <v>63.002000000000002</v>
      </c>
      <c r="H122" s="133">
        <v>69.302199999999999</v>
      </c>
      <c r="I122" s="133">
        <v>75.602400000000003</v>
      </c>
    </row>
    <row r="123" spans="1:9" x14ac:dyDescent="0.3">
      <c r="A123" s="19"/>
      <c r="C123" s="129" t="str">
        <f>$A$41</f>
        <v>Worst Case Vol. (-10%)</v>
      </c>
      <c r="D123" s="139">
        <f t="shared" ref="D123:D127" si="29">D122+1</f>
        <v>3</v>
      </c>
      <c r="E123" s="133">
        <v>53.364640000000001</v>
      </c>
      <c r="F123" s="133">
        <v>60.035219999999995</v>
      </c>
      <c r="G123" s="152">
        <v>66.705800000000011</v>
      </c>
      <c r="H123" s="133">
        <v>73.376379999999997</v>
      </c>
      <c r="I123" s="133">
        <v>80.046959999999999</v>
      </c>
    </row>
    <row r="124" spans="1:9" x14ac:dyDescent="0.3">
      <c r="A124" s="19"/>
      <c r="C124" s="129" t="str">
        <f>$A$42</f>
        <v>Base Case Vol.</v>
      </c>
      <c r="D124" s="139">
        <f t="shared" si="29"/>
        <v>4</v>
      </c>
      <c r="E124" s="133">
        <v>59.292759999999994</v>
      </c>
      <c r="F124" s="154">
        <v>66.704354999999993</v>
      </c>
      <c r="G124" s="133">
        <v>74.115949999999998</v>
      </c>
      <c r="H124" s="155">
        <v>81.527545000000003</v>
      </c>
      <c r="I124" s="133">
        <v>88.939140000000009</v>
      </c>
    </row>
    <row r="125" spans="1:9" x14ac:dyDescent="0.3">
      <c r="A125" s="19"/>
      <c r="C125" s="129" t="str">
        <f>$A$43</f>
        <v>Best Case Vol. (+10%)</v>
      </c>
      <c r="D125" s="139">
        <f t="shared" si="29"/>
        <v>5</v>
      </c>
      <c r="E125" s="133">
        <v>65.224760000000003</v>
      </c>
      <c r="F125" s="133">
        <v>73.377855000000011</v>
      </c>
      <c r="G125" s="153">
        <v>81.530950000000004</v>
      </c>
      <c r="H125" s="133">
        <v>89.684044999999998</v>
      </c>
      <c r="I125" s="133">
        <v>97.837140000000005</v>
      </c>
    </row>
    <row r="126" spans="1:9" x14ac:dyDescent="0.3">
      <c r="A126" s="19"/>
      <c r="C126" s="129" t="str">
        <f>$A$44</f>
        <v>Best Case Vol. (+15%)</v>
      </c>
      <c r="D126" s="139">
        <f t="shared" si="29"/>
        <v>6</v>
      </c>
      <c r="E126" s="133">
        <v>68.189520000000002</v>
      </c>
      <c r="F126" s="133">
        <v>76.713210000000004</v>
      </c>
      <c r="G126" s="133">
        <v>85.236899999999991</v>
      </c>
      <c r="H126" s="133">
        <v>93.760590000000008</v>
      </c>
      <c r="I126" s="133">
        <v>102.28428</v>
      </c>
    </row>
    <row r="127" spans="1:9" x14ac:dyDescent="0.3">
      <c r="A127" s="19"/>
      <c r="C127" s="129" t="str">
        <f>$A$45</f>
        <v>Best Case Vol. (+20%)</v>
      </c>
      <c r="D127" s="139">
        <f t="shared" si="29"/>
        <v>7</v>
      </c>
      <c r="E127" s="133">
        <v>71.149479999999997</v>
      </c>
      <c r="F127" s="133">
        <v>80.043165000000016</v>
      </c>
      <c r="G127" s="133">
        <v>88.936849999999993</v>
      </c>
      <c r="H127" s="133">
        <v>97.830534999999998</v>
      </c>
      <c r="I127" s="133">
        <v>106.72422000000002</v>
      </c>
    </row>
    <row r="128" spans="1:9" x14ac:dyDescent="0.3">
      <c r="A128" s="19"/>
    </row>
    <row r="129" spans="1:4" x14ac:dyDescent="0.3">
      <c r="A129" s="19"/>
      <c r="D129" s="10"/>
    </row>
    <row r="130" spans="1:4" ht="15" thickBot="1" x14ac:dyDescent="0.35"/>
    <row r="131" spans="1:4" s="25" customFormat="1" x14ac:dyDescent="0.3">
      <c r="A131" s="24" t="s">
        <v>7</v>
      </c>
      <c r="B131" s="24"/>
    </row>
  </sheetData>
  <conditionalFormatting sqref="D2">
    <cfRule type="cellIs" dxfId="1" priority="1" operator="equal">
      <formula>"Error!"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3</xdr:row>
                    <xdr:rowOff>60960</xdr:rowOff>
                  </from>
                  <to>
                    <xdr:col>2</xdr:col>
                    <xdr:colOff>1356360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1</xdr:col>
                    <xdr:colOff>83820</xdr:colOff>
                    <xdr:row>4</xdr:row>
                    <xdr:rowOff>152400</xdr:rowOff>
                  </from>
                  <to>
                    <xdr:col>2</xdr:col>
                    <xdr:colOff>1348740</xdr:colOff>
                    <xdr:row>6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F49"/>
  <sheetViews>
    <sheetView showGridLines="0" zoomScale="69" zoomScaleNormal="100" workbookViewId="0">
      <pane xSplit="4" ySplit="9" topLeftCell="I32" activePane="bottomRight" state="frozen"/>
      <selection activeCell="D8" sqref="D8"/>
      <selection pane="topRight" activeCell="D8" sqref="D8"/>
      <selection pane="bottomLeft" activeCell="D8" sqref="D8"/>
      <selection pane="bottomRight" activeCell="D44" sqref="D44"/>
    </sheetView>
  </sheetViews>
  <sheetFormatPr defaultColWidth="0" defaultRowHeight="14.4" zeroHeight="1" x14ac:dyDescent="0.3"/>
  <cols>
    <col min="1" max="1" width="32" customWidth="1"/>
    <col min="2" max="2" width="9.109375" customWidth="1"/>
    <col min="3" max="3" width="11.44140625" style="10" bestFit="1" customWidth="1"/>
    <col min="4" max="4" width="20.77734375" customWidth="1"/>
    <col min="5" max="24" width="13.77734375" customWidth="1"/>
    <col min="25" max="25" width="9.109375" customWidth="1"/>
    <col min="26" max="32" width="0" hidden="1" customWidth="1"/>
    <col min="33" max="16384" width="9.109375" hidden="1"/>
  </cols>
  <sheetData>
    <row r="1" spans="1:28" s="3" customFormat="1" ht="21" x14ac:dyDescent="0.4">
      <c r="A1" s="2" t="str">
        <f>Company_Name</f>
        <v>Oral Wellness Corporation (OWC)</v>
      </c>
      <c r="B1" s="2"/>
      <c r="C1" s="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s="7" customFormat="1" ht="18" x14ac:dyDescent="0.35">
      <c r="A2" s="4" t="s">
        <v>4</v>
      </c>
      <c r="B2" s="5"/>
      <c r="C2" s="9"/>
      <c r="D2" s="2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8" x14ac:dyDescent="0.3"/>
    <row r="4" spans="1:28" s="17" customFormat="1" x14ac:dyDescent="0.3">
      <c r="A4" s="13" t="s">
        <v>0</v>
      </c>
      <c r="B4" s="14"/>
      <c r="C4" s="15"/>
      <c r="D4" s="14"/>
      <c r="E4" s="126">
        <f>'Inputs and Assumptions'!E4</f>
        <v>45383</v>
      </c>
      <c r="F4" s="126">
        <f>'Inputs and Assumptions'!F4</f>
        <v>45474</v>
      </c>
      <c r="G4" s="126">
        <f>'Inputs and Assumptions'!G4</f>
        <v>45566</v>
      </c>
      <c r="H4" s="126">
        <f>'Inputs and Assumptions'!H4</f>
        <v>45658</v>
      </c>
      <c r="I4" s="126">
        <f>'Inputs and Assumptions'!I4</f>
        <v>45748</v>
      </c>
      <c r="J4" s="126">
        <f>'Inputs and Assumptions'!J4</f>
        <v>45839</v>
      </c>
      <c r="K4" s="126">
        <f>'Inputs and Assumptions'!K4</f>
        <v>45931</v>
      </c>
      <c r="L4" s="126">
        <f>'Inputs and Assumptions'!L4</f>
        <v>46023</v>
      </c>
      <c r="M4" s="126">
        <f>'Inputs and Assumptions'!M4</f>
        <v>46113</v>
      </c>
      <c r="N4" s="126">
        <f>'Inputs and Assumptions'!N4</f>
        <v>46204</v>
      </c>
      <c r="O4" s="126">
        <f>'Inputs and Assumptions'!O4</f>
        <v>46296</v>
      </c>
      <c r="P4" s="126">
        <f>'Inputs and Assumptions'!P4</f>
        <v>46388</v>
      </c>
      <c r="Q4" s="126">
        <f>'Inputs and Assumptions'!Q4</f>
        <v>46478</v>
      </c>
      <c r="R4" s="126">
        <f>'Inputs and Assumptions'!R4</f>
        <v>46569</v>
      </c>
      <c r="S4" s="126">
        <f>'Inputs and Assumptions'!S4</f>
        <v>46661</v>
      </c>
      <c r="T4" s="126">
        <f>'Inputs and Assumptions'!T4</f>
        <v>46753</v>
      </c>
      <c r="U4" s="126">
        <f>'Inputs and Assumptions'!U4</f>
        <v>46844</v>
      </c>
      <c r="V4" s="126">
        <f>'Inputs and Assumptions'!V4</f>
        <v>46935</v>
      </c>
      <c r="W4" s="126">
        <f>'Inputs and Assumptions'!W4</f>
        <v>47027</v>
      </c>
      <c r="X4" s="126">
        <f>'Inputs and Assumptions'!X4</f>
        <v>47119</v>
      </c>
      <c r="Y4" s="16"/>
      <c r="Z4" s="16"/>
      <c r="AA4" s="16"/>
      <c r="AB4" s="16"/>
    </row>
    <row r="5" spans="1:28" s="17" customFormat="1" x14ac:dyDescent="0.3">
      <c r="A5" s="13" t="s">
        <v>1</v>
      </c>
      <c r="B5" s="14"/>
      <c r="C5" s="15"/>
      <c r="D5" s="14"/>
      <c r="E5" s="126">
        <f>'Inputs and Assumptions'!E5</f>
        <v>45473</v>
      </c>
      <c r="F5" s="126">
        <f>'Inputs and Assumptions'!F5</f>
        <v>45565</v>
      </c>
      <c r="G5" s="126">
        <f>'Inputs and Assumptions'!G5</f>
        <v>45657</v>
      </c>
      <c r="H5" s="126">
        <f>'Inputs and Assumptions'!H5</f>
        <v>45747</v>
      </c>
      <c r="I5" s="126">
        <f>'Inputs and Assumptions'!I5</f>
        <v>45838</v>
      </c>
      <c r="J5" s="126">
        <f>'Inputs and Assumptions'!J5</f>
        <v>45930</v>
      </c>
      <c r="K5" s="126">
        <f>'Inputs and Assumptions'!K5</f>
        <v>46022</v>
      </c>
      <c r="L5" s="126">
        <f>'Inputs and Assumptions'!L5</f>
        <v>46112</v>
      </c>
      <c r="M5" s="126">
        <f>'Inputs and Assumptions'!M5</f>
        <v>46203</v>
      </c>
      <c r="N5" s="126">
        <f>'Inputs and Assumptions'!N5</f>
        <v>46295</v>
      </c>
      <c r="O5" s="126">
        <f>'Inputs and Assumptions'!O5</f>
        <v>46387</v>
      </c>
      <c r="P5" s="126">
        <f>'Inputs and Assumptions'!P5</f>
        <v>46477</v>
      </c>
      <c r="Q5" s="126">
        <f>'Inputs and Assumptions'!Q5</f>
        <v>46568</v>
      </c>
      <c r="R5" s="126">
        <f>'Inputs and Assumptions'!R5</f>
        <v>46660</v>
      </c>
      <c r="S5" s="126">
        <f>'Inputs and Assumptions'!S5</f>
        <v>46752</v>
      </c>
      <c r="T5" s="126">
        <f>'Inputs and Assumptions'!T5</f>
        <v>46843</v>
      </c>
      <c r="U5" s="126">
        <f>'Inputs and Assumptions'!U5</f>
        <v>46934</v>
      </c>
      <c r="V5" s="126">
        <f>'Inputs and Assumptions'!V5</f>
        <v>47026</v>
      </c>
      <c r="W5" s="126">
        <f>'Inputs and Assumptions'!W5</f>
        <v>47118</v>
      </c>
      <c r="X5" s="126">
        <f>'Inputs and Assumptions'!X5</f>
        <v>47208</v>
      </c>
      <c r="Y5" s="16"/>
      <c r="Z5" s="16"/>
      <c r="AA5" s="16"/>
      <c r="AB5" s="16"/>
    </row>
    <row r="6" spans="1:28" s="17" customFormat="1" x14ac:dyDescent="0.3">
      <c r="A6" s="13" t="s">
        <v>10</v>
      </c>
      <c r="B6" s="14"/>
      <c r="C6" s="15"/>
      <c r="D6" s="14"/>
      <c r="E6" s="126">
        <f>'Inputs and Assumptions'!E6</f>
        <v>45747</v>
      </c>
      <c r="F6" s="126">
        <f>'Inputs and Assumptions'!F6</f>
        <v>45747</v>
      </c>
      <c r="G6" s="126">
        <f>'Inputs and Assumptions'!G6</f>
        <v>45747</v>
      </c>
      <c r="H6" s="126">
        <f>'Inputs and Assumptions'!H6</f>
        <v>45747</v>
      </c>
      <c r="I6" s="126">
        <f>'Inputs and Assumptions'!I6</f>
        <v>46112</v>
      </c>
      <c r="J6" s="126">
        <f>'Inputs and Assumptions'!J6</f>
        <v>46112</v>
      </c>
      <c r="K6" s="126">
        <f>'Inputs and Assumptions'!K6</f>
        <v>46112</v>
      </c>
      <c r="L6" s="126">
        <f>'Inputs and Assumptions'!L6</f>
        <v>46112</v>
      </c>
      <c r="M6" s="126">
        <f>'Inputs and Assumptions'!M6</f>
        <v>46477</v>
      </c>
      <c r="N6" s="126">
        <f>'Inputs and Assumptions'!N6</f>
        <v>46477</v>
      </c>
      <c r="O6" s="126">
        <f>'Inputs and Assumptions'!O6</f>
        <v>46477</v>
      </c>
      <c r="P6" s="126">
        <f>'Inputs and Assumptions'!P6</f>
        <v>46477</v>
      </c>
      <c r="Q6" s="126">
        <f>'Inputs and Assumptions'!Q6</f>
        <v>46843</v>
      </c>
      <c r="R6" s="126">
        <f>'Inputs and Assumptions'!R6</f>
        <v>46843</v>
      </c>
      <c r="S6" s="126">
        <f>'Inputs and Assumptions'!S6</f>
        <v>46843</v>
      </c>
      <c r="T6" s="126">
        <f>'Inputs and Assumptions'!T6</f>
        <v>46843</v>
      </c>
      <c r="U6" s="126">
        <f>'Inputs and Assumptions'!U6</f>
        <v>47208</v>
      </c>
      <c r="V6" s="126">
        <f>'Inputs and Assumptions'!V6</f>
        <v>47208</v>
      </c>
      <c r="W6" s="126">
        <f>'Inputs and Assumptions'!W6</f>
        <v>47208</v>
      </c>
      <c r="X6" s="126">
        <f>'Inputs and Assumptions'!X6</f>
        <v>47208</v>
      </c>
      <c r="Y6" s="16"/>
      <c r="Z6" s="16"/>
      <c r="AA6" s="16"/>
      <c r="AB6" s="16"/>
    </row>
    <row r="7" spans="1:28" s="17" customFormat="1" x14ac:dyDescent="0.3">
      <c r="A7" s="13" t="s">
        <v>9</v>
      </c>
      <c r="B7" s="14"/>
      <c r="C7" s="15"/>
      <c r="D7" s="14"/>
      <c r="E7" s="127">
        <f>'Inputs and Assumptions'!E7</f>
        <v>1</v>
      </c>
      <c r="F7" s="127">
        <f>'Inputs and Assumptions'!F7</f>
        <v>2</v>
      </c>
      <c r="G7" s="127">
        <f>'Inputs and Assumptions'!G7</f>
        <v>3</v>
      </c>
      <c r="H7" s="127">
        <f>'Inputs and Assumptions'!H7</f>
        <v>4</v>
      </c>
      <c r="I7" s="127">
        <f>'Inputs and Assumptions'!I7</f>
        <v>5</v>
      </c>
      <c r="J7" s="127">
        <f>'Inputs and Assumptions'!J7</f>
        <v>6</v>
      </c>
      <c r="K7" s="127">
        <f>'Inputs and Assumptions'!K7</f>
        <v>7</v>
      </c>
      <c r="L7" s="127">
        <f>'Inputs and Assumptions'!L7</f>
        <v>8</v>
      </c>
      <c r="M7" s="127">
        <f>'Inputs and Assumptions'!M7</f>
        <v>9</v>
      </c>
      <c r="N7" s="127">
        <f>'Inputs and Assumptions'!N7</f>
        <v>10</v>
      </c>
      <c r="O7" s="127">
        <f>'Inputs and Assumptions'!O7</f>
        <v>11</v>
      </c>
      <c r="P7" s="127">
        <f>'Inputs and Assumptions'!P7</f>
        <v>12</v>
      </c>
      <c r="Q7" s="127">
        <f>'Inputs and Assumptions'!Q7</f>
        <v>13</v>
      </c>
      <c r="R7" s="127">
        <f>'Inputs and Assumptions'!R7</f>
        <v>14</v>
      </c>
      <c r="S7" s="127">
        <f>'Inputs and Assumptions'!S7</f>
        <v>15</v>
      </c>
      <c r="T7" s="127">
        <f>'Inputs and Assumptions'!T7</f>
        <v>16</v>
      </c>
      <c r="U7" s="127">
        <f>'Inputs and Assumptions'!U7</f>
        <v>17</v>
      </c>
      <c r="V7" s="127">
        <f>'Inputs and Assumptions'!V7</f>
        <v>18</v>
      </c>
      <c r="W7" s="127">
        <f>'Inputs and Assumptions'!W7</f>
        <v>19</v>
      </c>
      <c r="X7" s="127">
        <f>'Inputs and Assumptions'!X7</f>
        <v>20</v>
      </c>
      <c r="Y7" s="16"/>
      <c r="Z7" s="16"/>
      <c r="AA7" s="16"/>
      <c r="AB7" s="16"/>
    </row>
    <row r="8" spans="1:28" s="17" customFormat="1" x14ac:dyDescent="0.3">
      <c r="A8" s="13" t="s">
        <v>2</v>
      </c>
      <c r="B8" s="14"/>
      <c r="C8" s="15"/>
      <c r="D8" s="14"/>
      <c r="E8" s="127">
        <f>'Inputs and Assumptions'!E8</f>
        <v>1</v>
      </c>
      <c r="F8" s="127">
        <f>'Inputs and Assumptions'!F8</f>
        <v>1</v>
      </c>
      <c r="G8" s="127">
        <f>'Inputs and Assumptions'!G8</f>
        <v>1</v>
      </c>
      <c r="H8" s="127">
        <f>'Inputs and Assumptions'!H8</f>
        <v>1</v>
      </c>
      <c r="I8" s="127">
        <f>'Inputs and Assumptions'!I8</f>
        <v>2</v>
      </c>
      <c r="J8" s="127">
        <f>'Inputs and Assumptions'!J8</f>
        <v>2</v>
      </c>
      <c r="K8" s="127">
        <f>'Inputs and Assumptions'!K8</f>
        <v>2</v>
      </c>
      <c r="L8" s="127">
        <f>'Inputs and Assumptions'!L8</f>
        <v>2</v>
      </c>
      <c r="M8" s="127">
        <f>'Inputs and Assumptions'!M8</f>
        <v>3</v>
      </c>
      <c r="N8" s="127">
        <f>'Inputs and Assumptions'!N8</f>
        <v>3</v>
      </c>
      <c r="O8" s="127">
        <f>'Inputs and Assumptions'!O8</f>
        <v>3</v>
      </c>
      <c r="P8" s="127">
        <f>'Inputs and Assumptions'!P8</f>
        <v>3</v>
      </c>
      <c r="Q8" s="127">
        <f>'Inputs and Assumptions'!Q8</f>
        <v>4</v>
      </c>
      <c r="R8" s="127">
        <f>'Inputs and Assumptions'!R8</f>
        <v>4</v>
      </c>
      <c r="S8" s="127">
        <f>'Inputs and Assumptions'!S8</f>
        <v>4</v>
      </c>
      <c r="T8" s="127">
        <f>'Inputs and Assumptions'!T8</f>
        <v>4</v>
      </c>
      <c r="U8" s="127">
        <f>'Inputs and Assumptions'!U8</f>
        <v>5</v>
      </c>
      <c r="V8" s="127">
        <f>'Inputs and Assumptions'!V8</f>
        <v>5</v>
      </c>
      <c r="W8" s="127">
        <f>'Inputs and Assumptions'!W8</f>
        <v>5</v>
      </c>
      <c r="X8" s="127">
        <f>'Inputs and Assumptions'!X8</f>
        <v>5</v>
      </c>
      <c r="Y8" s="16"/>
      <c r="Z8" s="16"/>
      <c r="AA8" s="16"/>
      <c r="AB8" s="16"/>
    </row>
    <row r="9" spans="1:28" s="17" customFormat="1" x14ac:dyDescent="0.3">
      <c r="A9" s="13" t="s">
        <v>8</v>
      </c>
      <c r="B9" s="14"/>
      <c r="C9" s="15"/>
      <c r="D9" s="14"/>
      <c r="E9" s="128">
        <f>'Inputs and Assumptions'!E9</f>
        <v>1</v>
      </c>
      <c r="F9" s="128">
        <f>'Inputs and Assumptions'!F9</f>
        <v>2</v>
      </c>
      <c r="G9" s="128">
        <f>'Inputs and Assumptions'!G9</f>
        <v>3</v>
      </c>
      <c r="H9" s="128">
        <f>'Inputs and Assumptions'!H9</f>
        <v>4</v>
      </c>
      <c r="I9" s="128">
        <f>'Inputs and Assumptions'!I9</f>
        <v>1</v>
      </c>
      <c r="J9" s="128">
        <f>'Inputs and Assumptions'!J9</f>
        <v>2</v>
      </c>
      <c r="K9" s="128">
        <f>'Inputs and Assumptions'!K9</f>
        <v>3</v>
      </c>
      <c r="L9" s="128">
        <f>'Inputs and Assumptions'!L9</f>
        <v>4</v>
      </c>
      <c r="M9" s="128">
        <f>'Inputs and Assumptions'!M9</f>
        <v>1</v>
      </c>
      <c r="N9" s="128">
        <f>'Inputs and Assumptions'!N9</f>
        <v>2</v>
      </c>
      <c r="O9" s="128">
        <f>'Inputs and Assumptions'!O9</f>
        <v>3</v>
      </c>
      <c r="P9" s="128">
        <f>'Inputs and Assumptions'!P9</f>
        <v>4</v>
      </c>
      <c r="Q9" s="128">
        <f>'Inputs and Assumptions'!Q9</f>
        <v>1</v>
      </c>
      <c r="R9" s="128">
        <f>'Inputs and Assumptions'!R9</f>
        <v>2</v>
      </c>
      <c r="S9" s="128">
        <f>'Inputs and Assumptions'!S9</f>
        <v>3</v>
      </c>
      <c r="T9" s="128">
        <f>'Inputs and Assumptions'!T9</f>
        <v>4</v>
      </c>
      <c r="U9" s="128">
        <f>'Inputs and Assumptions'!U9</f>
        <v>1</v>
      </c>
      <c r="V9" s="128">
        <f>'Inputs and Assumptions'!V9</f>
        <v>2</v>
      </c>
      <c r="W9" s="128">
        <f>'Inputs and Assumptions'!W9</f>
        <v>3</v>
      </c>
      <c r="X9" s="128">
        <f>'Inputs and Assumptions'!X9</f>
        <v>4</v>
      </c>
    </row>
    <row r="10" spans="1:28" x14ac:dyDescent="0.3"/>
    <row r="11" spans="1:28" x14ac:dyDescent="0.3">
      <c r="A11" s="47" t="s">
        <v>255</v>
      </c>
      <c r="C11" s="10" t="s">
        <v>236</v>
      </c>
      <c r="E11" s="11"/>
    </row>
    <row r="12" spans="1:28" x14ac:dyDescent="0.3">
      <c r="A12" s="19" t="str">
        <f>'Inputs and Assumptions'!$A$12</f>
        <v>Mouth Fresh Toothpaste</v>
      </c>
      <c r="E12" s="35">
        <f>'Inputs and Assumptions'!E84</f>
        <v>85</v>
      </c>
      <c r="F12" s="35">
        <f>'Inputs and Assumptions'!F84</f>
        <v>85</v>
      </c>
      <c r="G12" s="35">
        <f>'Inputs and Assumptions'!G84</f>
        <v>85</v>
      </c>
      <c r="H12" s="35">
        <f>'Inputs and Assumptions'!H84</f>
        <v>85</v>
      </c>
      <c r="I12" s="35">
        <f>'Inputs and Assumptions'!I84</f>
        <v>85</v>
      </c>
      <c r="J12" s="35">
        <f>'Inputs and Assumptions'!J84</f>
        <v>85</v>
      </c>
      <c r="K12" s="35">
        <f>'Inputs and Assumptions'!K84</f>
        <v>85</v>
      </c>
      <c r="L12" s="35">
        <f>'Inputs and Assumptions'!L84</f>
        <v>85</v>
      </c>
      <c r="M12" s="35">
        <f>'Inputs and Assumptions'!M84</f>
        <v>89.25</v>
      </c>
      <c r="N12" s="35">
        <f>'Inputs and Assumptions'!N84</f>
        <v>89.25</v>
      </c>
      <c r="O12" s="35">
        <f>'Inputs and Assumptions'!O84</f>
        <v>89.25</v>
      </c>
      <c r="P12" s="35">
        <f>'Inputs and Assumptions'!P84</f>
        <v>89.25</v>
      </c>
      <c r="Q12" s="35">
        <f>'Inputs and Assumptions'!Q84</f>
        <v>94.61</v>
      </c>
      <c r="R12" s="35">
        <f>'Inputs and Assumptions'!R84</f>
        <v>94.61</v>
      </c>
      <c r="S12" s="35">
        <f>'Inputs and Assumptions'!S84</f>
        <v>94.61</v>
      </c>
      <c r="T12" s="35">
        <f>'Inputs and Assumptions'!T84</f>
        <v>94.61</v>
      </c>
      <c r="U12" s="35">
        <f>'Inputs and Assumptions'!U84</f>
        <v>101.23</v>
      </c>
      <c r="V12" s="35">
        <f>'Inputs and Assumptions'!V84</f>
        <v>101.23</v>
      </c>
      <c r="W12" s="35">
        <f>'Inputs and Assumptions'!W84</f>
        <v>101.23</v>
      </c>
      <c r="X12" s="35">
        <f>'Inputs and Assumptions'!X84</f>
        <v>101.23</v>
      </c>
    </row>
    <row r="13" spans="1:28" x14ac:dyDescent="0.3">
      <c r="A13" s="19" t="str">
        <f>'Inputs and Assumptions'!$A$13</f>
        <v>Anti-Sensitivity Toothpaste</v>
      </c>
      <c r="E13" s="35">
        <f>'Inputs and Assumptions'!E85</f>
        <v>95</v>
      </c>
      <c r="F13" s="35">
        <f>'Inputs and Assumptions'!F85</f>
        <v>95</v>
      </c>
      <c r="G13" s="35">
        <f>'Inputs and Assumptions'!G85</f>
        <v>95</v>
      </c>
      <c r="H13" s="35">
        <f>'Inputs and Assumptions'!H85</f>
        <v>95</v>
      </c>
      <c r="I13" s="35">
        <f>'Inputs and Assumptions'!I85</f>
        <v>95</v>
      </c>
      <c r="J13" s="35">
        <f>'Inputs and Assumptions'!J85</f>
        <v>95</v>
      </c>
      <c r="K13" s="35">
        <f>'Inputs and Assumptions'!K85</f>
        <v>95</v>
      </c>
      <c r="L13" s="35">
        <f>'Inputs and Assumptions'!L85</f>
        <v>95</v>
      </c>
      <c r="M13" s="35">
        <f>'Inputs and Assumptions'!M85</f>
        <v>99.75</v>
      </c>
      <c r="N13" s="35">
        <f>'Inputs and Assumptions'!N85</f>
        <v>99.75</v>
      </c>
      <c r="O13" s="35">
        <f>'Inputs and Assumptions'!O85</f>
        <v>99.75</v>
      </c>
      <c r="P13" s="35">
        <f>'Inputs and Assumptions'!P85</f>
        <v>99.75</v>
      </c>
      <c r="Q13" s="35">
        <f>'Inputs and Assumptions'!Q85</f>
        <v>105.74</v>
      </c>
      <c r="R13" s="35">
        <f>'Inputs and Assumptions'!R85</f>
        <v>105.74</v>
      </c>
      <c r="S13" s="35">
        <f>'Inputs and Assumptions'!S85</f>
        <v>105.74</v>
      </c>
      <c r="T13" s="35">
        <f>'Inputs and Assumptions'!T85</f>
        <v>105.74</v>
      </c>
      <c r="U13" s="35">
        <f>'Inputs and Assumptions'!U85</f>
        <v>113.14</v>
      </c>
      <c r="V13" s="35">
        <f>'Inputs and Assumptions'!V85</f>
        <v>113.14</v>
      </c>
      <c r="W13" s="35">
        <f>'Inputs and Assumptions'!W85</f>
        <v>113.14</v>
      </c>
      <c r="X13" s="35">
        <f>'Inputs and Assumptions'!X85</f>
        <v>113.14</v>
      </c>
    </row>
    <row r="14" spans="1:28" x14ac:dyDescent="0.3">
      <c r="A14" s="19" t="str">
        <f>'Inputs and Assumptions'!$A$14</f>
        <v>Kids Toothpaste</v>
      </c>
      <c r="E14" s="35">
        <f>'Inputs and Assumptions'!E86</f>
        <v>80</v>
      </c>
      <c r="F14" s="35">
        <f>'Inputs and Assumptions'!F86</f>
        <v>80</v>
      </c>
      <c r="G14" s="35">
        <f>'Inputs and Assumptions'!G86</f>
        <v>80</v>
      </c>
      <c r="H14" s="35">
        <f>'Inputs and Assumptions'!H86</f>
        <v>80</v>
      </c>
      <c r="I14" s="35">
        <f>'Inputs and Assumptions'!I86</f>
        <v>80</v>
      </c>
      <c r="J14" s="35">
        <f>'Inputs and Assumptions'!J86</f>
        <v>80</v>
      </c>
      <c r="K14" s="35">
        <f>'Inputs and Assumptions'!K86</f>
        <v>80</v>
      </c>
      <c r="L14" s="35">
        <f>'Inputs and Assumptions'!L86</f>
        <v>80</v>
      </c>
      <c r="M14" s="35">
        <f>'Inputs and Assumptions'!M86</f>
        <v>84</v>
      </c>
      <c r="N14" s="35">
        <f>'Inputs and Assumptions'!N86</f>
        <v>84</v>
      </c>
      <c r="O14" s="35">
        <f>'Inputs and Assumptions'!O86</f>
        <v>84</v>
      </c>
      <c r="P14" s="35">
        <f>'Inputs and Assumptions'!P86</f>
        <v>84</v>
      </c>
      <c r="Q14" s="35">
        <f>'Inputs and Assumptions'!Q86</f>
        <v>89.04</v>
      </c>
      <c r="R14" s="35">
        <f>'Inputs and Assumptions'!R86</f>
        <v>89.04</v>
      </c>
      <c r="S14" s="35">
        <f>'Inputs and Assumptions'!S86</f>
        <v>89.04</v>
      </c>
      <c r="T14" s="35">
        <f>'Inputs and Assumptions'!T86</f>
        <v>89.04</v>
      </c>
      <c r="U14" s="35">
        <f>'Inputs and Assumptions'!U86</f>
        <v>95.27</v>
      </c>
      <c r="V14" s="35">
        <f>'Inputs and Assumptions'!V86</f>
        <v>95.27</v>
      </c>
      <c r="W14" s="35">
        <f>'Inputs and Assumptions'!W86</f>
        <v>95.27</v>
      </c>
      <c r="X14" s="35">
        <f>'Inputs and Assumptions'!X86</f>
        <v>95.27</v>
      </c>
    </row>
    <row r="15" spans="1:28" x14ac:dyDescent="0.3">
      <c r="A15" s="19" t="str">
        <f>'Inputs and Assumptions'!$A$15</f>
        <v>Toothbrush</v>
      </c>
      <c r="E15" s="35">
        <f>'Inputs and Assumptions'!E87</f>
        <v>65</v>
      </c>
      <c r="F15" s="35">
        <f>'Inputs and Assumptions'!F87</f>
        <v>65</v>
      </c>
      <c r="G15" s="35">
        <f>'Inputs and Assumptions'!G87</f>
        <v>65</v>
      </c>
      <c r="H15" s="35">
        <f>'Inputs and Assumptions'!H87</f>
        <v>65</v>
      </c>
      <c r="I15" s="35">
        <f>'Inputs and Assumptions'!I87</f>
        <v>65</v>
      </c>
      <c r="J15" s="35">
        <f>'Inputs and Assumptions'!J87</f>
        <v>65</v>
      </c>
      <c r="K15" s="35">
        <f>'Inputs and Assumptions'!K87</f>
        <v>65</v>
      </c>
      <c r="L15" s="35">
        <f>'Inputs and Assumptions'!L87</f>
        <v>65</v>
      </c>
      <c r="M15" s="35">
        <f>'Inputs and Assumptions'!M87</f>
        <v>68.25</v>
      </c>
      <c r="N15" s="35">
        <f>'Inputs and Assumptions'!N87</f>
        <v>68.25</v>
      </c>
      <c r="O15" s="35">
        <f>'Inputs and Assumptions'!O87</f>
        <v>68.25</v>
      </c>
      <c r="P15" s="35">
        <f>'Inputs and Assumptions'!P87</f>
        <v>68.25</v>
      </c>
      <c r="Q15" s="35">
        <f>'Inputs and Assumptions'!Q87</f>
        <v>72.349999999999994</v>
      </c>
      <c r="R15" s="35">
        <f>'Inputs and Assumptions'!R87</f>
        <v>72.349999999999994</v>
      </c>
      <c r="S15" s="35">
        <f>'Inputs and Assumptions'!S87</f>
        <v>72.349999999999994</v>
      </c>
      <c r="T15" s="35">
        <f>'Inputs and Assumptions'!T87</f>
        <v>72.349999999999994</v>
      </c>
      <c r="U15" s="35">
        <f>'Inputs and Assumptions'!U87</f>
        <v>77.41</v>
      </c>
      <c r="V15" s="35">
        <f>'Inputs and Assumptions'!V87</f>
        <v>77.41</v>
      </c>
      <c r="W15" s="35">
        <f>'Inputs and Assumptions'!W87</f>
        <v>77.41</v>
      </c>
      <c r="X15" s="35">
        <f>'Inputs and Assumptions'!X87</f>
        <v>77.41</v>
      </c>
    </row>
    <row r="16" spans="1:28" x14ac:dyDescent="0.3">
      <c r="A16" s="19" t="str">
        <f>'Inputs and Assumptions'!$A$16</f>
        <v>Mouthwash</v>
      </c>
      <c r="E16" s="35">
        <f>'Inputs and Assumptions'!E88</f>
        <v>110</v>
      </c>
      <c r="F16" s="35">
        <f>'Inputs and Assumptions'!F88</f>
        <v>110</v>
      </c>
      <c r="G16" s="35">
        <f>'Inputs and Assumptions'!G88</f>
        <v>110</v>
      </c>
      <c r="H16" s="35">
        <f>'Inputs and Assumptions'!H88</f>
        <v>110</v>
      </c>
      <c r="I16" s="35">
        <f>'Inputs and Assumptions'!I88</f>
        <v>110</v>
      </c>
      <c r="J16" s="35">
        <f>'Inputs and Assumptions'!J88</f>
        <v>110</v>
      </c>
      <c r="K16" s="35">
        <f>'Inputs and Assumptions'!K88</f>
        <v>110</v>
      </c>
      <c r="L16" s="35">
        <f>'Inputs and Assumptions'!L88</f>
        <v>110</v>
      </c>
      <c r="M16" s="35">
        <f>'Inputs and Assumptions'!M88</f>
        <v>115.5</v>
      </c>
      <c r="N16" s="35">
        <f>'Inputs and Assumptions'!N88</f>
        <v>115.5</v>
      </c>
      <c r="O16" s="35">
        <f>'Inputs and Assumptions'!O88</f>
        <v>115.5</v>
      </c>
      <c r="P16" s="35">
        <f>'Inputs and Assumptions'!P88</f>
        <v>115.5</v>
      </c>
      <c r="Q16" s="35">
        <f>'Inputs and Assumptions'!Q88</f>
        <v>122.43</v>
      </c>
      <c r="R16" s="35">
        <f>'Inputs and Assumptions'!R88</f>
        <v>122.43</v>
      </c>
      <c r="S16" s="35">
        <f>'Inputs and Assumptions'!S88</f>
        <v>122.43</v>
      </c>
      <c r="T16" s="35">
        <f>'Inputs and Assumptions'!T88</f>
        <v>122.43</v>
      </c>
      <c r="U16" s="35">
        <f>'Inputs and Assumptions'!U88</f>
        <v>131</v>
      </c>
      <c r="V16" s="35">
        <f>'Inputs and Assumptions'!V88</f>
        <v>131</v>
      </c>
      <c r="W16" s="35">
        <f>'Inputs and Assumptions'!W88</f>
        <v>131</v>
      </c>
      <c r="X16" s="35">
        <f>'Inputs and Assumptions'!X88</f>
        <v>131</v>
      </c>
    </row>
    <row r="17" spans="1:24" x14ac:dyDescent="0.3">
      <c r="A17" s="19" t="str">
        <f>'Inputs and Assumptions'!$A$17</f>
        <v>Gum Paint</v>
      </c>
      <c r="E17" s="35">
        <f>'Inputs and Assumptions'!E89</f>
        <v>35</v>
      </c>
      <c r="F17" s="35">
        <f>'Inputs and Assumptions'!F89</f>
        <v>35</v>
      </c>
      <c r="G17" s="35">
        <f>'Inputs and Assumptions'!G89</f>
        <v>35</v>
      </c>
      <c r="H17" s="35">
        <f>'Inputs and Assumptions'!H89</f>
        <v>35</v>
      </c>
      <c r="I17" s="35">
        <f>'Inputs and Assumptions'!I89</f>
        <v>35</v>
      </c>
      <c r="J17" s="35">
        <f>'Inputs and Assumptions'!J89</f>
        <v>35</v>
      </c>
      <c r="K17" s="35">
        <f>'Inputs and Assumptions'!K89</f>
        <v>35</v>
      </c>
      <c r="L17" s="35">
        <f>'Inputs and Assumptions'!L89</f>
        <v>35</v>
      </c>
      <c r="M17" s="35">
        <f>'Inputs and Assumptions'!M89</f>
        <v>36.75</v>
      </c>
      <c r="N17" s="35">
        <f>'Inputs and Assumptions'!N89</f>
        <v>36.75</v>
      </c>
      <c r="O17" s="35">
        <f>'Inputs and Assumptions'!O89</f>
        <v>36.75</v>
      </c>
      <c r="P17" s="35">
        <f>'Inputs and Assumptions'!P89</f>
        <v>36.75</v>
      </c>
      <c r="Q17" s="35">
        <f>'Inputs and Assumptions'!Q89</f>
        <v>38.96</v>
      </c>
      <c r="R17" s="35">
        <f>'Inputs and Assumptions'!R89</f>
        <v>38.96</v>
      </c>
      <c r="S17" s="35">
        <f>'Inputs and Assumptions'!S89</f>
        <v>38.96</v>
      </c>
      <c r="T17" s="35">
        <f>'Inputs and Assumptions'!T89</f>
        <v>38.96</v>
      </c>
      <c r="U17" s="35">
        <f>'Inputs and Assumptions'!U89</f>
        <v>41.69</v>
      </c>
      <c r="V17" s="35">
        <f>'Inputs and Assumptions'!V89</f>
        <v>41.69</v>
      </c>
      <c r="W17" s="35">
        <f>'Inputs and Assumptions'!W89</f>
        <v>41.69</v>
      </c>
      <c r="X17" s="35">
        <f>'Inputs and Assumptions'!X89</f>
        <v>41.69</v>
      </c>
    </row>
    <row r="18" spans="1:24" x14ac:dyDescent="0.3">
      <c r="A18" s="19" t="str">
        <f>'Inputs and Assumptions'!$A$18</f>
        <v>Ulcer Gel</v>
      </c>
      <c r="E18" s="35">
        <f>'Inputs and Assumptions'!E90</f>
        <v>45</v>
      </c>
      <c r="F18" s="35">
        <f>'Inputs and Assumptions'!F90</f>
        <v>45</v>
      </c>
      <c r="G18" s="35">
        <f>'Inputs and Assumptions'!G90</f>
        <v>45</v>
      </c>
      <c r="H18" s="35">
        <f>'Inputs and Assumptions'!H90</f>
        <v>45</v>
      </c>
      <c r="I18" s="35">
        <f>'Inputs and Assumptions'!I90</f>
        <v>45</v>
      </c>
      <c r="J18" s="35">
        <f>'Inputs and Assumptions'!J90</f>
        <v>45</v>
      </c>
      <c r="K18" s="35">
        <f>'Inputs and Assumptions'!K90</f>
        <v>45</v>
      </c>
      <c r="L18" s="35">
        <f>'Inputs and Assumptions'!L90</f>
        <v>45</v>
      </c>
      <c r="M18" s="35">
        <f>'Inputs and Assumptions'!M90</f>
        <v>47.25</v>
      </c>
      <c r="N18" s="35">
        <f>'Inputs and Assumptions'!N90</f>
        <v>47.25</v>
      </c>
      <c r="O18" s="35">
        <f>'Inputs and Assumptions'!O90</f>
        <v>47.25</v>
      </c>
      <c r="P18" s="35">
        <f>'Inputs and Assumptions'!P90</f>
        <v>47.25</v>
      </c>
      <c r="Q18" s="35">
        <f>'Inputs and Assumptions'!Q90</f>
        <v>50.09</v>
      </c>
      <c r="R18" s="35">
        <f>'Inputs and Assumptions'!R90</f>
        <v>50.09</v>
      </c>
      <c r="S18" s="35">
        <f>'Inputs and Assumptions'!S90</f>
        <v>50.09</v>
      </c>
      <c r="T18" s="35">
        <f>'Inputs and Assumptions'!T90</f>
        <v>50.09</v>
      </c>
      <c r="U18" s="35">
        <f>'Inputs and Assumptions'!U90</f>
        <v>53.6</v>
      </c>
      <c r="V18" s="35">
        <f>'Inputs and Assumptions'!V90</f>
        <v>53.6</v>
      </c>
      <c r="W18" s="35">
        <f>'Inputs and Assumptions'!W90</f>
        <v>53.6</v>
      </c>
      <c r="X18" s="35">
        <f>'Inputs and Assumptions'!X90</f>
        <v>53.6</v>
      </c>
    </row>
    <row r="19" spans="1:24" x14ac:dyDescent="0.3"/>
    <row r="20" spans="1:24" x14ac:dyDescent="0.3">
      <c r="A20" s="11" t="s">
        <v>44</v>
      </c>
      <c r="C20" s="10" t="s">
        <v>21</v>
      </c>
      <c r="E20" s="11"/>
    </row>
    <row r="21" spans="1:24" x14ac:dyDescent="0.3">
      <c r="A21" s="19" t="str">
        <f>'Inputs and Assumptions'!$A$12</f>
        <v>Mouth Fresh Toothpaste</v>
      </c>
      <c r="E21" s="36">
        <f>'Inputs and Assumptions'!E49</f>
        <v>2500</v>
      </c>
      <c r="F21" s="36">
        <f>'Inputs and Assumptions'!F49</f>
        <v>3750</v>
      </c>
      <c r="G21" s="36">
        <f>'Inputs and Assumptions'!G49</f>
        <v>5250</v>
      </c>
      <c r="H21" s="36">
        <f>'Inputs and Assumptions'!H49</f>
        <v>6825</v>
      </c>
      <c r="I21" s="36">
        <f>'Inputs and Assumptions'!I49</f>
        <v>8531</v>
      </c>
      <c r="J21" s="36">
        <f>'Inputs and Assumptions'!J49</f>
        <v>10237</v>
      </c>
      <c r="K21" s="36">
        <f>'Inputs and Assumptions'!K49</f>
        <v>11773</v>
      </c>
      <c r="L21" s="36">
        <f>'Inputs and Assumptions'!L49</f>
        <v>12950</v>
      </c>
      <c r="M21" s="36">
        <f>'Inputs and Assumptions'!M49</f>
        <v>13598</v>
      </c>
      <c r="N21" s="36">
        <f>'Inputs and Assumptions'!N49</f>
        <v>14278</v>
      </c>
      <c r="O21" s="36">
        <f>'Inputs and Assumptions'!O49</f>
        <v>14992</v>
      </c>
      <c r="P21" s="36">
        <f>'Inputs and Assumptions'!P49</f>
        <v>15742</v>
      </c>
      <c r="Q21" s="36">
        <f>'Inputs and Assumptions'!Q49</f>
        <v>16372</v>
      </c>
      <c r="R21" s="36">
        <f>'Inputs and Assumptions'!R49</f>
        <v>17027</v>
      </c>
      <c r="S21" s="36">
        <f>'Inputs and Assumptions'!S49</f>
        <v>17708</v>
      </c>
      <c r="T21" s="36">
        <f>'Inputs and Assumptions'!T49</f>
        <v>18416</v>
      </c>
      <c r="U21" s="36">
        <f>'Inputs and Assumptions'!U49</f>
        <v>18968</v>
      </c>
      <c r="V21" s="36">
        <f>'Inputs and Assumptions'!V49</f>
        <v>19537</v>
      </c>
      <c r="W21" s="36">
        <f>'Inputs and Assumptions'!W49</f>
        <v>20123</v>
      </c>
      <c r="X21" s="36">
        <f>'Inputs and Assumptions'!X49</f>
        <v>20727</v>
      </c>
    </row>
    <row r="22" spans="1:24" x14ac:dyDescent="0.3">
      <c r="A22" s="19" t="str">
        <f>'Inputs and Assumptions'!$A$13</f>
        <v>Anti-Sensitivity Toothpaste</v>
      </c>
      <c r="E22" s="36">
        <f>'Inputs and Assumptions'!E50</f>
        <v>1500</v>
      </c>
      <c r="F22" s="36">
        <f>'Inputs and Assumptions'!F50</f>
        <v>2250</v>
      </c>
      <c r="G22" s="36">
        <f>'Inputs and Assumptions'!G50</f>
        <v>3150</v>
      </c>
      <c r="H22" s="36">
        <f>'Inputs and Assumptions'!H50</f>
        <v>4095</v>
      </c>
      <c r="I22" s="36">
        <f>'Inputs and Assumptions'!I50</f>
        <v>5119</v>
      </c>
      <c r="J22" s="36">
        <f>'Inputs and Assumptions'!J50</f>
        <v>6143</v>
      </c>
      <c r="K22" s="36">
        <f>'Inputs and Assumptions'!K50</f>
        <v>7064</v>
      </c>
      <c r="L22" s="36">
        <f>'Inputs and Assumptions'!L50</f>
        <v>7770</v>
      </c>
      <c r="M22" s="36">
        <f>'Inputs and Assumptions'!M50</f>
        <v>8159</v>
      </c>
      <c r="N22" s="36">
        <f>'Inputs and Assumptions'!N50</f>
        <v>8567</v>
      </c>
      <c r="O22" s="36">
        <f>'Inputs and Assumptions'!O50</f>
        <v>8995</v>
      </c>
      <c r="P22" s="36">
        <f>'Inputs and Assumptions'!P50</f>
        <v>9445</v>
      </c>
      <c r="Q22" s="36">
        <f>'Inputs and Assumptions'!Q50</f>
        <v>9823</v>
      </c>
      <c r="R22" s="36">
        <f>'Inputs and Assumptions'!R50</f>
        <v>10216</v>
      </c>
      <c r="S22" s="36">
        <f>'Inputs and Assumptions'!S50</f>
        <v>10625</v>
      </c>
      <c r="T22" s="36">
        <f>'Inputs and Assumptions'!T50</f>
        <v>11050</v>
      </c>
      <c r="U22" s="36">
        <f>'Inputs and Assumptions'!U50</f>
        <v>11382</v>
      </c>
      <c r="V22" s="36">
        <f>'Inputs and Assumptions'!V50</f>
        <v>11723</v>
      </c>
      <c r="W22" s="36">
        <f>'Inputs and Assumptions'!W50</f>
        <v>12075</v>
      </c>
      <c r="X22" s="36">
        <f>'Inputs and Assumptions'!X50</f>
        <v>12437</v>
      </c>
    </row>
    <row r="23" spans="1:24" x14ac:dyDescent="0.3">
      <c r="A23" s="19" t="str">
        <f>'Inputs and Assumptions'!$A$14</f>
        <v>Kids Toothpaste</v>
      </c>
      <c r="E23" s="36">
        <f>'Inputs and Assumptions'!E51</f>
        <v>2000</v>
      </c>
      <c r="F23" s="36">
        <f>'Inputs and Assumptions'!F51</f>
        <v>3000</v>
      </c>
      <c r="G23" s="36">
        <f>'Inputs and Assumptions'!G51</f>
        <v>4200</v>
      </c>
      <c r="H23" s="36">
        <f>'Inputs and Assumptions'!H51</f>
        <v>5460</v>
      </c>
      <c r="I23" s="36">
        <f>'Inputs and Assumptions'!I51</f>
        <v>6825</v>
      </c>
      <c r="J23" s="36">
        <f>'Inputs and Assumptions'!J51</f>
        <v>8190</v>
      </c>
      <c r="K23" s="36">
        <f>'Inputs and Assumptions'!K51</f>
        <v>9419</v>
      </c>
      <c r="L23" s="36">
        <f>'Inputs and Assumptions'!L51</f>
        <v>10361</v>
      </c>
      <c r="M23" s="36">
        <f>'Inputs and Assumptions'!M51</f>
        <v>10879</v>
      </c>
      <c r="N23" s="36">
        <f>'Inputs and Assumptions'!N51</f>
        <v>11423</v>
      </c>
      <c r="O23" s="36">
        <f>'Inputs and Assumptions'!O51</f>
        <v>11994</v>
      </c>
      <c r="P23" s="36">
        <f>'Inputs and Assumptions'!P51</f>
        <v>12594</v>
      </c>
      <c r="Q23" s="36">
        <f>'Inputs and Assumptions'!Q51</f>
        <v>13098</v>
      </c>
      <c r="R23" s="36">
        <f>'Inputs and Assumptions'!R51</f>
        <v>13622</v>
      </c>
      <c r="S23" s="36">
        <f>'Inputs and Assumptions'!S51</f>
        <v>14167</v>
      </c>
      <c r="T23" s="36">
        <f>'Inputs and Assumptions'!T51</f>
        <v>14734</v>
      </c>
      <c r="U23" s="36">
        <f>'Inputs and Assumptions'!U51</f>
        <v>15176</v>
      </c>
      <c r="V23" s="36">
        <f>'Inputs and Assumptions'!V51</f>
        <v>15631</v>
      </c>
      <c r="W23" s="36">
        <f>'Inputs and Assumptions'!W51</f>
        <v>16100</v>
      </c>
      <c r="X23" s="36">
        <f>'Inputs and Assumptions'!X51</f>
        <v>16583</v>
      </c>
    </row>
    <row r="24" spans="1:24" x14ac:dyDescent="0.3">
      <c r="A24" s="19" t="str">
        <f>'Inputs and Assumptions'!$A$15</f>
        <v>Toothbrush</v>
      </c>
      <c r="E24" s="36">
        <f>'Inputs and Assumptions'!E52</f>
        <v>4000</v>
      </c>
      <c r="F24" s="36">
        <f>'Inputs and Assumptions'!F52</f>
        <v>6000</v>
      </c>
      <c r="G24" s="36">
        <f>'Inputs and Assumptions'!G52</f>
        <v>8400</v>
      </c>
      <c r="H24" s="36">
        <f>'Inputs and Assumptions'!H52</f>
        <v>10920</v>
      </c>
      <c r="I24" s="36">
        <f>'Inputs and Assumptions'!I52</f>
        <v>13650</v>
      </c>
      <c r="J24" s="36">
        <f>'Inputs and Assumptions'!J52</f>
        <v>16380</v>
      </c>
      <c r="K24" s="36">
        <f>'Inputs and Assumptions'!K52</f>
        <v>18837</v>
      </c>
      <c r="L24" s="36">
        <f>'Inputs and Assumptions'!L52</f>
        <v>20721</v>
      </c>
      <c r="M24" s="36">
        <f>'Inputs and Assumptions'!M52</f>
        <v>21757</v>
      </c>
      <c r="N24" s="36">
        <f>'Inputs and Assumptions'!N52</f>
        <v>22845</v>
      </c>
      <c r="O24" s="36">
        <f>'Inputs and Assumptions'!O52</f>
        <v>23987</v>
      </c>
      <c r="P24" s="36">
        <f>'Inputs and Assumptions'!P52</f>
        <v>25186</v>
      </c>
      <c r="Q24" s="36">
        <f>'Inputs and Assumptions'!Q52</f>
        <v>26193</v>
      </c>
      <c r="R24" s="36">
        <f>'Inputs and Assumptions'!R52</f>
        <v>27241</v>
      </c>
      <c r="S24" s="36">
        <f>'Inputs and Assumptions'!S52</f>
        <v>28331</v>
      </c>
      <c r="T24" s="36">
        <f>'Inputs and Assumptions'!T52</f>
        <v>29464</v>
      </c>
      <c r="U24" s="36">
        <f>'Inputs and Assumptions'!U52</f>
        <v>30348</v>
      </c>
      <c r="V24" s="36">
        <f>'Inputs and Assumptions'!V52</f>
        <v>31258</v>
      </c>
      <c r="W24" s="36">
        <f>'Inputs and Assumptions'!W52</f>
        <v>32196</v>
      </c>
      <c r="X24" s="36">
        <f>'Inputs and Assumptions'!X52</f>
        <v>33162</v>
      </c>
    </row>
    <row r="25" spans="1:24" x14ac:dyDescent="0.3">
      <c r="A25" s="19" t="str">
        <f>'Inputs and Assumptions'!$A$16</f>
        <v>Mouthwash</v>
      </c>
      <c r="E25" s="36">
        <f>'Inputs and Assumptions'!E53</f>
        <v>1200</v>
      </c>
      <c r="F25" s="36">
        <f>'Inputs and Assumptions'!F53</f>
        <v>1800</v>
      </c>
      <c r="G25" s="36">
        <f>'Inputs and Assumptions'!G53</f>
        <v>2520</v>
      </c>
      <c r="H25" s="36">
        <f>'Inputs and Assumptions'!H53</f>
        <v>3276</v>
      </c>
      <c r="I25" s="36">
        <f>'Inputs and Assumptions'!I53</f>
        <v>4095</v>
      </c>
      <c r="J25" s="36">
        <f>'Inputs and Assumptions'!J53</f>
        <v>4914</v>
      </c>
      <c r="K25" s="36">
        <f>'Inputs and Assumptions'!K53</f>
        <v>5651</v>
      </c>
      <c r="L25" s="36">
        <f>'Inputs and Assumptions'!L53</f>
        <v>6216</v>
      </c>
      <c r="M25" s="36">
        <f>'Inputs and Assumptions'!M53</f>
        <v>6527</v>
      </c>
      <c r="N25" s="36">
        <f>'Inputs and Assumptions'!N53</f>
        <v>6853</v>
      </c>
      <c r="O25" s="36">
        <f>'Inputs and Assumptions'!O53</f>
        <v>7196</v>
      </c>
      <c r="P25" s="36">
        <f>'Inputs and Assumptions'!P53</f>
        <v>7556</v>
      </c>
      <c r="Q25" s="36">
        <f>'Inputs and Assumptions'!Q53</f>
        <v>7858</v>
      </c>
      <c r="R25" s="36">
        <f>'Inputs and Assumptions'!R53</f>
        <v>8172</v>
      </c>
      <c r="S25" s="36">
        <f>'Inputs and Assumptions'!S53</f>
        <v>8499</v>
      </c>
      <c r="T25" s="36">
        <f>'Inputs and Assumptions'!T53</f>
        <v>8839</v>
      </c>
      <c r="U25" s="36">
        <f>'Inputs and Assumptions'!U53</f>
        <v>9104</v>
      </c>
      <c r="V25" s="36">
        <f>'Inputs and Assumptions'!V53</f>
        <v>9377</v>
      </c>
      <c r="W25" s="36">
        <f>'Inputs and Assumptions'!W53</f>
        <v>9658</v>
      </c>
      <c r="X25" s="36">
        <f>'Inputs and Assumptions'!X53</f>
        <v>9948</v>
      </c>
    </row>
    <row r="26" spans="1:24" x14ac:dyDescent="0.3">
      <c r="A26" s="19" t="str">
        <f>'Inputs and Assumptions'!$A$17</f>
        <v>Gum Paint</v>
      </c>
      <c r="E26" s="36">
        <f>'Inputs and Assumptions'!E54</f>
        <v>1250</v>
      </c>
      <c r="F26" s="36">
        <f>'Inputs and Assumptions'!F54</f>
        <v>1875</v>
      </c>
      <c r="G26" s="36">
        <f>'Inputs and Assumptions'!G54</f>
        <v>2625</v>
      </c>
      <c r="H26" s="36">
        <f>'Inputs and Assumptions'!H54</f>
        <v>3413</v>
      </c>
      <c r="I26" s="36">
        <f>'Inputs and Assumptions'!I54</f>
        <v>4266</v>
      </c>
      <c r="J26" s="36">
        <f>'Inputs and Assumptions'!J54</f>
        <v>5119</v>
      </c>
      <c r="K26" s="36">
        <f>'Inputs and Assumptions'!K54</f>
        <v>5887</v>
      </c>
      <c r="L26" s="36">
        <f>'Inputs and Assumptions'!L54</f>
        <v>6476</v>
      </c>
      <c r="M26" s="36">
        <f>'Inputs and Assumptions'!M54</f>
        <v>6800</v>
      </c>
      <c r="N26" s="36">
        <f>'Inputs and Assumptions'!N54</f>
        <v>7140</v>
      </c>
      <c r="O26" s="36">
        <f>'Inputs and Assumptions'!O54</f>
        <v>7497</v>
      </c>
      <c r="P26" s="36">
        <f>'Inputs and Assumptions'!P54</f>
        <v>7872</v>
      </c>
      <c r="Q26" s="36">
        <f>'Inputs and Assumptions'!Q54</f>
        <v>8187</v>
      </c>
      <c r="R26" s="36">
        <f>'Inputs and Assumptions'!R54</f>
        <v>8514</v>
      </c>
      <c r="S26" s="36">
        <f>'Inputs and Assumptions'!S54</f>
        <v>8855</v>
      </c>
      <c r="T26" s="36">
        <f>'Inputs and Assumptions'!T54</f>
        <v>9209</v>
      </c>
      <c r="U26" s="36">
        <f>'Inputs and Assumptions'!U54</f>
        <v>9485</v>
      </c>
      <c r="V26" s="36">
        <f>'Inputs and Assumptions'!V54</f>
        <v>9770</v>
      </c>
      <c r="W26" s="36">
        <f>'Inputs and Assumptions'!W54</f>
        <v>10063</v>
      </c>
      <c r="X26" s="36">
        <f>'Inputs and Assumptions'!X54</f>
        <v>10365</v>
      </c>
    </row>
    <row r="27" spans="1:24" x14ac:dyDescent="0.3">
      <c r="A27" s="19" t="str">
        <f>'Inputs and Assumptions'!$A$18</f>
        <v>Ulcer Gel</v>
      </c>
      <c r="E27" s="36">
        <f>'Inputs and Assumptions'!E55</f>
        <v>1800</v>
      </c>
      <c r="F27" s="36">
        <f>'Inputs and Assumptions'!F55</f>
        <v>2700</v>
      </c>
      <c r="G27" s="36">
        <f>'Inputs and Assumptions'!G55</f>
        <v>3780</v>
      </c>
      <c r="H27" s="36">
        <f>'Inputs and Assumptions'!H55</f>
        <v>4914</v>
      </c>
      <c r="I27" s="36">
        <f>'Inputs and Assumptions'!I55</f>
        <v>6143</v>
      </c>
      <c r="J27" s="36">
        <f>'Inputs and Assumptions'!J55</f>
        <v>7372</v>
      </c>
      <c r="K27" s="36">
        <f>'Inputs and Assumptions'!K55</f>
        <v>8478</v>
      </c>
      <c r="L27" s="36">
        <f>'Inputs and Assumptions'!L55</f>
        <v>9326</v>
      </c>
      <c r="M27" s="36">
        <f>'Inputs and Assumptions'!M55</f>
        <v>9792</v>
      </c>
      <c r="N27" s="36">
        <f>'Inputs and Assumptions'!N55</f>
        <v>10282</v>
      </c>
      <c r="O27" s="36">
        <f>'Inputs and Assumptions'!O55</f>
        <v>10796</v>
      </c>
      <c r="P27" s="36">
        <f>'Inputs and Assumptions'!P55</f>
        <v>11336</v>
      </c>
      <c r="Q27" s="36">
        <f>'Inputs and Assumptions'!Q55</f>
        <v>11789</v>
      </c>
      <c r="R27" s="36">
        <f>'Inputs and Assumptions'!R55</f>
        <v>12261</v>
      </c>
      <c r="S27" s="36">
        <f>'Inputs and Assumptions'!S55</f>
        <v>12751</v>
      </c>
      <c r="T27" s="36">
        <f>'Inputs and Assumptions'!T55</f>
        <v>13261</v>
      </c>
      <c r="U27" s="36">
        <f>'Inputs and Assumptions'!U55</f>
        <v>13659</v>
      </c>
      <c r="V27" s="36">
        <f>'Inputs and Assumptions'!V55</f>
        <v>14069</v>
      </c>
      <c r="W27" s="36">
        <f>'Inputs and Assumptions'!W55</f>
        <v>14491</v>
      </c>
      <c r="X27" s="36">
        <f>'Inputs and Assumptions'!X55</f>
        <v>14926</v>
      </c>
    </row>
    <row r="28" spans="1:24" x14ac:dyDescent="0.3"/>
    <row r="29" spans="1:24" x14ac:dyDescent="0.3">
      <c r="A29" s="11" t="s">
        <v>257</v>
      </c>
      <c r="C29" s="10" t="s">
        <v>21</v>
      </c>
      <c r="E29" s="11"/>
    </row>
    <row r="30" spans="1:24" x14ac:dyDescent="0.3">
      <c r="A30" s="19" t="str">
        <f>'Inputs and Assumptions'!$A$12</f>
        <v>Mouth Fresh Toothpaste</v>
      </c>
      <c r="E30" s="36">
        <f>ROUND(E21*(1-'Inputs and Assumptions'!$D$93),0)</f>
        <v>2450</v>
      </c>
      <c r="F30" s="36">
        <f>ROUND(F21*(1-'Inputs and Assumptions'!$D$93),0)</f>
        <v>3675</v>
      </c>
      <c r="G30" s="36">
        <f>ROUND(G21*(1-'Inputs and Assumptions'!$D$93),0)</f>
        <v>5145</v>
      </c>
      <c r="H30" s="36">
        <f>ROUND(H21*(1-'Inputs and Assumptions'!$D$93),0)</f>
        <v>6689</v>
      </c>
      <c r="I30" s="36">
        <f>ROUND(I21*(1-'Inputs and Assumptions'!$D$93),0)</f>
        <v>8360</v>
      </c>
      <c r="J30" s="36">
        <f>ROUND(J21*(1-'Inputs and Assumptions'!$D$93),0)</f>
        <v>10032</v>
      </c>
      <c r="K30" s="36">
        <f>ROUND(K21*(1-'Inputs and Assumptions'!$D$93),0)</f>
        <v>11538</v>
      </c>
      <c r="L30" s="36">
        <f>ROUND(L21*(1-'Inputs and Assumptions'!$D$93),0)</f>
        <v>12691</v>
      </c>
      <c r="M30" s="36">
        <f>ROUND(M21*(1-'Inputs and Assumptions'!$D$93),0)</f>
        <v>13326</v>
      </c>
      <c r="N30" s="36">
        <f>ROUND(N21*(1-'Inputs and Assumptions'!$D$93),0)</f>
        <v>13992</v>
      </c>
      <c r="O30" s="36">
        <f>ROUND(O21*(1-'Inputs and Assumptions'!$D$93),0)</f>
        <v>14692</v>
      </c>
      <c r="P30" s="36">
        <f>ROUND(P21*(1-'Inputs and Assumptions'!$D$93),0)</f>
        <v>15427</v>
      </c>
      <c r="Q30" s="36">
        <f>ROUND(Q21*(1-'Inputs and Assumptions'!$D$93),0)</f>
        <v>16045</v>
      </c>
      <c r="R30" s="36">
        <f>ROUND(R21*(1-'Inputs and Assumptions'!$D$93),0)</f>
        <v>16686</v>
      </c>
      <c r="S30" s="36">
        <f>ROUND(S21*(1-'Inputs and Assumptions'!$D$93),0)</f>
        <v>17354</v>
      </c>
      <c r="T30" s="36">
        <f>ROUND(T21*(1-'Inputs and Assumptions'!$D$93),0)</f>
        <v>18048</v>
      </c>
      <c r="U30" s="36">
        <f>ROUND(U21*(1-'Inputs and Assumptions'!$D$93),0)</f>
        <v>18589</v>
      </c>
      <c r="V30" s="36">
        <f>ROUND(V21*(1-'Inputs and Assumptions'!$D$93),0)</f>
        <v>19146</v>
      </c>
      <c r="W30" s="36">
        <f>ROUND(W21*(1-'Inputs and Assumptions'!$D$93),0)</f>
        <v>19721</v>
      </c>
      <c r="X30" s="36">
        <f>ROUND(X21*(1-'Inputs and Assumptions'!$D$93),0)</f>
        <v>20312</v>
      </c>
    </row>
    <row r="31" spans="1:24" x14ac:dyDescent="0.3">
      <c r="A31" s="19" t="str">
        <f>'Inputs and Assumptions'!$A$13</f>
        <v>Anti-Sensitivity Toothpaste</v>
      </c>
      <c r="E31" s="36">
        <f>ROUND(E22*(1-'Inputs and Assumptions'!$D$93),0)</f>
        <v>1470</v>
      </c>
      <c r="F31" s="36">
        <f>ROUND(F22*(1-'Inputs and Assumptions'!$D$93),0)</f>
        <v>2205</v>
      </c>
      <c r="G31" s="36">
        <f>ROUND(G22*(1-'Inputs and Assumptions'!$D$93),0)</f>
        <v>3087</v>
      </c>
      <c r="H31" s="36">
        <f>ROUND(H22*(1-'Inputs and Assumptions'!$D$93),0)</f>
        <v>4013</v>
      </c>
      <c r="I31" s="36">
        <f>ROUND(I22*(1-'Inputs and Assumptions'!$D$93),0)</f>
        <v>5017</v>
      </c>
      <c r="J31" s="36">
        <f>ROUND(J22*(1-'Inputs and Assumptions'!$D$93),0)</f>
        <v>6020</v>
      </c>
      <c r="K31" s="36">
        <f>ROUND(K22*(1-'Inputs and Assumptions'!$D$93),0)</f>
        <v>6923</v>
      </c>
      <c r="L31" s="36">
        <f>ROUND(L22*(1-'Inputs and Assumptions'!$D$93),0)</f>
        <v>7615</v>
      </c>
      <c r="M31" s="36">
        <f>ROUND(M22*(1-'Inputs and Assumptions'!$D$93),0)</f>
        <v>7996</v>
      </c>
      <c r="N31" s="36">
        <f>ROUND(N22*(1-'Inputs and Assumptions'!$D$93),0)</f>
        <v>8396</v>
      </c>
      <c r="O31" s="36">
        <f>ROUND(O22*(1-'Inputs and Assumptions'!$D$93),0)</f>
        <v>8815</v>
      </c>
      <c r="P31" s="36">
        <f>ROUND(P22*(1-'Inputs and Assumptions'!$D$93),0)</f>
        <v>9256</v>
      </c>
      <c r="Q31" s="36">
        <f>ROUND(Q22*(1-'Inputs and Assumptions'!$D$93),0)</f>
        <v>9627</v>
      </c>
      <c r="R31" s="36">
        <f>ROUND(R22*(1-'Inputs and Assumptions'!$D$93),0)</f>
        <v>10012</v>
      </c>
      <c r="S31" s="36">
        <f>ROUND(S22*(1-'Inputs and Assumptions'!$D$93),0)</f>
        <v>10413</v>
      </c>
      <c r="T31" s="36">
        <f>ROUND(T22*(1-'Inputs and Assumptions'!$D$93),0)</f>
        <v>10829</v>
      </c>
      <c r="U31" s="36">
        <f>ROUND(U22*(1-'Inputs and Assumptions'!$D$93),0)</f>
        <v>11154</v>
      </c>
      <c r="V31" s="36">
        <f>ROUND(V22*(1-'Inputs and Assumptions'!$D$93),0)</f>
        <v>11489</v>
      </c>
      <c r="W31" s="36">
        <f>ROUND(W22*(1-'Inputs and Assumptions'!$D$93),0)</f>
        <v>11834</v>
      </c>
      <c r="X31" s="36">
        <f>ROUND(X22*(1-'Inputs and Assumptions'!$D$93),0)</f>
        <v>12188</v>
      </c>
    </row>
    <row r="32" spans="1:24" x14ac:dyDescent="0.3">
      <c r="A32" s="19" t="str">
        <f>'Inputs and Assumptions'!$A$14</f>
        <v>Kids Toothpaste</v>
      </c>
      <c r="E32" s="36">
        <f>ROUND(E23*(1-'Inputs and Assumptions'!$D$93),0)</f>
        <v>1960</v>
      </c>
      <c r="F32" s="36">
        <f>ROUND(F23*(1-'Inputs and Assumptions'!$D$93),0)</f>
        <v>2940</v>
      </c>
      <c r="G32" s="36">
        <f>ROUND(G23*(1-'Inputs and Assumptions'!$D$93),0)</f>
        <v>4116</v>
      </c>
      <c r="H32" s="36">
        <f>ROUND(H23*(1-'Inputs and Assumptions'!$D$93),0)</f>
        <v>5351</v>
      </c>
      <c r="I32" s="36">
        <f>ROUND(I23*(1-'Inputs and Assumptions'!$D$93),0)</f>
        <v>6689</v>
      </c>
      <c r="J32" s="36">
        <f>ROUND(J23*(1-'Inputs and Assumptions'!$D$93),0)</f>
        <v>8026</v>
      </c>
      <c r="K32" s="36">
        <f>ROUND(K23*(1-'Inputs and Assumptions'!$D$93),0)</f>
        <v>9231</v>
      </c>
      <c r="L32" s="36">
        <f>ROUND(L23*(1-'Inputs and Assumptions'!$D$93),0)</f>
        <v>10154</v>
      </c>
      <c r="M32" s="36">
        <f>ROUND(M23*(1-'Inputs and Assumptions'!$D$93),0)</f>
        <v>10661</v>
      </c>
      <c r="N32" s="36">
        <f>ROUND(N23*(1-'Inputs and Assumptions'!$D$93),0)</f>
        <v>11195</v>
      </c>
      <c r="O32" s="36">
        <f>ROUND(O23*(1-'Inputs and Assumptions'!$D$93),0)</f>
        <v>11754</v>
      </c>
      <c r="P32" s="36">
        <f>ROUND(P23*(1-'Inputs and Assumptions'!$D$93),0)</f>
        <v>12342</v>
      </c>
      <c r="Q32" s="36">
        <f>ROUND(Q23*(1-'Inputs and Assumptions'!$D$93),0)</f>
        <v>12836</v>
      </c>
      <c r="R32" s="36">
        <f>ROUND(R23*(1-'Inputs and Assumptions'!$D$93),0)</f>
        <v>13350</v>
      </c>
      <c r="S32" s="36">
        <f>ROUND(S23*(1-'Inputs and Assumptions'!$D$93),0)</f>
        <v>13884</v>
      </c>
      <c r="T32" s="36">
        <f>ROUND(T23*(1-'Inputs and Assumptions'!$D$93),0)</f>
        <v>14439</v>
      </c>
      <c r="U32" s="36">
        <f>ROUND(U23*(1-'Inputs and Assumptions'!$D$93),0)</f>
        <v>14872</v>
      </c>
      <c r="V32" s="36">
        <f>ROUND(V23*(1-'Inputs and Assumptions'!$D$93),0)</f>
        <v>15318</v>
      </c>
      <c r="W32" s="36">
        <f>ROUND(W23*(1-'Inputs and Assumptions'!$D$93),0)</f>
        <v>15778</v>
      </c>
      <c r="X32" s="36">
        <f>ROUND(X23*(1-'Inputs and Assumptions'!$D$93),0)</f>
        <v>16251</v>
      </c>
    </row>
    <row r="33" spans="1:24" x14ac:dyDescent="0.3">
      <c r="A33" s="19" t="str">
        <f>'Inputs and Assumptions'!$A$15</f>
        <v>Toothbrush</v>
      </c>
      <c r="E33" s="36">
        <f>ROUND(E24*(1-'Inputs and Assumptions'!$D$93),0)</f>
        <v>3920</v>
      </c>
      <c r="F33" s="36">
        <f>ROUND(F24*(1-'Inputs and Assumptions'!$D$93),0)</f>
        <v>5880</v>
      </c>
      <c r="G33" s="36">
        <f>ROUND(G24*(1-'Inputs and Assumptions'!$D$93),0)</f>
        <v>8232</v>
      </c>
      <c r="H33" s="36">
        <f>ROUND(H24*(1-'Inputs and Assumptions'!$D$93),0)</f>
        <v>10702</v>
      </c>
      <c r="I33" s="36">
        <f>ROUND(I24*(1-'Inputs and Assumptions'!$D$93),0)</f>
        <v>13377</v>
      </c>
      <c r="J33" s="36">
        <f>ROUND(J24*(1-'Inputs and Assumptions'!$D$93),0)</f>
        <v>16052</v>
      </c>
      <c r="K33" s="36">
        <f>ROUND(K24*(1-'Inputs and Assumptions'!$D$93),0)</f>
        <v>18460</v>
      </c>
      <c r="L33" s="36">
        <f>ROUND(L24*(1-'Inputs and Assumptions'!$D$93),0)</f>
        <v>20307</v>
      </c>
      <c r="M33" s="36">
        <f>ROUND(M24*(1-'Inputs and Assumptions'!$D$93),0)</f>
        <v>21322</v>
      </c>
      <c r="N33" s="36">
        <f>ROUND(N24*(1-'Inputs and Assumptions'!$D$93),0)</f>
        <v>22388</v>
      </c>
      <c r="O33" s="36">
        <f>ROUND(O24*(1-'Inputs and Assumptions'!$D$93),0)</f>
        <v>23507</v>
      </c>
      <c r="P33" s="36">
        <f>ROUND(P24*(1-'Inputs and Assumptions'!$D$93),0)</f>
        <v>24682</v>
      </c>
      <c r="Q33" s="36">
        <f>ROUND(Q24*(1-'Inputs and Assumptions'!$D$93),0)</f>
        <v>25669</v>
      </c>
      <c r="R33" s="36">
        <f>ROUND(R24*(1-'Inputs and Assumptions'!$D$93),0)</f>
        <v>26696</v>
      </c>
      <c r="S33" s="36">
        <f>ROUND(S24*(1-'Inputs and Assumptions'!$D$93),0)</f>
        <v>27764</v>
      </c>
      <c r="T33" s="36">
        <f>ROUND(T24*(1-'Inputs and Assumptions'!$D$93),0)</f>
        <v>28875</v>
      </c>
      <c r="U33" s="36">
        <f>ROUND(U24*(1-'Inputs and Assumptions'!$D$93),0)</f>
        <v>29741</v>
      </c>
      <c r="V33" s="36">
        <f>ROUND(V24*(1-'Inputs and Assumptions'!$D$93),0)</f>
        <v>30633</v>
      </c>
      <c r="W33" s="36">
        <f>ROUND(W24*(1-'Inputs and Assumptions'!$D$93),0)</f>
        <v>31552</v>
      </c>
      <c r="X33" s="36">
        <f>ROUND(X24*(1-'Inputs and Assumptions'!$D$93),0)</f>
        <v>32499</v>
      </c>
    </row>
    <row r="34" spans="1:24" x14ac:dyDescent="0.3">
      <c r="A34" s="19" t="str">
        <f>'Inputs and Assumptions'!$A$16</f>
        <v>Mouthwash</v>
      </c>
      <c r="E34" s="36">
        <f>ROUND(E25*(1-'Inputs and Assumptions'!$D$93),0)</f>
        <v>1176</v>
      </c>
      <c r="F34" s="36">
        <f>ROUND(F25*(1-'Inputs and Assumptions'!$D$93),0)</f>
        <v>1764</v>
      </c>
      <c r="G34" s="36">
        <f>ROUND(G25*(1-'Inputs and Assumptions'!$D$93),0)</f>
        <v>2470</v>
      </c>
      <c r="H34" s="36">
        <f>ROUND(H25*(1-'Inputs and Assumptions'!$D$93),0)</f>
        <v>3210</v>
      </c>
      <c r="I34" s="36">
        <f>ROUND(I25*(1-'Inputs and Assumptions'!$D$93),0)</f>
        <v>4013</v>
      </c>
      <c r="J34" s="36">
        <f>ROUND(J25*(1-'Inputs and Assumptions'!$D$93),0)</f>
        <v>4816</v>
      </c>
      <c r="K34" s="36">
        <f>ROUND(K25*(1-'Inputs and Assumptions'!$D$93),0)</f>
        <v>5538</v>
      </c>
      <c r="L34" s="36">
        <f>ROUND(L25*(1-'Inputs and Assumptions'!$D$93),0)</f>
        <v>6092</v>
      </c>
      <c r="M34" s="36">
        <f>ROUND(M25*(1-'Inputs and Assumptions'!$D$93),0)</f>
        <v>6396</v>
      </c>
      <c r="N34" s="36">
        <f>ROUND(N25*(1-'Inputs and Assumptions'!$D$93),0)</f>
        <v>6716</v>
      </c>
      <c r="O34" s="36">
        <f>ROUND(O25*(1-'Inputs and Assumptions'!$D$93),0)</f>
        <v>7052</v>
      </c>
      <c r="P34" s="36">
        <f>ROUND(P25*(1-'Inputs and Assumptions'!$D$93),0)</f>
        <v>7405</v>
      </c>
      <c r="Q34" s="36">
        <f>ROUND(Q25*(1-'Inputs and Assumptions'!$D$93),0)</f>
        <v>7701</v>
      </c>
      <c r="R34" s="36">
        <f>ROUND(R25*(1-'Inputs and Assumptions'!$D$93),0)</f>
        <v>8009</v>
      </c>
      <c r="S34" s="36">
        <f>ROUND(S25*(1-'Inputs and Assumptions'!$D$93),0)</f>
        <v>8329</v>
      </c>
      <c r="T34" s="36">
        <f>ROUND(T25*(1-'Inputs and Assumptions'!$D$93),0)</f>
        <v>8662</v>
      </c>
      <c r="U34" s="36">
        <f>ROUND(U25*(1-'Inputs and Assumptions'!$D$93),0)</f>
        <v>8922</v>
      </c>
      <c r="V34" s="36">
        <f>ROUND(V25*(1-'Inputs and Assumptions'!$D$93),0)</f>
        <v>9189</v>
      </c>
      <c r="W34" s="36">
        <f>ROUND(W25*(1-'Inputs and Assumptions'!$D$93),0)</f>
        <v>9465</v>
      </c>
      <c r="X34" s="36">
        <f>ROUND(X25*(1-'Inputs and Assumptions'!$D$93),0)</f>
        <v>9749</v>
      </c>
    </row>
    <row r="35" spans="1:24" x14ac:dyDescent="0.3">
      <c r="A35" s="19" t="str">
        <f>'Inputs and Assumptions'!$A$17</f>
        <v>Gum Paint</v>
      </c>
      <c r="E35" s="36">
        <f>ROUND(E26*(1-'Inputs and Assumptions'!$D$93),0)</f>
        <v>1225</v>
      </c>
      <c r="F35" s="36">
        <f>ROUND(F26*(1-'Inputs and Assumptions'!$D$93),0)</f>
        <v>1838</v>
      </c>
      <c r="G35" s="36">
        <f>ROUND(G26*(1-'Inputs and Assumptions'!$D$93),0)</f>
        <v>2573</v>
      </c>
      <c r="H35" s="36">
        <f>ROUND(H26*(1-'Inputs and Assumptions'!$D$93),0)</f>
        <v>3345</v>
      </c>
      <c r="I35" s="36">
        <f>ROUND(I26*(1-'Inputs and Assumptions'!$D$93),0)</f>
        <v>4181</v>
      </c>
      <c r="J35" s="36">
        <f>ROUND(J26*(1-'Inputs and Assumptions'!$D$93),0)</f>
        <v>5017</v>
      </c>
      <c r="K35" s="36">
        <f>ROUND(K26*(1-'Inputs and Assumptions'!$D$93),0)</f>
        <v>5769</v>
      </c>
      <c r="L35" s="36">
        <f>ROUND(L26*(1-'Inputs and Assumptions'!$D$93),0)</f>
        <v>6346</v>
      </c>
      <c r="M35" s="36">
        <f>ROUND(M26*(1-'Inputs and Assumptions'!$D$93),0)</f>
        <v>6664</v>
      </c>
      <c r="N35" s="36">
        <f>ROUND(N26*(1-'Inputs and Assumptions'!$D$93),0)</f>
        <v>6997</v>
      </c>
      <c r="O35" s="36">
        <f>ROUND(O26*(1-'Inputs and Assumptions'!$D$93),0)</f>
        <v>7347</v>
      </c>
      <c r="P35" s="36">
        <f>ROUND(P26*(1-'Inputs and Assumptions'!$D$93),0)</f>
        <v>7715</v>
      </c>
      <c r="Q35" s="36">
        <f>ROUND(Q26*(1-'Inputs and Assumptions'!$D$93),0)</f>
        <v>8023</v>
      </c>
      <c r="R35" s="36">
        <f>ROUND(R26*(1-'Inputs and Assumptions'!$D$93),0)</f>
        <v>8344</v>
      </c>
      <c r="S35" s="36">
        <f>ROUND(S26*(1-'Inputs and Assumptions'!$D$93),0)</f>
        <v>8678</v>
      </c>
      <c r="T35" s="36">
        <f>ROUND(T26*(1-'Inputs and Assumptions'!$D$93),0)</f>
        <v>9025</v>
      </c>
      <c r="U35" s="36">
        <f>ROUND(U26*(1-'Inputs and Assumptions'!$D$93),0)</f>
        <v>9295</v>
      </c>
      <c r="V35" s="36">
        <f>ROUND(V26*(1-'Inputs and Assumptions'!$D$93),0)</f>
        <v>9575</v>
      </c>
      <c r="W35" s="36">
        <f>ROUND(W26*(1-'Inputs and Assumptions'!$D$93),0)</f>
        <v>9862</v>
      </c>
      <c r="X35" s="36">
        <f>ROUND(X26*(1-'Inputs and Assumptions'!$D$93),0)</f>
        <v>10158</v>
      </c>
    </row>
    <row r="36" spans="1:24" x14ac:dyDescent="0.3">
      <c r="A36" s="19" t="str">
        <f>'Inputs and Assumptions'!$A$18</f>
        <v>Ulcer Gel</v>
      </c>
      <c r="E36" s="36">
        <f>ROUND(E27*(1-'Inputs and Assumptions'!$D$93),0)</f>
        <v>1764</v>
      </c>
      <c r="F36" s="36">
        <f>ROUND(F27*(1-'Inputs and Assumptions'!$D$93),0)</f>
        <v>2646</v>
      </c>
      <c r="G36" s="36">
        <f>ROUND(G27*(1-'Inputs and Assumptions'!$D$93),0)</f>
        <v>3704</v>
      </c>
      <c r="H36" s="36">
        <f>ROUND(H27*(1-'Inputs and Assumptions'!$D$93),0)</f>
        <v>4816</v>
      </c>
      <c r="I36" s="36">
        <f>ROUND(I27*(1-'Inputs and Assumptions'!$D$93),0)</f>
        <v>6020</v>
      </c>
      <c r="J36" s="36">
        <f>ROUND(J27*(1-'Inputs and Assumptions'!$D$93),0)</f>
        <v>7225</v>
      </c>
      <c r="K36" s="36">
        <f>ROUND(K27*(1-'Inputs and Assumptions'!$D$93),0)</f>
        <v>8308</v>
      </c>
      <c r="L36" s="36">
        <f>ROUND(L27*(1-'Inputs and Assumptions'!$D$93),0)</f>
        <v>9139</v>
      </c>
      <c r="M36" s="36">
        <f>ROUND(M27*(1-'Inputs and Assumptions'!$D$93),0)</f>
        <v>9596</v>
      </c>
      <c r="N36" s="36">
        <f>ROUND(N27*(1-'Inputs and Assumptions'!$D$93),0)</f>
        <v>10076</v>
      </c>
      <c r="O36" s="36">
        <f>ROUND(O27*(1-'Inputs and Assumptions'!$D$93),0)</f>
        <v>10580</v>
      </c>
      <c r="P36" s="36">
        <f>ROUND(P27*(1-'Inputs and Assumptions'!$D$93),0)</f>
        <v>11109</v>
      </c>
      <c r="Q36" s="36">
        <f>ROUND(Q27*(1-'Inputs and Assumptions'!$D$93),0)</f>
        <v>11553</v>
      </c>
      <c r="R36" s="36">
        <f>ROUND(R27*(1-'Inputs and Assumptions'!$D$93),0)</f>
        <v>12016</v>
      </c>
      <c r="S36" s="36">
        <f>ROUND(S27*(1-'Inputs and Assumptions'!$D$93),0)</f>
        <v>12496</v>
      </c>
      <c r="T36" s="36">
        <f>ROUND(T27*(1-'Inputs and Assumptions'!$D$93),0)</f>
        <v>12996</v>
      </c>
      <c r="U36" s="36">
        <f>ROUND(U27*(1-'Inputs and Assumptions'!$D$93),0)</f>
        <v>13386</v>
      </c>
      <c r="V36" s="36">
        <f>ROUND(V27*(1-'Inputs and Assumptions'!$D$93),0)</f>
        <v>13788</v>
      </c>
      <c r="W36" s="36">
        <f>ROUND(W27*(1-'Inputs and Assumptions'!$D$93),0)</f>
        <v>14201</v>
      </c>
      <c r="X36" s="36">
        <f>ROUND(X27*(1-'Inputs and Assumptions'!$D$93),0)</f>
        <v>14627</v>
      </c>
    </row>
    <row r="37" spans="1:24" x14ac:dyDescent="0.3"/>
    <row r="38" spans="1:24" x14ac:dyDescent="0.3">
      <c r="A38" s="11" t="s">
        <v>258</v>
      </c>
      <c r="C38" s="10" t="s">
        <v>22</v>
      </c>
      <c r="E38" s="11"/>
    </row>
    <row r="39" spans="1:24" x14ac:dyDescent="0.3">
      <c r="A39" s="19" t="str">
        <f>'Inputs and Assumptions'!$A$12</f>
        <v>Mouth Fresh Toothpaste</v>
      </c>
      <c r="E39" s="31">
        <f>E12*E30/10^5</f>
        <v>2.0825</v>
      </c>
      <c r="F39" s="31">
        <f t="shared" ref="F39:X39" si="0">F12*F30/10^5</f>
        <v>3.1237499999999998</v>
      </c>
      <c r="G39" s="31">
        <f t="shared" si="0"/>
        <v>4.3732499999999996</v>
      </c>
      <c r="H39" s="31">
        <f t="shared" si="0"/>
        <v>5.6856499999999999</v>
      </c>
      <c r="I39" s="31">
        <f t="shared" si="0"/>
        <v>7.1059999999999999</v>
      </c>
      <c r="J39" s="31">
        <f t="shared" si="0"/>
        <v>8.5272000000000006</v>
      </c>
      <c r="K39" s="31">
        <f t="shared" si="0"/>
        <v>9.8072999999999997</v>
      </c>
      <c r="L39" s="31">
        <f t="shared" si="0"/>
        <v>10.78735</v>
      </c>
      <c r="M39" s="31">
        <f t="shared" si="0"/>
        <v>11.893454999999999</v>
      </c>
      <c r="N39" s="31">
        <f t="shared" si="0"/>
        <v>12.48786</v>
      </c>
      <c r="O39" s="31">
        <f t="shared" si="0"/>
        <v>13.11261</v>
      </c>
      <c r="P39" s="31">
        <f t="shared" si="0"/>
        <v>13.7685975</v>
      </c>
      <c r="Q39" s="31">
        <f t="shared" si="0"/>
        <v>15.1801745</v>
      </c>
      <c r="R39" s="31">
        <f t="shared" si="0"/>
        <v>15.7866246</v>
      </c>
      <c r="S39" s="31">
        <f t="shared" si="0"/>
        <v>16.418619400000001</v>
      </c>
      <c r="T39" s="31">
        <f t="shared" si="0"/>
        <v>17.075212799999999</v>
      </c>
      <c r="U39" s="31">
        <f t="shared" si="0"/>
        <v>18.817644699999999</v>
      </c>
      <c r="V39" s="31">
        <f t="shared" si="0"/>
        <v>19.3814958</v>
      </c>
      <c r="W39" s="31">
        <f t="shared" si="0"/>
        <v>19.963568300000002</v>
      </c>
      <c r="X39" s="31">
        <f t="shared" si="0"/>
        <v>20.5618376</v>
      </c>
    </row>
    <row r="40" spans="1:24" x14ac:dyDescent="0.3">
      <c r="A40" s="19" t="str">
        <f>'Inputs and Assumptions'!$A$13</f>
        <v>Anti-Sensitivity Toothpaste</v>
      </c>
      <c r="E40" s="31">
        <f t="shared" ref="E40:X40" si="1">E13*E31/10^5</f>
        <v>1.3965000000000001</v>
      </c>
      <c r="F40" s="31">
        <f t="shared" si="1"/>
        <v>2.0947499999999999</v>
      </c>
      <c r="G40" s="31">
        <f t="shared" si="1"/>
        <v>2.9326500000000002</v>
      </c>
      <c r="H40" s="31">
        <f t="shared" si="1"/>
        <v>3.8123499999999999</v>
      </c>
      <c r="I40" s="31">
        <f t="shared" si="1"/>
        <v>4.7661499999999997</v>
      </c>
      <c r="J40" s="31">
        <f t="shared" si="1"/>
        <v>5.7190000000000003</v>
      </c>
      <c r="K40" s="31">
        <f t="shared" si="1"/>
        <v>6.5768500000000003</v>
      </c>
      <c r="L40" s="31">
        <f t="shared" si="1"/>
        <v>7.2342500000000003</v>
      </c>
      <c r="M40" s="31">
        <f t="shared" si="1"/>
        <v>7.9760099999999996</v>
      </c>
      <c r="N40" s="31">
        <f t="shared" si="1"/>
        <v>8.3750099999999996</v>
      </c>
      <c r="O40" s="31">
        <f t="shared" si="1"/>
        <v>8.7929624999999998</v>
      </c>
      <c r="P40" s="31">
        <f t="shared" si="1"/>
        <v>9.2328600000000005</v>
      </c>
      <c r="Q40" s="31">
        <f t="shared" si="1"/>
        <v>10.1795898</v>
      </c>
      <c r="R40" s="31">
        <f t="shared" si="1"/>
        <v>10.586688799999999</v>
      </c>
      <c r="S40" s="31">
        <f t="shared" si="1"/>
        <v>11.0107062</v>
      </c>
      <c r="T40" s="31">
        <f t="shared" si="1"/>
        <v>11.450584599999999</v>
      </c>
      <c r="U40" s="31">
        <f t="shared" si="1"/>
        <v>12.619635600000001</v>
      </c>
      <c r="V40" s="31">
        <f t="shared" si="1"/>
        <v>12.9986546</v>
      </c>
      <c r="W40" s="31">
        <f t="shared" si="1"/>
        <v>13.3889876</v>
      </c>
      <c r="X40" s="31">
        <f t="shared" si="1"/>
        <v>13.7895032</v>
      </c>
    </row>
    <row r="41" spans="1:24" x14ac:dyDescent="0.3">
      <c r="A41" s="19" t="str">
        <f>'Inputs and Assumptions'!$A$14</f>
        <v>Kids Toothpaste</v>
      </c>
      <c r="E41" s="31">
        <f t="shared" ref="E41:X41" si="2">E14*E32/10^5</f>
        <v>1.5680000000000001</v>
      </c>
      <c r="F41" s="31">
        <f t="shared" si="2"/>
        <v>2.3519999999999999</v>
      </c>
      <c r="G41" s="31">
        <f t="shared" si="2"/>
        <v>3.2928000000000002</v>
      </c>
      <c r="H41" s="31">
        <f t="shared" si="2"/>
        <v>4.2808000000000002</v>
      </c>
      <c r="I41" s="31">
        <f t="shared" si="2"/>
        <v>5.3512000000000004</v>
      </c>
      <c r="J41" s="31">
        <f t="shared" si="2"/>
        <v>6.4207999999999998</v>
      </c>
      <c r="K41" s="31">
        <f t="shared" si="2"/>
        <v>7.3848000000000003</v>
      </c>
      <c r="L41" s="31">
        <f t="shared" si="2"/>
        <v>8.1232000000000006</v>
      </c>
      <c r="M41" s="31">
        <f t="shared" si="2"/>
        <v>8.9552399999999999</v>
      </c>
      <c r="N41" s="31">
        <f t="shared" si="2"/>
        <v>9.4038000000000004</v>
      </c>
      <c r="O41" s="31">
        <f t="shared" si="2"/>
        <v>9.8733599999999999</v>
      </c>
      <c r="P41" s="31">
        <f t="shared" si="2"/>
        <v>10.367279999999999</v>
      </c>
      <c r="Q41" s="31">
        <f t="shared" si="2"/>
        <v>11.429174400000003</v>
      </c>
      <c r="R41" s="31">
        <f t="shared" si="2"/>
        <v>11.886839999999999</v>
      </c>
      <c r="S41" s="31">
        <f t="shared" si="2"/>
        <v>12.3623136</v>
      </c>
      <c r="T41" s="31">
        <f t="shared" si="2"/>
        <v>12.856485600000001</v>
      </c>
      <c r="U41" s="31">
        <f t="shared" si="2"/>
        <v>14.1685544</v>
      </c>
      <c r="V41" s="31">
        <f t="shared" si="2"/>
        <v>14.593458599999998</v>
      </c>
      <c r="W41" s="31">
        <f t="shared" si="2"/>
        <v>15.031700599999999</v>
      </c>
      <c r="X41" s="31">
        <f t="shared" si="2"/>
        <v>15.482327700000001</v>
      </c>
    </row>
    <row r="42" spans="1:24" x14ac:dyDescent="0.3">
      <c r="A42" s="19" t="str">
        <f>'Inputs and Assumptions'!$A$15</f>
        <v>Toothbrush</v>
      </c>
      <c r="E42" s="31">
        <f t="shared" ref="E42:X42" si="3">E15*E33/10^5</f>
        <v>2.548</v>
      </c>
      <c r="F42" s="31">
        <f t="shared" si="3"/>
        <v>3.8220000000000001</v>
      </c>
      <c r="G42" s="31">
        <f t="shared" si="3"/>
        <v>5.3507999999999996</v>
      </c>
      <c r="H42" s="31">
        <f t="shared" si="3"/>
        <v>6.9562999999999997</v>
      </c>
      <c r="I42" s="31">
        <f t="shared" si="3"/>
        <v>8.6950500000000002</v>
      </c>
      <c r="J42" s="31">
        <f t="shared" si="3"/>
        <v>10.4338</v>
      </c>
      <c r="K42" s="31">
        <f t="shared" si="3"/>
        <v>11.999000000000001</v>
      </c>
      <c r="L42" s="31">
        <f t="shared" si="3"/>
        <v>13.19955</v>
      </c>
      <c r="M42" s="31">
        <f t="shared" si="3"/>
        <v>14.552265</v>
      </c>
      <c r="N42" s="31">
        <f t="shared" si="3"/>
        <v>15.279809999999999</v>
      </c>
      <c r="O42" s="31">
        <f t="shared" si="3"/>
        <v>16.0435275</v>
      </c>
      <c r="P42" s="31">
        <f t="shared" si="3"/>
        <v>16.845465000000001</v>
      </c>
      <c r="Q42" s="31">
        <f t="shared" si="3"/>
        <v>18.571521499999999</v>
      </c>
      <c r="R42" s="31">
        <f t="shared" si="3"/>
        <v>19.314556</v>
      </c>
      <c r="S42" s="31">
        <f t="shared" si="3"/>
        <v>20.087253999999998</v>
      </c>
      <c r="T42" s="31">
        <f t="shared" si="3"/>
        <v>20.891062499999997</v>
      </c>
      <c r="U42" s="31">
        <f t="shared" si="3"/>
        <v>23.0225081</v>
      </c>
      <c r="V42" s="31">
        <f t="shared" si="3"/>
        <v>23.713005299999999</v>
      </c>
      <c r="W42" s="31">
        <f t="shared" si="3"/>
        <v>24.424403199999997</v>
      </c>
      <c r="X42" s="31">
        <f t="shared" si="3"/>
        <v>25.157475899999998</v>
      </c>
    </row>
    <row r="43" spans="1:24" x14ac:dyDescent="0.3">
      <c r="A43" s="19" t="str">
        <f>'Inputs and Assumptions'!$A$16</f>
        <v>Mouthwash</v>
      </c>
      <c r="E43" s="31">
        <f t="shared" ref="E43:X43" si="4">E16*E34/10^5</f>
        <v>1.2936000000000001</v>
      </c>
      <c r="F43" s="31">
        <f t="shared" si="4"/>
        <v>1.9403999999999999</v>
      </c>
      <c r="G43" s="31">
        <f t="shared" si="4"/>
        <v>2.7170000000000001</v>
      </c>
      <c r="H43" s="31">
        <f t="shared" si="4"/>
        <v>3.5310000000000001</v>
      </c>
      <c r="I43" s="31">
        <f t="shared" si="4"/>
        <v>4.4142999999999999</v>
      </c>
      <c r="J43" s="31">
        <f t="shared" si="4"/>
        <v>5.2976000000000001</v>
      </c>
      <c r="K43" s="31">
        <f t="shared" si="4"/>
        <v>6.0918000000000001</v>
      </c>
      <c r="L43" s="31">
        <f t="shared" si="4"/>
        <v>6.7012</v>
      </c>
      <c r="M43" s="31">
        <f t="shared" si="4"/>
        <v>7.3873800000000003</v>
      </c>
      <c r="N43" s="31">
        <f t="shared" si="4"/>
        <v>7.7569800000000004</v>
      </c>
      <c r="O43" s="31">
        <f t="shared" si="4"/>
        <v>8.1450600000000009</v>
      </c>
      <c r="P43" s="31">
        <f t="shared" si="4"/>
        <v>8.5527750000000005</v>
      </c>
      <c r="Q43" s="31">
        <f t="shared" si="4"/>
        <v>9.4283343000000013</v>
      </c>
      <c r="R43" s="31">
        <f t="shared" si="4"/>
        <v>9.8054187000000006</v>
      </c>
      <c r="S43" s="31">
        <f t="shared" si="4"/>
        <v>10.197194700000001</v>
      </c>
      <c r="T43" s="31">
        <f t="shared" si="4"/>
        <v>10.604886600000002</v>
      </c>
      <c r="U43" s="31">
        <f t="shared" si="4"/>
        <v>11.68782</v>
      </c>
      <c r="V43" s="31">
        <f t="shared" si="4"/>
        <v>12.03759</v>
      </c>
      <c r="W43" s="31">
        <f t="shared" si="4"/>
        <v>12.399150000000001</v>
      </c>
      <c r="X43" s="31">
        <f t="shared" si="4"/>
        <v>12.771190000000001</v>
      </c>
    </row>
    <row r="44" spans="1:24" x14ac:dyDescent="0.3">
      <c r="A44" s="19" t="str">
        <f>'Inputs and Assumptions'!$A$17</f>
        <v>Gum Paint</v>
      </c>
      <c r="E44" s="31">
        <f t="shared" ref="E44:X44" si="5">E17*E35/10^5</f>
        <v>0.42875000000000002</v>
      </c>
      <c r="F44" s="31">
        <f t="shared" si="5"/>
        <v>0.64329999999999998</v>
      </c>
      <c r="G44" s="31">
        <f t="shared" si="5"/>
        <v>0.90054999999999996</v>
      </c>
      <c r="H44" s="31">
        <f t="shared" si="5"/>
        <v>1.17075</v>
      </c>
      <c r="I44" s="31">
        <f t="shared" si="5"/>
        <v>1.4633499999999999</v>
      </c>
      <c r="J44" s="31">
        <f t="shared" si="5"/>
        <v>1.7559499999999999</v>
      </c>
      <c r="K44" s="31">
        <f t="shared" si="5"/>
        <v>2.0191499999999998</v>
      </c>
      <c r="L44" s="31">
        <f t="shared" si="5"/>
        <v>2.2210999999999999</v>
      </c>
      <c r="M44" s="31">
        <f t="shared" si="5"/>
        <v>2.44902</v>
      </c>
      <c r="N44" s="31">
        <f t="shared" si="5"/>
        <v>2.5713974999999998</v>
      </c>
      <c r="O44" s="31">
        <f t="shared" si="5"/>
        <v>2.7000225000000002</v>
      </c>
      <c r="P44" s="31">
        <f t="shared" si="5"/>
        <v>2.8352624999999998</v>
      </c>
      <c r="Q44" s="31">
        <f t="shared" si="5"/>
        <v>3.1257608000000001</v>
      </c>
      <c r="R44" s="31">
        <f t="shared" si="5"/>
        <v>3.2508224000000001</v>
      </c>
      <c r="S44" s="31">
        <f t="shared" si="5"/>
        <v>3.3809488000000001</v>
      </c>
      <c r="T44" s="31">
        <f t="shared" si="5"/>
        <v>3.51614</v>
      </c>
      <c r="U44" s="31">
        <f t="shared" si="5"/>
        <v>3.8750855</v>
      </c>
      <c r="V44" s="31">
        <f t="shared" si="5"/>
        <v>3.9918174999999998</v>
      </c>
      <c r="W44" s="31">
        <f t="shared" si="5"/>
        <v>4.1114677999999998</v>
      </c>
      <c r="X44" s="31">
        <f t="shared" si="5"/>
        <v>4.2348701999999996</v>
      </c>
    </row>
    <row r="45" spans="1:24" x14ac:dyDescent="0.3">
      <c r="A45" s="19" t="str">
        <f>'Inputs and Assumptions'!$A$18</f>
        <v>Ulcer Gel</v>
      </c>
      <c r="E45" s="31">
        <f t="shared" ref="E45:X45" si="6">E18*E36/10^5</f>
        <v>0.79379999999999995</v>
      </c>
      <c r="F45" s="31">
        <f t="shared" si="6"/>
        <v>1.1907000000000001</v>
      </c>
      <c r="G45" s="31">
        <f t="shared" si="6"/>
        <v>1.6668000000000001</v>
      </c>
      <c r="H45" s="31">
        <f t="shared" si="6"/>
        <v>2.1671999999999998</v>
      </c>
      <c r="I45" s="31">
        <f t="shared" si="6"/>
        <v>2.7090000000000001</v>
      </c>
      <c r="J45" s="31">
        <f t="shared" si="6"/>
        <v>3.2512500000000002</v>
      </c>
      <c r="K45" s="31">
        <f t="shared" si="6"/>
        <v>3.7385999999999999</v>
      </c>
      <c r="L45" s="31">
        <f t="shared" si="6"/>
        <v>4.1125499999999997</v>
      </c>
      <c r="M45" s="31">
        <f t="shared" si="6"/>
        <v>4.5341100000000001</v>
      </c>
      <c r="N45" s="31">
        <f t="shared" si="6"/>
        <v>4.76091</v>
      </c>
      <c r="O45" s="31">
        <f t="shared" si="6"/>
        <v>4.9990500000000004</v>
      </c>
      <c r="P45" s="31">
        <f t="shared" si="6"/>
        <v>5.2490024999999996</v>
      </c>
      <c r="Q45" s="31">
        <f t="shared" si="6"/>
        <v>5.7868976999999999</v>
      </c>
      <c r="R45" s="31">
        <f t="shared" si="6"/>
        <v>6.018814400000001</v>
      </c>
      <c r="S45" s="31">
        <f t="shared" si="6"/>
        <v>6.2592464000000003</v>
      </c>
      <c r="T45" s="31">
        <f t="shared" si="6"/>
        <v>6.5096964000000002</v>
      </c>
      <c r="U45" s="31">
        <f t="shared" si="6"/>
        <v>7.1748959999999995</v>
      </c>
      <c r="V45" s="31">
        <f t="shared" si="6"/>
        <v>7.3903680000000005</v>
      </c>
      <c r="W45" s="31">
        <f t="shared" si="6"/>
        <v>7.6117359999999996</v>
      </c>
      <c r="X45" s="31">
        <f t="shared" si="6"/>
        <v>7.840072000000001</v>
      </c>
    </row>
    <row r="46" spans="1:24" s="11" customFormat="1" x14ac:dyDescent="0.3">
      <c r="A46" s="21" t="s">
        <v>5</v>
      </c>
      <c r="C46" s="12"/>
      <c r="D46" s="12"/>
      <c r="E46" s="38">
        <f>SUM(E39:E45)</f>
        <v>10.11115</v>
      </c>
      <c r="F46" s="38">
        <f t="shared" ref="F46:X46" si="7">SUM(F39:F45)</f>
        <v>15.166899999999998</v>
      </c>
      <c r="G46" s="38">
        <f t="shared" si="7"/>
        <v>21.233849999999997</v>
      </c>
      <c r="H46" s="38">
        <f t="shared" si="7"/>
        <v>27.604050000000001</v>
      </c>
      <c r="I46" s="38">
        <f t="shared" si="7"/>
        <v>34.505049999999997</v>
      </c>
      <c r="J46" s="38">
        <f t="shared" si="7"/>
        <v>41.4056</v>
      </c>
      <c r="K46" s="38">
        <f t="shared" si="7"/>
        <v>47.6175</v>
      </c>
      <c r="L46" s="38">
        <f t="shared" si="7"/>
        <v>52.379199999999997</v>
      </c>
      <c r="M46" s="38">
        <f t="shared" si="7"/>
        <v>57.747479999999996</v>
      </c>
      <c r="N46" s="38">
        <f t="shared" si="7"/>
        <v>60.635767500000007</v>
      </c>
      <c r="O46" s="38">
        <f t="shared" si="7"/>
        <v>63.666592499999993</v>
      </c>
      <c r="P46" s="38">
        <f t="shared" si="7"/>
        <v>66.851242499999998</v>
      </c>
      <c r="Q46" s="38">
        <f t="shared" si="7"/>
        <v>73.701453000000001</v>
      </c>
      <c r="R46" s="38">
        <f t="shared" si="7"/>
        <v>76.649764900000008</v>
      </c>
      <c r="S46" s="38">
        <f t="shared" si="7"/>
        <v>79.716283099999984</v>
      </c>
      <c r="T46" s="38">
        <f t="shared" si="7"/>
        <v>82.904068499999994</v>
      </c>
      <c r="U46" s="38">
        <f t="shared" si="7"/>
        <v>91.366144300000002</v>
      </c>
      <c r="V46" s="38">
        <f t="shared" si="7"/>
        <v>94.106389799999988</v>
      </c>
      <c r="W46" s="38">
        <f t="shared" si="7"/>
        <v>96.931013499999992</v>
      </c>
      <c r="X46" s="38">
        <f t="shared" si="7"/>
        <v>99.83727660000001</v>
      </c>
    </row>
    <row r="47" spans="1:24" x14ac:dyDescent="0.3"/>
    <row r="48" spans="1:24" ht="15" thickBot="1" x14ac:dyDescent="0.35"/>
    <row r="49" spans="1:2" s="25" customFormat="1" x14ac:dyDescent="0.3">
      <c r="A49" s="24" t="s">
        <v>7</v>
      </c>
      <c r="B49" s="24"/>
    </row>
  </sheetData>
  <conditionalFormatting sqref="D2">
    <cfRule type="cellIs" dxfId="0" priority="1" operator="equal">
      <formula>"Error!"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6" r:id="rId4" name="Drop Down 2">
              <controlPr defaultSize="0" autoLine="0" autoPict="0">
                <anchor moveWithCells="1">
                  <from>
                    <xdr:col>1</xdr:col>
                    <xdr:colOff>60960</xdr:colOff>
                    <xdr:row>3</xdr:row>
                    <xdr:rowOff>137160</xdr:rowOff>
                  </from>
                  <to>
                    <xdr:col>3</xdr:col>
                    <xdr:colOff>175260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Drop Down 3">
              <controlPr defaultSize="0" autoLine="0" autoPict="0">
                <anchor moveWithCells="1">
                  <from>
                    <xdr:col>1</xdr:col>
                    <xdr:colOff>53340</xdr:colOff>
                    <xdr:row>5</xdr:row>
                    <xdr:rowOff>60960</xdr:rowOff>
                  </from>
                  <to>
                    <xdr:col>3</xdr:col>
                    <xdr:colOff>167640</xdr:colOff>
                    <xdr:row>6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DA60-1C7A-41D7-8BB5-651E87E63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Discussion points-29 May 2020</vt:lpstr>
      <vt:lpstr>&lt;&lt;CHANGES LIST&gt;&gt;</vt:lpstr>
      <vt:lpstr>Changes 26 Jun 2020</vt:lpstr>
      <vt:lpstr>MoM-12 Jun 2020</vt:lpstr>
      <vt:lpstr>Budget vs Actual</vt:lpstr>
      <vt:lpstr>Changes 19 July 2020</vt:lpstr>
      <vt:lpstr>Regional Split of Sales Target</vt:lpstr>
      <vt:lpstr>Volume Target - OTC</vt:lpstr>
      <vt:lpstr>Inputs and Assumptions</vt:lpstr>
      <vt:lpstr>Revenue Calc</vt:lpstr>
      <vt:lpstr>'&lt;&lt;CHANGES LIST&gt;&gt;'!Company_Name</vt:lpstr>
      <vt:lpstr>Company_Name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 SINGH</dc:creator>
  <cp:lastModifiedBy>Pushkal</cp:lastModifiedBy>
  <cp:lastPrinted>2020-10-18T20:43:55Z</cp:lastPrinted>
  <dcterms:created xsi:type="dcterms:W3CDTF">2016-05-11T16:50:04Z</dcterms:created>
  <dcterms:modified xsi:type="dcterms:W3CDTF">2025-09-16T17:19:41Z</dcterms:modified>
</cp:coreProperties>
</file>