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\Documents\"/>
    </mc:Choice>
  </mc:AlternateContent>
  <xr:revisionPtr revIDLastSave="0" documentId="8_{FC06D811-FBF8-49A6-8871-645A26C3F85D}" xr6:coauthVersionLast="47" xr6:coauthVersionMax="47" xr10:uidLastSave="{00000000-0000-0000-0000-000000000000}"/>
  <bookViews>
    <workbookView xWindow="-108" yWindow="-108" windowWidth="23256" windowHeight="12456" activeTab="2" xr2:uid="{A0E31384-564D-4706-A934-B95CEA6C5A59}"/>
  </bookViews>
  <sheets>
    <sheet name="e" sheetId="1" r:id="rId1"/>
    <sheet name="Merger Model" sheetId="2" r:id="rId2"/>
    <sheet name="Quick &amp; Dirty Ru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D10" i="4"/>
  <c r="E7" i="4"/>
  <c r="F7" i="4"/>
  <c r="G7" i="4"/>
  <c r="H7" i="4"/>
  <c r="D7" i="4"/>
  <c r="D5" i="4"/>
  <c r="E5" i="4"/>
  <c r="F5" i="4"/>
  <c r="G5" i="4"/>
  <c r="H5" i="4"/>
  <c r="E38" i="2"/>
  <c r="F38" i="2"/>
  <c r="G38" i="2"/>
  <c r="H38" i="2"/>
  <c r="D38" i="2"/>
  <c r="E35" i="2"/>
  <c r="F35" i="2"/>
  <c r="G35" i="2"/>
  <c r="H35" i="2"/>
  <c r="D35" i="2"/>
  <c r="E29" i="2"/>
  <c r="F29" i="2"/>
  <c r="G29" i="2"/>
  <c r="H29" i="2"/>
  <c r="D29" i="2"/>
  <c r="E27" i="2"/>
  <c r="F27" i="2"/>
  <c r="G27" i="2"/>
  <c r="H27" i="2"/>
  <c r="D27" i="2"/>
  <c r="D26" i="2"/>
  <c r="E26" i="2"/>
  <c r="F26" i="2"/>
  <c r="G26" i="2"/>
  <c r="H26" i="2"/>
  <c r="E25" i="2"/>
  <c r="F25" i="2"/>
  <c r="G25" i="2"/>
  <c r="H25" i="2"/>
  <c r="D25" i="2"/>
  <c r="E24" i="2"/>
  <c r="F24" i="2"/>
  <c r="G24" i="2"/>
  <c r="H24" i="2"/>
  <c r="D24" i="2"/>
  <c r="E22" i="2"/>
  <c r="F22" i="2"/>
  <c r="G22" i="2"/>
  <c r="H22" i="2"/>
  <c r="D22" i="2"/>
  <c r="E20" i="2"/>
  <c r="F20" i="2"/>
  <c r="G20" i="2"/>
  <c r="H20" i="2"/>
  <c r="E21" i="2"/>
  <c r="F21" i="2"/>
  <c r="G21" i="2"/>
  <c r="H21" i="2"/>
  <c r="D21" i="2"/>
  <c r="D20" i="2"/>
  <c r="E16" i="2"/>
  <c r="F16" i="2"/>
  <c r="G16" i="2"/>
  <c r="H16" i="2"/>
  <c r="D16" i="2"/>
  <c r="E15" i="2"/>
  <c r="F15" i="2"/>
  <c r="G15" i="2"/>
  <c r="H15" i="2"/>
  <c r="D15" i="2"/>
  <c r="E14" i="2"/>
  <c r="F14" i="2"/>
  <c r="G14" i="2"/>
  <c r="H14" i="2"/>
  <c r="D14" i="2"/>
  <c r="E12" i="2"/>
  <c r="F12" i="2"/>
  <c r="G12" i="2"/>
  <c r="H12" i="2"/>
  <c r="D12" i="2"/>
  <c r="E11" i="2"/>
  <c r="F11" i="2"/>
  <c r="G11" i="2"/>
  <c r="H11" i="2"/>
  <c r="D11" i="2"/>
  <c r="E10" i="2"/>
  <c r="F10" i="2"/>
  <c r="G10" i="2"/>
  <c r="H10" i="2"/>
  <c r="D10" i="2"/>
  <c r="D9" i="2"/>
  <c r="E9" i="2"/>
  <c r="F9" i="2"/>
  <c r="G9" i="2"/>
  <c r="H9" i="2"/>
  <c r="D8" i="1"/>
  <c r="E7" i="2"/>
  <c r="F7" i="2"/>
  <c r="G7" i="2"/>
  <c r="H7" i="2"/>
  <c r="D7" i="2"/>
  <c r="E5" i="2"/>
  <c r="F5" i="2"/>
  <c r="G5" i="2"/>
  <c r="H5" i="2"/>
  <c r="D5" i="2"/>
  <c r="E4" i="2"/>
  <c r="F4" i="2"/>
  <c r="G4" i="2"/>
  <c r="H4" i="2"/>
  <c r="D4" i="2"/>
  <c r="E15" i="1"/>
  <c r="E13" i="1"/>
  <c r="E10" i="1"/>
  <c r="D10" i="1"/>
  <c r="D13" i="1" s="1"/>
  <c r="D15" i="1" s="1"/>
  <c r="E8" i="1"/>
  <c r="E5" i="1"/>
  <c r="D5" i="1"/>
  <c r="E30" i="1"/>
  <c r="D31" i="1"/>
  <c r="F28" i="2" s="1"/>
  <c r="F31" i="2" s="1"/>
  <c r="D30" i="1"/>
  <c r="E27" i="1"/>
  <c r="E20" i="1"/>
  <c r="D20" i="1"/>
  <c r="B32" i="1"/>
  <c r="B31" i="1"/>
  <c r="B30" i="1"/>
  <c r="F32" i="2" l="1"/>
  <c r="F33" i="2" s="1"/>
  <c r="F37" i="2" s="1"/>
  <c r="D28" i="2"/>
  <c r="D31" i="2" s="1"/>
  <c r="E31" i="1"/>
  <c r="G28" i="2"/>
  <c r="G31" i="2" s="1"/>
  <c r="E28" i="2"/>
  <c r="E31" i="2" s="1"/>
  <c r="H28" i="2"/>
  <c r="H31" i="2" s="1"/>
  <c r="E32" i="1"/>
  <c r="F41" i="2" l="1"/>
  <c r="F42" i="2" s="1"/>
  <c r="F40" i="2"/>
  <c r="H32" i="2"/>
  <c r="H33" i="2" s="1"/>
  <c r="H37" i="2" s="1"/>
  <c r="D32" i="2"/>
  <c r="D33" i="2" s="1"/>
  <c r="D37" i="2" s="1"/>
  <c r="E32" i="2"/>
  <c r="E33" i="2" s="1"/>
  <c r="E37" i="2" s="1"/>
  <c r="G32" i="2"/>
  <c r="G33" i="2"/>
  <c r="G37" i="2" s="1"/>
  <c r="E6" i="4"/>
  <c r="E8" i="4" s="1"/>
  <c r="E12" i="4" s="1"/>
  <c r="H6" i="4"/>
  <c r="H8" i="4" s="1"/>
  <c r="H12" i="4" s="1"/>
  <c r="F6" i="4"/>
  <c r="F8" i="4" s="1"/>
  <c r="F12" i="4" s="1"/>
  <c r="G6" i="4"/>
  <c r="G8" i="4" s="1"/>
  <c r="G12" i="4" s="1"/>
  <c r="D6" i="4"/>
  <c r="D8" i="4" s="1"/>
  <c r="D12" i="4" s="1"/>
  <c r="E40" i="2" l="1"/>
  <c r="E41" i="2"/>
  <c r="E42" i="2" s="1"/>
  <c r="H41" i="2"/>
  <c r="H42" i="2" s="1"/>
  <c r="H40" i="2"/>
  <c r="G41" i="2"/>
  <c r="G42" i="2" s="1"/>
  <c r="G40" i="2"/>
  <c r="D41" i="2"/>
  <c r="D42" i="2" s="1"/>
  <c r="D40" i="2"/>
</calcChain>
</file>

<file path=xl/sharedStrings.xml><?xml version="1.0" encoding="utf-8"?>
<sst xmlns="http://schemas.openxmlformats.org/spreadsheetml/2006/main" count="109" uniqueCount="59">
  <si>
    <t>Particulars</t>
  </si>
  <si>
    <t>Acquirer</t>
  </si>
  <si>
    <t>Target</t>
  </si>
  <si>
    <t>Sales</t>
  </si>
  <si>
    <t>Less: COGS</t>
  </si>
  <si>
    <t>Gross profit</t>
  </si>
  <si>
    <t>Less: Operating expenses</t>
  </si>
  <si>
    <t>Selling general &amp; administrative</t>
  </si>
  <si>
    <t>EBITDA</t>
  </si>
  <si>
    <t>Less: D&amp;A</t>
  </si>
  <si>
    <t>EBIT</t>
  </si>
  <si>
    <t>Less: Interest expense</t>
  </si>
  <si>
    <t>Net Income</t>
  </si>
  <si>
    <t>Diluted shares outstanding</t>
  </si>
  <si>
    <t>Tax rates</t>
  </si>
  <si>
    <t>Current share market price</t>
  </si>
  <si>
    <t>Market cap</t>
  </si>
  <si>
    <t>Rate of interest</t>
  </si>
  <si>
    <t>Rate of borrowing</t>
  </si>
  <si>
    <t>Sources of Funds</t>
  </si>
  <si>
    <t>%</t>
  </si>
  <si>
    <t xml:space="preserve">Cash </t>
  </si>
  <si>
    <t>Debt</t>
  </si>
  <si>
    <t>Stocks</t>
  </si>
  <si>
    <t>Cost of Funds</t>
  </si>
  <si>
    <t>Pre tax</t>
  </si>
  <si>
    <t>Post tax</t>
  </si>
  <si>
    <t>Unit</t>
  </si>
  <si>
    <t>$</t>
  </si>
  <si>
    <t>Add: Other income</t>
  </si>
  <si>
    <t>EBT</t>
  </si>
  <si>
    <t>Less: Income tax</t>
  </si>
  <si>
    <t>Cases</t>
  </si>
  <si>
    <t>Premiums</t>
  </si>
  <si>
    <t>Acquirer's Share price</t>
  </si>
  <si>
    <t>Target price of Acquisition</t>
  </si>
  <si>
    <t>Acquisition value</t>
  </si>
  <si>
    <t>Cash used</t>
  </si>
  <si>
    <t>Debt used</t>
  </si>
  <si>
    <t>No. of new shares issued by acquirer</t>
  </si>
  <si>
    <t>Pre-merger income of acquirer</t>
  </si>
  <si>
    <t>Shares outstanding of acquirer</t>
  </si>
  <si>
    <t>EPS of acquirer standalone</t>
  </si>
  <si>
    <t>Post-merger EPS calculation</t>
  </si>
  <si>
    <t>Gross Profit</t>
  </si>
  <si>
    <t xml:space="preserve">EBIT </t>
  </si>
  <si>
    <t>Less: Interest foregone</t>
  </si>
  <si>
    <t>Net income</t>
  </si>
  <si>
    <t>Amount via Shares</t>
  </si>
  <si>
    <t xml:space="preserve">Net outstanding diluted shares </t>
  </si>
  <si>
    <t>EPS of combined company</t>
  </si>
  <si>
    <t>Accretive/Dilutive</t>
  </si>
  <si>
    <t>Accretion/Dilution</t>
  </si>
  <si>
    <t>Accretion/Dilution (%)</t>
  </si>
  <si>
    <t>After tax cost</t>
  </si>
  <si>
    <t>Cash</t>
  </si>
  <si>
    <t>Yield of Acquirer</t>
  </si>
  <si>
    <t>Weghted average cost of funds</t>
  </si>
  <si>
    <t>Yield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</si>
</sst>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5" formatCode="#,##0;\(#,##0\)"/>
    <numFmt numFmtId="179" formatCode="\-"/>
    <numFmt numFmtId="182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Font="1"/>
    <xf numFmtId="0" fontId="4" fillId="2" borderId="0" xfId="0" applyFont="1" applyFill="1"/>
    <xf numFmtId="17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75" fontId="3" fillId="0" borderId="0" xfId="0" applyNumberFormat="1" applyFont="1"/>
    <xf numFmtId="175" fontId="5" fillId="0" borderId="0" xfId="0" applyNumberFormat="1" applyFont="1"/>
    <xf numFmtId="10" fontId="5" fillId="0" borderId="0" xfId="1" applyNumberFormat="1" applyFont="1"/>
    <xf numFmtId="10" fontId="6" fillId="0" borderId="0" xfId="1" applyNumberFormat="1" applyFont="1"/>
    <xf numFmtId="10" fontId="5" fillId="0" borderId="0" xfId="0" applyNumberFormat="1" applyFont="1"/>
    <xf numFmtId="179" fontId="0" fillId="0" borderId="0" xfId="0" applyNumberFormat="1"/>
    <xf numFmtId="0" fontId="2" fillId="2" borderId="0" xfId="0" applyFont="1" applyFill="1" applyAlignment="1">
      <alignment horizontal="center"/>
    </xf>
    <xf numFmtId="9" fontId="2" fillId="2" borderId="0" xfId="0" applyNumberFormat="1" applyFont="1" applyFill="1"/>
    <xf numFmtId="0" fontId="0" fillId="0" borderId="0" xfId="0" applyBorder="1"/>
    <xf numFmtId="0" fontId="0" fillId="0" borderId="2" xfId="0" applyBorder="1"/>
    <xf numFmtId="175" fontId="6" fillId="0" borderId="0" xfId="0" applyNumberFormat="1" applyFont="1" applyBorder="1"/>
    <xf numFmtId="175" fontId="6" fillId="0" borderId="2" xfId="0" applyNumberFormat="1" applyFont="1" applyBorder="1"/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3" fillId="0" borderId="3" xfId="0" applyFont="1" applyBorder="1"/>
    <xf numFmtId="0" fontId="3" fillId="0" borderId="1" xfId="0" applyFont="1" applyBorder="1"/>
    <xf numFmtId="0" fontId="0" fillId="0" borderId="1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12" xfId="0" applyFont="1" applyBorder="1"/>
    <xf numFmtId="175" fontId="7" fillId="0" borderId="3" xfId="0" applyNumberFormat="1" applyFont="1" applyBorder="1"/>
    <xf numFmtId="175" fontId="7" fillId="0" borderId="1" xfId="0" applyNumberFormat="1" applyFont="1" applyBorder="1"/>
    <xf numFmtId="0" fontId="0" fillId="0" borderId="12" xfId="0" applyBorder="1"/>
    <xf numFmtId="0" fontId="3" fillId="0" borderId="5" xfId="0" applyFont="1" applyBorder="1"/>
    <xf numFmtId="0" fontId="0" fillId="0" borderId="6" xfId="0" applyBorder="1"/>
    <xf numFmtId="175" fontId="0" fillId="0" borderId="0" xfId="0" applyNumberFormat="1" applyBorder="1"/>
    <xf numFmtId="175" fontId="0" fillId="0" borderId="2" xfId="0" applyNumberFormat="1" applyBorder="1"/>
    <xf numFmtId="175" fontId="3" fillId="0" borderId="0" xfId="0" applyNumberFormat="1" applyFont="1" applyBorder="1"/>
    <xf numFmtId="175" fontId="3" fillId="0" borderId="2" xfId="0" applyNumberFormat="1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175" fontId="0" fillId="0" borderId="13" xfId="0" applyNumberFormat="1" applyBorder="1"/>
    <xf numFmtId="175" fontId="0" fillId="0" borderId="14" xfId="0" applyNumberFormat="1" applyBorder="1"/>
    <xf numFmtId="175" fontId="0" fillId="0" borderId="15" xfId="0" applyNumberFormat="1" applyBorder="1"/>
    <xf numFmtId="0" fontId="3" fillId="0" borderId="10" xfId="0" applyFont="1" applyBorder="1"/>
    <xf numFmtId="0" fontId="3" fillId="0" borderId="0" xfId="0" applyFont="1" applyBorder="1" applyAlignment="1">
      <alignment horizontal="center"/>
    </xf>
    <xf numFmtId="182" fontId="3" fillId="0" borderId="0" xfId="0" applyNumberFormat="1" applyFont="1" applyBorder="1"/>
    <xf numFmtId="182" fontId="3" fillId="0" borderId="2" xfId="0" applyNumberFormat="1" applyFont="1" applyBorder="1"/>
    <xf numFmtId="0" fontId="0" fillId="0" borderId="0" xfId="0" applyBorder="1" applyAlignment="1">
      <alignment horizontal="center"/>
    </xf>
    <xf numFmtId="182" fontId="0" fillId="0" borderId="0" xfId="0" applyNumberFormat="1" applyBorder="1"/>
    <xf numFmtId="182" fontId="0" fillId="0" borderId="2" xfId="0" applyNumberFormat="1" applyBorder="1"/>
    <xf numFmtId="10" fontId="0" fillId="0" borderId="0" xfId="1" applyNumberFormat="1" applyFont="1" applyBorder="1"/>
    <xf numFmtId="0" fontId="3" fillId="0" borderId="0" xfId="0" applyFont="1" applyBorder="1"/>
    <xf numFmtId="175" fontId="7" fillId="0" borderId="0" xfId="0" applyNumberFormat="1" applyFont="1" applyBorder="1"/>
    <xf numFmtId="0" fontId="0" fillId="0" borderId="0" xfId="0" applyFon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9" fontId="2" fillId="2" borderId="0" xfId="0" applyNumberFormat="1" applyFont="1" applyFill="1" applyBorder="1"/>
    <xf numFmtId="10" fontId="0" fillId="0" borderId="0" xfId="0" applyNumberFormat="1" applyBorder="1"/>
    <xf numFmtId="10" fontId="6" fillId="0" borderId="0" xfId="1" applyNumberFormat="1" applyFont="1" applyBorder="1"/>
    <xf numFmtId="10" fontId="7" fillId="0" borderId="0" xfId="1" applyNumberFormat="1" applyFont="1" applyBorder="1"/>
    <xf numFmtId="0" fontId="3" fillId="3" borderId="10" xfId="0" applyFont="1" applyFill="1" applyBorder="1"/>
    <xf numFmtId="0" fontId="0" fillId="3" borderId="5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82" fontId="0" fillId="3" borderId="0" xfId="0" applyNumberFormat="1" applyFill="1" applyBorder="1"/>
    <xf numFmtId="182" fontId="0" fillId="3" borderId="2" xfId="0" applyNumberFormat="1" applyFill="1" applyBorder="1"/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0" fontId="3" fillId="0" borderId="7" xfId="0" applyFont="1" applyBorder="1"/>
    <xf numFmtId="10" fontId="0" fillId="0" borderId="2" xfId="0" applyNumberFormat="1" applyBorder="1"/>
    <xf numFmtId="10" fontId="6" fillId="0" borderId="2" xfId="1" applyNumberFormat="1" applyFont="1" applyBorder="1"/>
    <xf numFmtId="0" fontId="3" fillId="0" borderId="10" xfId="0" applyFont="1" applyFill="1" applyBorder="1"/>
    <xf numFmtId="175" fontId="7" fillId="0" borderId="2" xfId="0" applyNumberFormat="1" applyFont="1" applyBorder="1"/>
    <xf numFmtId="10" fontId="7" fillId="0" borderId="2" xfId="1" applyNumberFormat="1" applyFont="1" applyBorder="1"/>
    <xf numFmtId="0" fontId="0" fillId="0" borderId="10" xfId="0" applyBorder="1" applyAlignment="1">
      <alignment horizontal="center" vertical="center"/>
    </xf>
    <xf numFmtId="0" fontId="3" fillId="0" borderId="13" xfId="0" applyFont="1" applyFill="1" applyBorder="1"/>
    <xf numFmtId="0" fontId="0" fillId="0" borderId="13" xfId="0" applyBorder="1" applyAlignment="1">
      <alignment horizontal="center" vertical="center"/>
    </xf>
    <xf numFmtId="10" fontId="3" fillId="0" borderId="14" xfId="0" applyNumberFormat="1" applyFont="1" applyBorder="1"/>
    <xf numFmtId="10" fontId="3" fillId="0" borderId="15" xfId="0" applyNumberFormat="1" applyFont="1" applyBorder="1"/>
    <xf numFmtId="0" fontId="3" fillId="3" borderId="13" xfId="0" applyFont="1" applyFill="1" applyBorder="1"/>
    <xf numFmtId="175" fontId="7" fillId="3" borderId="14" xfId="0" applyNumberFormat="1" applyFont="1" applyFill="1" applyBorder="1" applyAlignment="1">
      <alignment horizontal="right"/>
    </xf>
    <xf numFmtId="175" fontId="7" fillId="3" borderId="15" xfId="0" applyNumberFormat="1" applyFont="1" applyFill="1" applyBorder="1" applyAlignment="1">
      <alignment horizontal="right"/>
    </xf>
    <xf numFmtId="10" fontId="5" fillId="4" borderId="6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8BE2-FC04-42B9-9BF7-434743104485}">
  <sheetPr>
    <outlinePr summaryBelow="0"/>
  </sheetPr>
  <dimension ref="B1:E32"/>
  <sheetViews>
    <sheetView workbookViewId="0">
      <selection activeCell="L24" sqref="L24"/>
    </sheetView>
  </sheetViews>
  <sheetFormatPr defaultRowHeight="14.4" outlineLevelRow="1" x14ac:dyDescent="0.3"/>
  <cols>
    <col min="1" max="1" width="1.77734375" customWidth="1"/>
    <col min="2" max="2" width="26.77734375" bestFit="1" customWidth="1"/>
    <col min="3" max="3" width="10.5546875" customWidth="1"/>
    <col min="4" max="5" width="15.77734375" customWidth="1"/>
  </cols>
  <sheetData>
    <row r="1" spans="2:5" ht="7.05" customHeight="1" x14ac:dyDescent="0.3"/>
    <row r="2" spans="2:5" x14ac:dyDescent="0.3">
      <c r="B2" s="1" t="s">
        <v>0</v>
      </c>
      <c r="C2" s="4" t="s">
        <v>27</v>
      </c>
      <c r="D2" s="1" t="s">
        <v>1</v>
      </c>
      <c r="E2" s="1" t="s">
        <v>2</v>
      </c>
    </row>
    <row r="3" spans="2:5" x14ac:dyDescent="0.3">
      <c r="B3" t="s">
        <v>3</v>
      </c>
      <c r="C3" t="s">
        <v>28</v>
      </c>
      <c r="D3" s="9">
        <v>5000000</v>
      </c>
      <c r="E3" s="9">
        <v>2500000</v>
      </c>
    </row>
    <row r="4" spans="2:5" x14ac:dyDescent="0.3">
      <c r="B4" t="s">
        <v>4</v>
      </c>
      <c r="C4" t="s">
        <v>28</v>
      </c>
      <c r="D4" s="9">
        <v>-3500000</v>
      </c>
      <c r="E4" s="9">
        <v>-2000000</v>
      </c>
    </row>
    <row r="5" spans="2:5" x14ac:dyDescent="0.3">
      <c r="B5" s="2" t="s">
        <v>5</v>
      </c>
      <c r="C5" s="2" t="s">
        <v>28</v>
      </c>
      <c r="D5" s="8">
        <f>D3+D4</f>
        <v>1500000</v>
      </c>
      <c r="E5" s="8">
        <f>E3+E4</f>
        <v>500000</v>
      </c>
    </row>
    <row r="6" spans="2:5" x14ac:dyDescent="0.3">
      <c r="B6" t="s">
        <v>6</v>
      </c>
      <c r="C6" t="s">
        <v>28</v>
      </c>
      <c r="D6" s="13"/>
      <c r="E6" s="5"/>
    </row>
    <row r="7" spans="2:5" x14ac:dyDescent="0.3">
      <c r="B7" t="s">
        <v>7</v>
      </c>
      <c r="C7" t="s">
        <v>28</v>
      </c>
      <c r="D7" s="9">
        <v>-200000</v>
      </c>
      <c r="E7" s="9">
        <v>-150000</v>
      </c>
    </row>
    <row r="8" spans="2:5" x14ac:dyDescent="0.3">
      <c r="B8" s="2" t="s">
        <v>8</v>
      </c>
      <c r="C8" s="2" t="s">
        <v>28</v>
      </c>
      <c r="D8" s="8">
        <f>D5+D7</f>
        <v>1300000</v>
      </c>
      <c r="E8" s="8">
        <f>E5+E7</f>
        <v>350000</v>
      </c>
    </row>
    <row r="9" spans="2:5" x14ac:dyDescent="0.3">
      <c r="B9" t="s">
        <v>9</v>
      </c>
      <c r="C9" t="s">
        <v>28</v>
      </c>
      <c r="D9" s="9">
        <v>-200000</v>
      </c>
      <c r="E9" s="9">
        <v>-30000</v>
      </c>
    </row>
    <row r="10" spans="2:5" x14ac:dyDescent="0.3">
      <c r="B10" s="2" t="s">
        <v>10</v>
      </c>
      <c r="C10" s="2" t="s">
        <v>28</v>
      </c>
      <c r="D10" s="8">
        <f>D8+D9</f>
        <v>1100000</v>
      </c>
      <c r="E10" s="8">
        <f>E8+E9</f>
        <v>320000</v>
      </c>
    </row>
    <row r="11" spans="2:5" x14ac:dyDescent="0.3">
      <c r="B11" t="s">
        <v>11</v>
      </c>
      <c r="C11" t="s">
        <v>28</v>
      </c>
      <c r="D11" s="5"/>
      <c r="E11" s="5"/>
    </row>
    <row r="12" spans="2:5" x14ac:dyDescent="0.3">
      <c r="B12" s="3" t="s">
        <v>29</v>
      </c>
      <c r="C12" t="s">
        <v>28</v>
      </c>
      <c r="D12" s="5"/>
      <c r="E12" s="5"/>
    </row>
    <row r="13" spans="2:5" x14ac:dyDescent="0.3">
      <c r="B13" s="2" t="s">
        <v>30</v>
      </c>
      <c r="C13" s="2" t="s">
        <v>28</v>
      </c>
      <c r="D13" s="8">
        <f>D10+D11+D12</f>
        <v>1100000</v>
      </c>
      <c r="E13" s="8">
        <f>E10+E11+E12</f>
        <v>320000</v>
      </c>
    </row>
    <row r="14" spans="2:5" x14ac:dyDescent="0.3">
      <c r="B14" s="3" t="s">
        <v>31</v>
      </c>
      <c r="D14" s="9">
        <v>-275000</v>
      </c>
      <c r="E14" s="9">
        <v>-80000</v>
      </c>
    </row>
    <row r="15" spans="2:5" x14ac:dyDescent="0.3">
      <c r="B15" s="2" t="s">
        <v>12</v>
      </c>
      <c r="C15" s="2" t="s">
        <v>28</v>
      </c>
      <c r="D15" s="8">
        <f>D13+D14</f>
        <v>825000</v>
      </c>
      <c r="E15" s="8">
        <f>E13+E14</f>
        <v>240000</v>
      </c>
    </row>
    <row r="16" spans="2:5" x14ac:dyDescent="0.3">
      <c r="D16" s="5"/>
      <c r="E16" s="5"/>
    </row>
    <row r="17" spans="2:5" x14ac:dyDescent="0.3">
      <c r="B17" s="3" t="s">
        <v>13</v>
      </c>
      <c r="D17" s="9">
        <v>500000</v>
      </c>
      <c r="E17" s="9">
        <v>200000</v>
      </c>
    </row>
    <row r="18" spans="2:5" x14ac:dyDescent="0.3">
      <c r="B18" t="s">
        <v>14</v>
      </c>
      <c r="D18" s="10">
        <v>0.25</v>
      </c>
      <c r="E18" s="10">
        <v>0.25</v>
      </c>
    </row>
    <row r="19" spans="2:5" x14ac:dyDescent="0.3">
      <c r="B19" s="3" t="s">
        <v>15</v>
      </c>
      <c r="C19" t="s">
        <v>28</v>
      </c>
      <c r="D19" s="9">
        <v>200</v>
      </c>
      <c r="E19" s="9">
        <v>25</v>
      </c>
    </row>
    <row r="20" spans="2:5" x14ac:dyDescent="0.3">
      <c r="B20" t="s">
        <v>16</v>
      </c>
      <c r="C20" t="s">
        <v>28</v>
      </c>
      <c r="D20" s="5">
        <f>D17*D19</f>
        <v>100000000</v>
      </c>
      <c r="E20" s="5">
        <f>E17*E19</f>
        <v>5000000</v>
      </c>
    </row>
    <row r="21" spans="2:5" x14ac:dyDescent="0.3">
      <c r="B21" t="s">
        <v>17</v>
      </c>
      <c r="D21" s="91">
        <v>0.05</v>
      </c>
    </row>
    <row r="22" spans="2:5" x14ac:dyDescent="0.3">
      <c r="B22" t="s">
        <v>18</v>
      </c>
      <c r="D22" s="91">
        <v>0.08</v>
      </c>
    </row>
    <row r="24" spans="2:5" x14ac:dyDescent="0.3">
      <c r="B24" s="1" t="s">
        <v>19</v>
      </c>
      <c r="C24" s="1"/>
      <c r="D24" s="1"/>
      <c r="E24" s="1" t="s">
        <v>20</v>
      </c>
    </row>
    <row r="25" spans="2:5" outlineLevel="1" x14ac:dyDescent="0.3">
      <c r="B25" t="s">
        <v>21</v>
      </c>
      <c r="E25" s="91">
        <v>0.2</v>
      </c>
    </row>
    <row r="26" spans="2:5" outlineLevel="1" x14ac:dyDescent="0.3">
      <c r="B26" t="s">
        <v>22</v>
      </c>
      <c r="E26" s="91">
        <v>0.5</v>
      </c>
    </row>
    <row r="27" spans="2:5" outlineLevel="1" x14ac:dyDescent="0.3">
      <c r="B27" t="s">
        <v>23</v>
      </c>
      <c r="E27" s="11">
        <f>1-E25-E26</f>
        <v>0.30000000000000004</v>
      </c>
    </row>
    <row r="29" spans="2:5" x14ac:dyDescent="0.3">
      <c r="B29" s="1" t="s">
        <v>24</v>
      </c>
      <c r="C29" s="1"/>
      <c r="D29" s="1" t="s">
        <v>25</v>
      </c>
      <c r="E29" s="1" t="s">
        <v>26</v>
      </c>
    </row>
    <row r="30" spans="2:5" outlineLevel="1" x14ac:dyDescent="0.3">
      <c r="B30" t="str">
        <f>B25</f>
        <v xml:space="preserve">Cash </v>
      </c>
      <c r="D30" s="12">
        <f>D21</f>
        <v>0.05</v>
      </c>
      <c r="E30" s="7">
        <f>(1-D18)*D30</f>
        <v>3.7500000000000006E-2</v>
      </c>
    </row>
    <row r="31" spans="2:5" outlineLevel="1" x14ac:dyDescent="0.3">
      <c r="B31" t="str">
        <f>B26</f>
        <v>Debt</v>
      </c>
      <c r="D31" s="12">
        <f>D22</f>
        <v>0.08</v>
      </c>
      <c r="E31" s="7">
        <f>(1-D18)*D31</f>
        <v>0.06</v>
      </c>
    </row>
    <row r="32" spans="2:5" outlineLevel="1" x14ac:dyDescent="0.3">
      <c r="B32" t="str">
        <f>B27</f>
        <v>Stocks</v>
      </c>
      <c r="E32" s="6">
        <f>D15/D20</f>
        <v>8.2500000000000004E-3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6F9-77E4-4734-A9FD-484471EF3332}">
  <dimension ref="B1:H43"/>
  <sheetViews>
    <sheetView topLeftCell="A19" workbookViewId="0">
      <selection activeCell="M36" sqref="M36"/>
    </sheetView>
  </sheetViews>
  <sheetFormatPr defaultRowHeight="14.4" x14ac:dyDescent="0.3"/>
  <cols>
    <col min="1" max="1" width="1.77734375" customWidth="1"/>
    <col min="2" max="2" width="32.6640625" customWidth="1"/>
    <col min="3" max="3" width="6.33203125" customWidth="1"/>
    <col min="4" max="4" width="11.77734375" customWidth="1"/>
    <col min="5" max="8" width="12.88671875" bestFit="1" customWidth="1"/>
  </cols>
  <sheetData>
    <row r="1" spans="2:8" ht="7.05" customHeight="1" x14ac:dyDescent="0.3"/>
    <row r="2" spans="2:8" x14ac:dyDescent="0.3">
      <c r="B2" s="1" t="s">
        <v>0</v>
      </c>
      <c r="C2" s="1"/>
      <c r="D2" s="14" t="s">
        <v>33</v>
      </c>
      <c r="E2" s="14"/>
      <c r="F2" s="14"/>
      <c r="G2" s="14"/>
      <c r="H2" s="14"/>
    </row>
    <row r="3" spans="2:8" x14ac:dyDescent="0.3">
      <c r="B3" s="1" t="s">
        <v>32</v>
      </c>
      <c r="C3" s="23" t="s">
        <v>27</v>
      </c>
      <c r="D3" s="15">
        <v>0.15</v>
      </c>
      <c r="E3" s="15">
        <v>0.2</v>
      </c>
      <c r="F3" s="15">
        <v>0.25</v>
      </c>
      <c r="G3" s="15">
        <v>0.3</v>
      </c>
      <c r="H3" s="15">
        <v>0.35</v>
      </c>
    </row>
    <row r="4" spans="2:8" x14ac:dyDescent="0.3">
      <c r="B4" s="20" t="s">
        <v>34</v>
      </c>
      <c r="C4" s="20"/>
      <c r="D4" s="16">
        <f>e!$D$19</f>
        <v>200</v>
      </c>
      <c r="E4" s="16">
        <f>e!$D$19</f>
        <v>200</v>
      </c>
      <c r="F4" s="16">
        <f>e!$D$19</f>
        <v>200</v>
      </c>
      <c r="G4" s="16">
        <f>e!$D$19</f>
        <v>200</v>
      </c>
      <c r="H4" s="17">
        <f>e!$D$19</f>
        <v>200</v>
      </c>
    </row>
    <row r="5" spans="2:8" x14ac:dyDescent="0.3">
      <c r="B5" s="20" t="s">
        <v>35</v>
      </c>
      <c r="C5" s="20"/>
      <c r="D5" s="16">
        <f>e!$E$19 *(1+D3)</f>
        <v>28.749999999999996</v>
      </c>
      <c r="E5" s="16">
        <f>e!$E$19 *(1+E3)</f>
        <v>30</v>
      </c>
      <c r="F5" s="16">
        <f>e!$E$19 *(1+F3)</f>
        <v>31.25</v>
      </c>
      <c r="G5" s="16">
        <f>e!$E$19 *(1+G3)</f>
        <v>32.5</v>
      </c>
      <c r="H5" s="17">
        <f>e!$E$19 *(1+H3)</f>
        <v>33.75</v>
      </c>
    </row>
    <row r="6" spans="2:8" x14ac:dyDescent="0.3">
      <c r="B6" s="20"/>
      <c r="C6" s="20"/>
      <c r="D6" s="16"/>
      <c r="E6" s="16"/>
      <c r="F6" s="16"/>
      <c r="G6" s="16"/>
      <c r="H6" s="17"/>
    </row>
    <row r="7" spans="2:8" x14ac:dyDescent="0.3">
      <c r="B7" s="20" t="s">
        <v>36</v>
      </c>
      <c r="C7" s="22" t="s">
        <v>28</v>
      </c>
      <c r="D7" s="18">
        <f>D5*e!$E$17</f>
        <v>5749999.9999999991</v>
      </c>
      <c r="E7" s="18">
        <f>E5*e!$E$17</f>
        <v>6000000</v>
      </c>
      <c r="F7" s="18">
        <f>F5*e!$E$17</f>
        <v>6250000</v>
      </c>
      <c r="G7" s="18">
        <f>G5*e!$E$17</f>
        <v>6500000</v>
      </c>
      <c r="H7" s="19">
        <f>H5*e!$E$17</f>
        <v>6750000</v>
      </c>
    </row>
    <row r="8" spans="2:8" x14ac:dyDescent="0.3">
      <c r="B8" s="20"/>
      <c r="C8" s="22"/>
      <c r="D8" s="16"/>
      <c r="E8" s="16"/>
      <c r="F8" s="16"/>
      <c r="G8" s="16"/>
      <c r="H8" s="17"/>
    </row>
    <row r="9" spans="2:8" x14ac:dyDescent="0.3">
      <c r="B9" s="20" t="s">
        <v>37</v>
      </c>
      <c r="C9" s="22" t="s">
        <v>28</v>
      </c>
      <c r="D9" s="18">
        <f>D7*e!$E$25</f>
        <v>1149999.9999999998</v>
      </c>
      <c r="E9" s="18">
        <f>E7*e!$E$25</f>
        <v>1200000</v>
      </c>
      <c r="F9" s="18">
        <f>F7*e!$E$25</f>
        <v>1250000</v>
      </c>
      <c r="G9" s="18">
        <f>G7*e!$E$25</f>
        <v>1300000</v>
      </c>
      <c r="H9" s="19">
        <f>H7*e!$E$25</f>
        <v>1350000</v>
      </c>
    </row>
    <row r="10" spans="2:8" x14ac:dyDescent="0.3">
      <c r="B10" s="20" t="s">
        <v>38</v>
      </c>
      <c r="C10" s="22" t="s">
        <v>28</v>
      </c>
      <c r="D10" s="18">
        <f>D7*e!$E$26</f>
        <v>2874999.9999999995</v>
      </c>
      <c r="E10" s="18">
        <f>E7*e!$E$26</f>
        <v>3000000</v>
      </c>
      <c r="F10" s="18">
        <f>F7*e!$E$26</f>
        <v>3125000</v>
      </c>
      <c r="G10" s="18">
        <f>G7*e!$E$26</f>
        <v>3250000</v>
      </c>
      <c r="H10" s="19">
        <f>H7*e!$E$26</f>
        <v>3375000</v>
      </c>
    </row>
    <row r="11" spans="2:8" x14ac:dyDescent="0.3">
      <c r="B11" s="20" t="s">
        <v>48</v>
      </c>
      <c r="C11" s="22" t="s">
        <v>28</v>
      </c>
      <c r="D11" s="18">
        <f>D7*e!$E$27</f>
        <v>1725000</v>
      </c>
      <c r="E11" s="18">
        <f>E7*e!$E$27</f>
        <v>1800000.0000000002</v>
      </c>
      <c r="F11" s="18">
        <f>F7*e!$E$27</f>
        <v>1875000.0000000002</v>
      </c>
      <c r="G11" s="18">
        <f>G7*e!$E$27</f>
        <v>1950000.0000000002</v>
      </c>
      <c r="H11" s="19">
        <f>H7*e!$E$27</f>
        <v>2025000.0000000002</v>
      </c>
    </row>
    <row r="12" spans="2:8" x14ac:dyDescent="0.3">
      <c r="B12" s="34" t="s">
        <v>39</v>
      </c>
      <c r="C12" s="34"/>
      <c r="D12" s="36">
        <f>D11/D4</f>
        <v>8625</v>
      </c>
      <c r="E12" s="36">
        <f t="shared" ref="E12:H12" si="0">E11/E4</f>
        <v>9000.0000000000018</v>
      </c>
      <c r="F12" s="36">
        <f t="shared" si="0"/>
        <v>9375.0000000000018</v>
      </c>
      <c r="G12" s="36">
        <f t="shared" si="0"/>
        <v>9750.0000000000018</v>
      </c>
      <c r="H12" s="37">
        <f t="shared" si="0"/>
        <v>10125.000000000002</v>
      </c>
    </row>
    <row r="14" spans="2:8" x14ac:dyDescent="0.3">
      <c r="B14" s="35" t="s">
        <v>40</v>
      </c>
      <c r="C14" s="32" t="s">
        <v>28</v>
      </c>
      <c r="D14" s="25">
        <f>e!$D$15</f>
        <v>825000</v>
      </c>
      <c r="E14" s="26">
        <f>e!$D$15</f>
        <v>825000</v>
      </c>
      <c r="F14" s="26">
        <f>e!$D$15</f>
        <v>825000</v>
      </c>
      <c r="G14" s="26">
        <f>e!$D$15</f>
        <v>825000</v>
      </c>
      <c r="H14" s="27">
        <f>e!$D$15</f>
        <v>825000</v>
      </c>
    </row>
    <row r="15" spans="2:8" x14ac:dyDescent="0.3">
      <c r="B15" s="20" t="s">
        <v>41</v>
      </c>
      <c r="C15" s="20"/>
      <c r="D15" s="28">
        <f>e!$D$17</f>
        <v>500000</v>
      </c>
      <c r="E15" s="16">
        <f>e!$D$17</f>
        <v>500000</v>
      </c>
      <c r="F15" s="16">
        <f>e!$D$17</f>
        <v>500000</v>
      </c>
      <c r="G15" s="16">
        <f>e!$D$17</f>
        <v>500000</v>
      </c>
      <c r="H15" s="17">
        <f>e!$D$17</f>
        <v>500000</v>
      </c>
    </row>
    <row r="16" spans="2:8" x14ac:dyDescent="0.3">
      <c r="B16" s="34" t="s">
        <v>42</v>
      </c>
      <c r="C16" s="33" t="s">
        <v>28</v>
      </c>
      <c r="D16" s="29">
        <f>D14/D15</f>
        <v>1.65</v>
      </c>
      <c r="E16" s="30">
        <f t="shared" ref="E16:H16" si="1">E14/E15</f>
        <v>1.65</v>
      </c>
      <c r="F16" s="30">
        <f t="shared" si="1"/>
        <v>1.65</v>
      </c>
      <c r="G16" s="30">
        <f t="shared" si="1"/>
        <v>1.65</v>
      </c>
      <c r="H16" s="31">
        <f t="shared" si="1"/>
        <v>1.65</v>
      </c>
    </row>
    <row r="19" spans="2:8" x14ac:dyDescent="0.3">
      <c r="B19" s="38" t="s">
        <v>43</v>
      </c>
      <c r="C19" s="38"/>
      <c r="D19" s="26"/>
      <c r="E19" s="26"/>
      <c r="F19" s="26"/>
      <c r="G19" s="26"/>
      <c r="H19" s="27"/>
    </row>
    <row r="20" spans="2:8" x14ac:dyDescent="0.3">
      <c r="B20" s="20" t="s">
        <v>3</v>
      </c>
      <c r="C20" s="45" t="s">
        <v>28</v>
      </c>
      <c r="D20" s="41">
        <f>e!$D3 + e!$E3</f>
        <v>7500000</v>
      </c>
      <c r="E20" s="41">
        <f>e!$D3 + e!$E3</f>
        <v>7500000</v>
      </c>
      <c r="F20" s="41">
        <f>e!$D3 + e!$E3</f>
        <v>7500000</v>
      </c>
      <c r="G20" s="41">
        <f>e!$D3 + e!$E3</f>
        <v>7500000</v>
      </c>
      <c r="H20" s="42">
        <f>e!$D3 + e!$E3</f>
        <v>7500000</v>
      </c>
    </row>
    <row r="21" spans="2:8" x14ac:dyDescent="0.3">
      <c r="B21" s="20" t="s">
        <v>4</v>
      </c>
      <c r="C21" s="45" t="s">
        <v>28</v>
      </c>
      <c r="D21" s="41">
        <f>e!$D4 + e!$E4</f>
        <v>-5500000</v>
      </c>
      <c r="E21" s="41">
        <f>e!$D4 + e!$E4</f>
        <v>-5500000</v>
      </c>
      <c r="F21" s="41">
        <f>e!$D4 + e!$E4</f>
        <v>-5500000</v>
      </c>
      <c r="G21" s="41">
        <f>e!$D4 + e!$E4</f>
        <v>-5500000</v>
      </c>
      <c r="H21" s="42">
        <f>e!$D4 + e!$E4</f>
        <v>-5500000</v>
      </c>
    </row>
    <row r="22" spans="2:8" x14ac:dyDescent="0.3">
      <c r="B22" s="39" t="s">
        <v>44</v>
      </c>
      <c r="C22" s="46" t="s">
        <v>28</v>
      </c>
      <c r="D22" s="43">
        <f>D20+D21</f>
        <v>2000000</v>
      </c>
      <c r="E22" s="43">
        <f t="shared" ref="E22:H22" si="2">E20+E21</f>
        <v>2000000</v>
      </c>
      <c r="F22" s="43">
        <f t="shared" si="2"/>
        <v>2000000</v>
      </c>
      <c r="G22" s="43">
        <f t="shared" si="2"/>
        <v>2000000</v>
      </c>
      <c r="H22" s="44">
        <f t="shared" si="2"/>
        <v>2000000</v>
      </c>
    </row>
    <row r="23" spans="2:8" x14ac:dyDescent="0.3">
      <c r="B23" s="20" t="s">
        <v>6</v>
      </c>
      <c r="C23" s="45"/>
      <c r="D23" s="16"/>
      <c r="E23" s="16"/>
      <c r="F23" s="16"/>
      <c r="G23" s="16"/>
      <c r="H23" s="17"/>
    </row>
    <row r="24" spans="2:8" x14ac:dyDescent="0.3">
      <c r="B24" s="20" t="s">
        <v>7</v>
      </c>
      <c r="C24" s="45" t="s">
        <v>28</v>
      </c>
      <c r="D24" s="41">
        <f>e!$D7 + e!$E7</f>
        <v>-350000</v>
      </c>
      <c r="E24" s="41">
        <f>e!$D7 + e!$E7</f>
        <v>-350000</v>
      </c>
      <c r="F24" s="41">
        <f>e!$D7 + e!$E7</f>
        <v>-350000</v>
      </c>
      <c r="G24" s="41">
        <f>e!$D7 + e!$E7</f>
        <v>-350000</v>
      </c>
      <c r="H24" s="42">
        <f>e!$D7 + e!$E7</f>
        <v>-350000</v>
      </c>
    </row>
    <row r="25" spans="2:8" x14ac:dyDescent="0.3">
      <c r="B25" s="39" t="s">
        <v>8</v>
      </c>
      <c r="C25" s="46" t="s">
        <v>28</v>
      </c>
      <c r="D25" s="43">
        <f>D22+D24</f>
        <v>1650000</v>
      </c>
      <c r="E25" s="43">
        <f t="shared" ref="E25:H25" si="3">E22+E24</f>
        <v>1650000</v>
      </c>
      <c r="F25" s="43">
        <f t="shared" si="3"/>
        <v>1650000</v>
      </c>
      <c r="G25" s="43">
        <f t="shared" si="3"/>
        <v>1650000</v>
      </c>
      <c r="H25" s="44">
        <f t="shared" si="3"/>
        <v>1650000</v>
      </c>
    </row>
    <row r="26" spans="2:8" x14ac:dyDescent="0.3">
      <c r="B26" s="20" t="s">
        <v>9</v>
      </c>
      <c r="C26" s="45" t="s">
        <v>28</v>
      </c>
      <c r="D26" s="41">
        <f>e!$D9 + e!$E9</f>
        <v>-230000</v>
      </c>
      <c r="E26" s="41">
        <f>e!$D9 + e!$E9</f>
        <v>-230000</v>
      </c>
      <c r="F26" s="41">
        <f>e!$D9 + e!$E9</f>
        <v>-230000</v>
      </c>
      <c r="G26" s="41">
        <f>e!$D9 + e!$E9</f>
        <v>-230000</v>
      </c>
      <c r="H26" s="42">
        <f>e!$D9 + e!$E9</f>
        <v>-230000</v>
      </c>
    </row>
    <row r="27" spans="2:8" x14ac:dyDescent="0.3">
      <c r="B27" s="39" t="s">
        <v>45</v>
      </c>
      <c r="C27" s="46" t="s">
        <v>28</v>
      </c>
      <c r="D27" s="43">
        <f>D25+D26</f>
        <v>1420000</v>
      </c>
      <c r="E27" s="43">
        <f t="shared" ref="E27:H27" si="4">E25+E26</f>
        <v>1420000</v>
      </c>
      <c r="F27" s="43">
        <f t="shared" si="4"/>
        <v>1420000</v>
      </c>
      <c r="G27" s="43">
        <f t="shared" si="4"/>
        <v>1420000</v>
      </c>
      <c r="H27" s="44">
        <f t="shared" si="4"/>
        <v>1420000</v>
      </c>
    </row>
    <row r="28" spans="2:8" x14ac:dyDescent="0.3">
      <c r="B28" s="20" t="s">
        <v>11</v>
      </c>
      <c r="C28" s="45" t="s">
        <v>28</v>
      </c>
      <c r="D28" s="41">
        <f>-(D10*e!$D$31)</f>
        <v>-229999.99999999997</v>
      </c>
      <c r="E28" s="41">
        <f>-(E10*e!$D$31)</f>
        <v>-240000</v>
      </c>
      <c r="F28" s="41">
        <f>-(F10*e!$D$31)</f>
        <v>-250000</v>
      </c>
      <c r="G28" s="41">
        <f>-(G10*e!$D$31)</f>
        <v>-260000</v>
      </c>
      <c r="H28" s="42">
        <f>-(H10*e!$D$31)</f>
        <v>-270000</v>
      </c>
    </row>
    <row r="29" spans="2:8" x14ac:dyDescent="0.3">
      <c r="B29" s="20" t="s">
        <v>46</v>
      </c>
      <c r="C29" s="45" t="s">
        <v>28</v>
      </c>
      <c r="D29" s="41">
        <f>-(D9*e!$D$30)</f>
        <v>-57499.999999999993</v>
      </c>
      <c r="E29" s="41">
        <f>-(E9*e!$D$30)</f>
        <v>-60000</v>
      </c>
      <c r="F29" s="41">
        <f>-(F9*e!$D$30)</f>
        <v>-62500</v>
      </c>
      <c r="G29" s="41">
        <f>-(G9*e!$D$30)</f>
        <v>-65000</v>
      </c>
      <c r="H29" s="42">
        <f>-(H9*e!$D$30)</f>
        <v>-67500</v>
      </c>
    </row>
    <row r="30" spans="2:8" x14ac:dyDescent="0.3">
      <c r="B30" s="20"/>
      <c r="C30" s="45"/>
      <c r="D30" s="16"/>
      <c r="E30" s="16"/>
      <c r="F30" s="16"/>
      <c r="G30" s="16"/>
      <c r="H30" s="17"/>
    </row>
    <row r="31" spans="2:8" x14ac:dyDescent="0.3">
      <c r="B31" s="20" t="s">
        <v>30</v>
      </c>
      <c r="C31" s="45" t="s">
        <v>28</v>
      </c>
      <c r="D31" s="41">
        <f>D27+D28+D29</f>
        <v>1132500</v>
      </c>
      <c r="E31" s="41">
        <f t="shared" ref="E31:H31" si="5">E27+E28+E29</f>
        <v>1120000</v>
      </c>
      <c r="F31" s="41">
        <f t="shared" si="5"/>
        <v>1107500</v>
      </c>
      <c r="G31" s="41">
        <f t="shared" si="5"/>
        <v>1095000</v>
      </c>
      <c r="H31" s="42">
        <f t="shared" si="5"/>
        <v>1082500</v>
      </c>
    </row>
    <row r="32" spans="2:8" x14ac:dyDescent="0.3">
      <c r="B32" s="21" t="s">
        <v>31</v>
      </c>
      <c r="C32" s="45" t="s">
        <v>28</v>
      </c>
      <c r="D32" s="41">
        <f>-D31*e!$D$18</f>
        <v>-283125</v>
      </c>
      <c r="E32" s="41">
        <f>-E31*e!$D$18</f>
        <v>-280000</v>
      </c>
      <c r="F32" s="41">
        <f>-F31*e!$D$18</f>
        <v>-276875</v>
      </c>
      <c r="G32" s="41">
        <f>-G31*e!$D$18</f>
        <v>-273750</v>
      </c>
      <c r="H32" s="42">
        <f>-H31*e!$D$18</f>
        <v>-270625</v>
      </c>
    </row>
    <row r="33" spans="2:8" x14ac:dyDescent="0.3">
      <c r="B33" s="40" t="s">
        <v>47</v>
      </c>
      <c r="C33" s="40"/>
      <c r="D33" s="47">
        <f>D31+D32</f>
        <v>849375</v>
      </c>
      <c r="E33" s="48">
        <f t="shared" ref="E33:H33" si="6">E31+E32</f>
        <v>840000</v>
      </c>
      <c r="F33" s="48">
        <f t="shared" si="6"/>
        <v>830625</v>
      </c>
      <c r="G33" s="48">
        <f t="shared" si="6"/>
        <v>821250</v>
      </c>
      <c r="H33" s="49">
        <f t="shared" si="6"/>
        <v>811875</v>
      </c>
    </row>
    <row r="34" spans="2:8" x14ac:dyDescent="0.3">
      <c r="B34" s="25"/>
      <c r="C34" s="38"/>
      <c r="D34" s="26"/>
      <c r="E34" s="26"/>
      <c r="F34" s="26"/>
      <c r="G34" s="26"/>
      <c r="H34" s="27"/>
    </row>
    <row r="35" spans="2:8" x14ac:dyDescent="0.3">
      <c r="B35" s="28" t="s">
        <v>49</v>
      </c>
      <c r="C35" s="20"/>
      <c r="D35" s="41">
        <f>e!$D$17+'Merger Model'!D12</f>
        <v>508625</v>
      </c>
      <c r="E35" s="41">
        <f>e!$D$17+'Merger Model'!E12</f>
        <v>509000</v>
      </c>
      <c r="F35" s="41">
        <f>e!$D$17+'Merger Model'!F12</f>
        <v>509375</v>
      </c>
      <c r="G35" s="41">
        <f>e!$D$17+'Merger Model'!G12</f>
        <v>509750</v>
      </c>
      <c r="H35" s="42">
        <f>e!$D$17+'Merger Model'!H12</f>
        <v>510125</v>
      </c>
    </row>
    <row r="36" spans="2:8" x14ac:dyDescent="0.3">
      <c r="B36" s="28"/>
      <c r="C36" s="20"/>
      <c r="D36" s="16"/>
      <c r="E36" s="16"/>
      <c r="F36" s="16"/>
      <c r="G36" s="16"/>
      <c r="H36" s="17"/>
    </row>
    <row r="37" spans="2:8" x14ac:dyDescent="0.3">
      <c r="B37" s="50" t="s">
        <v>50</v>
      </c>
      <c r="C37" s="46" t="s">
        <v>28</v>
      </c>
      <c r="D37" s="52">
        <f>D33/D35</f>
        <v>1.6699434750552962</v>
      </c>
      <c r="E37" s="52">
        <f t="shared" ref="E37:G37" si="7">E33/E35</f>
        <v>1.650294695481336</v>
      </c>
      <c r="F37" s="52">
        <f t="shared" si="7"/>
        <v>1.6306748466257668</v>
      </c>
      <c r="G37" s="52">
        <f t="shared" si="7"/>
        <v>1.6110838646395291</v>
      </c>
      <c r="H37" s="53">
        <f>H33/H35</f>
        <v>1.5915216858613086</v>
      </c>
    </row>
    <row r="38" spans="2:8" x14ac:dyDescent="0.3">
      <c r="B38" s="28" t="s">
        <v>42</v>
      </c>
      <c r="C38" s="45" t="s">
        <v>28</v>
      </c>
      <c r="D38" s="55">
        <f>D16</f>
        <v>1.65</v>
      </c>
      <c r="E38" s="55">
        <f t="shared" ref="E38:H38" si="8">E16</f>
        <v>1.65</v>
      </c>
      <c r="F38" s="55">
        <f t="shared" si="8"/>
        <v>1.65</v>
      </c>
      <c r="G38" s="55">
        <f t="shared" si="8"/>
        <v>1.65</v>
      </c>
      <c r="H38" s="56">
        <f t="shared" si="8"/>
        <v>1.65</v>
      </c>
    </row>
    <row r="39" spans="2:8" x14ac:dyDescent="0.3">
      <c r="B39" s="28"/>
      <c r="C39" s="20"/>
      <c r="D39" s="16"/>
      <c r="E39" s="16"/>
      <c r="F39" s="16"/>
      <c r="G39" s="16"/>
      <c r="H39" s="17"/>
    </row>
    <row r="40" spans="2:8" x14ac:dyDescent="0.3">
      <c r="B40" s="68" t="s">
        <v>51</v>
      </c>
      <c r="C40" s="69"/>
      <c r="D40" s="70" t="str">
        <f>IF(D37&gt;D38,"Accretive", IF(D37=D38,"Neutral","Dilutive"))</f>
        <v>Accretive</v>
      </c>
      <c r="E40" s="70" t="str">
        <f t="shared" ref="E40:H40" si="9">IF(E37&gt;E38,"Accretive", IF(E37=E38,"Neutral","Dilutive"))</f>
        <v>Accretive</v>
      </c>
      <c r="F40" s="70" t="str">
        <f t="shared" si="9"/>
        <v>Dilutive</v>
      </c>
      <c r="G40" s="70" t="str">
        <f t="shared" si="9"/>
        <v>Dilutive</v>
      </c>
      <c r="H40" s="71" t="str">
        <f t="shared" si="9"/>
        <v>Dilutive</v>
      </c>
    </row>
    <row r="41" spans="2:8" x14ac:dyDescent="0.3">
      <c r="B41" s="68" t="s">
        <v>52</v>
      </c>
      <c r="C41" s="72" t="s">
        <v>28</v>
      </c>
      <c r="D41" s="73">
        <f>D37-D38</f>
        <v>1.9943475055296256E-2</v>
      </c>
      <c r="E41" s="73">
        <f t="shared" ref="E41:H41" si="10">E37-E38</f>
        <v>2.9469548133609358E-4</v>
      </c>
      <c r="F41" s="73">
        <f t="shared" si="10"/>
        <v>-1.9325153374233128E-2</v>
      </c>
      <c r="G41" s="73">
        <f>G37-G38</f>
        <v>-3.8916135360470783E-2</v>
      </c>
      <c r="H41" s="74">
        <f t="shared" si="10"/>
        <v>-5.8478314138691312E-2</v>
      </c>
    </row>
    <row r="42" spans="2:8" x14ac:dyDescent="0.3">
      <c r="B42" s="68" t="s">
        <v>53</v>
      </c>
      <c r="C42" s="69"/>
      <c r="D42" s="75">
        <f>D41/D38</f>
        <v>1.2086954578967428E-2</v>
      </c>
      <c r="E42" s="75">
        <f t="shared" ref="E42:H42" si="11">E41/E38</f>
        <v>1.786033220218749E-4</v>
      </c>
      <c r="F42" s="75">
        <f t="shared" si="11"/>
        <v>-1.1712214166201896E-2</v>
      </c>
      <c r="G42" s="75">
        <f t="shared" si="11"/>
        <v>-2.3585536582103505E-2</v>
      </c>
      <c r="H42" s="76">
        <f t="shared" si="11"/>
        <v>-3.5441402508297769E-2</v>
      </c>
    </row>
    <row r="43" spans="2:8" x14ac:dyDescent="0.3">
      <c r="B43" s="26"/>
      <c r="C43" s="26"/>
      <c r="D43" s="26"/>
      <c r="E43" s="26"/>
      <c r="F43" s="26"/>
      <c r="G43" s="26"/>
      <c r="H43" s="26"/>
    </row>
  </sheetData>
  <mergeCells count="1">
    <mergeCell ref="D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4E2F-4B43-4C62-AEC2-329FA2C8526E}">
  <dimension ref="B1:K43"/>
  <sheetViews>
    <sheetView tabSelected="1" workbookViewId="0">
      <selection activeCell="E25" sqref="E25"/>
    </sheetView>
  </sheetViews>
  <sheetFormatPr defaultRowHeight="14.4" x14ac:dyDescent="0.3"/>
  <cols>
    <col min="1" max="1" width="1.77734375" customWidth="1"/>
    <col min="2" max="2" width="32.6640625" customWidth="1"/>
    <col min="3" max="3" width="6.33203125" customWidth="1"/>
    <col min="4" max="4" width="11.77734375" customWidth="1"/>
    <col min="5" max="8" width="12.88671875" bestFit="1" customWidth="1"/>
  </cols>
  <sheetData>
    <row r="1" spans="2:10" ht="7.05" customHeight="1" x14ac:dyDescent="0.3"/>
    <row r="2" spans="2:10" x14ac:dyDescent="0.3">
      <c r="B2" s="61" t="s">
        <v>0</v>
      </c>
      <c r="C2" s="61"/>
      <c r="D2" s="62" t="s">
        <v>33</v>
      </c>
      <c r="E2" s="62"/>
      <c r="F2" s="62"/>
      <c r="G2" s="62"/>
      <c r="H2" s="62"/>
      <c r="I2" s="16"/>
    </row>
    <row r="3" spans="2:10" x14ac:dyDescent="0.3">
      <c r="B3" s="61" t="s">
        <v>32</v>
      </c>
      <c r="C3" s="63"/>
      <c r="D3" s="64">
        <v>0.15</v>
      </c>
      <c r="E3" s="64">
        <v>0.2</v>
      </c>
      <c r="F3" s="64">
        <v>0.25</v>
      </c>
      <c r="G3" s="64">
        <v>0.3</v>
      </c>
      <c r="H3" s="64">
        <v>0.35</v>
      </c>
      <c r="I3" s="16"/>
    </row>
    <row r="4" spans="2:10" x14ac:dyDescent="0.3">
      <c r="B4" s="77" t="s">
        <v>54</v>
      </c>
      <c r="C4" s="25"/>
      <c r="D4" s="26"/>
      <c r="E4" s="26"/>
      <c r="F4" s="26"/>
      <c r="G4" s="26"/>
      <c r="H4" s="27"/>
      <c r="I4" s="16"/>
    </row>
    <row r="5" spans="2:10" x14ac:dyDescent="0.3">
      <c r="B5" s="28" t="s">
        <v>55</v>
      </c>
      <c r="C5" s="28"/>
      <c r="D5" s="65">
        <f>e!$E$30</f>
        <v>3.7500000000000006E-2</v>
      </c>
      <c r="E5" s="65">
        <f>e!$E$30</f>
        <v>3.7500000000000006E-2</v>
      </c>
      <c r="F5" s="65">
        <f>e!$E$30</f>
        <v>3.7500000000000006E-2</v>
      </c>
      <c r="G5" s="65">
        <f>e!$E$30</f>
        <v>3.7500000000000006E-2</v>
      </c>
      <c r="H5" s="78">
        <f>e!$E$30</f>
        <v>3.7500000000000006E-2</v>
      </c>
      <c r="I5" s="16"/>
    </row>
    <row r="6" spans="2:10" x14ac:dyDescent="0.3">
      <c r="B6" s="28" t="s">
        <v>22</v>
      </c>
      <c r="C6" s="28"/>
      <c r="D6" s="65">
        <f>e!$E$31</f>
        <v>0.06</v>
      </c>
      <c r="E6" s="65">
        <f>e!$E$31</f>
        <v>0.06</v>
      </c>
      <c r="F6" s="65">
        <f>e!$E$31</f>
        <v>0.06</v>
      </c>
      <c r="G6" s="65">
        <f>e!$E$31</f>
        <v>0.06</v>
      </c>
      <c r="H6" s="78">
        <f>e!$E$31</f>
        <v>0.06</v>
      </c>
      <c r="I6" s="16"/>
    </row>
    <row r="7" spans="2:10" x14ac:dyDescent="0.3">
      <c r="B7" s="28" t="s">
        <v>56</v>
      </c>
      <c r="C7" s="83"/>
      <c r="D7" s="66">
        <f>e!$E$32</f>
        <v>8.2500000000000004E-3</v>
      </c>
      <c r="E7" s="66">
        <f>e!$E$32</f>
        <v>8.2500000000000004E-3</v>
      </c>
      <c r="F7" s="66">
        <f>e!$E$32</f>
        <v>8.2500000000000004E-3</v>
      </c>
      <c r="G7" s="66">
        <f>e!$E$32</f>
        <v>8.2500000000000004E-3</v>
      </c>
      <c r="H7" s="79">
        <f>e!$E$32</f>
        <v>8.2500000000000004E-3</v>
      </c>
      <c r="I7" s="16"/>
    </row>
    <row r="8" spans="2:10" x14ac:dyDescent="0.3">
      <c r="B8" s="84" t="s">
        <v>57</v>
      </c>
      <c r="C8" s="85"/>
      <c r="D8" s="86">
        <f>(D5*e!$E$25) +( 'Quick &amp; Dirty Rule'!D6*e!$E$26)+(e!$E$27*'Quick &amp; Dirty Rule'!D7)</f>
        <v>3.9974999999999997E-2</v>
      </c>
      <c r="E8" s="86">
        <f>(E5*e!$E$25) +( 'Quick &amp; Dirty Rule'!E6*e!$E$26)+(e!$E$27*'Quick &amp; Dirty Rule'!E7)</f>
        <v>3.9974999999999997E-2</v>
      </c>
      <c r="F8" s="86">
        <f>(F5*e!$E$25) +( 'Quick &amp; Dirty Rule'!F6*e!$E$26)+(e!$E$27*'Quick &amp; Dirty Rule'!F7)</f>
        <v>3.9974999999999997E-2</v>
      </c>
      <c r="G8" s="86">
        <f>(G5*e!$E$25) +( 'Quick &amp; Dirty Rule'!G6*e!$E$26)+(e!$E$27*'Quick &amp; Dirty Rule'!G7)</f>
        <v>3.9974999999999997E-2</v>
      </c>
      <c r="H8" s="87">
        <f>(H5*e!$E$25) +( 'Quick &amp; Dirty Rule'!H6*e!$E$26)+(e!$E$27*'Quick &amp; Dirty Rule'!H7)</f>
        <v>3.9974999999999997E-2</v>
      </c>
      <c r="I8" s="16"/>
    </row>
    <row r="9" spans="2:10" x14ac:dyDescent="0.3">
      <c r="B9" s="28"/>
      <c r="C9" s="83"/>
      <c r="D9" s="59"/>
      <c r="E9" s="59"/>
      <c r="F9" s="59"/>
      <c r="G9" s="59"/>
      <c r="H9" s="81"/>
      <c r="I9" s="16"/>
    </row>
    <row r="10" spans="2:10" x14ac:dyDescent="0.3">
      <c r="B10" s="80" t="s">
        <v>58</v>
      </c>
      <c r="C10" s="83"/>
      <c r="D10" s="67">
        <f>e!$E$15/'Merger Model'!D$7</f>
        <v>4.1739130434782619E-2</v>
      </c>
      <c r="E10" s="67">
        <f>e!$E$15/'Merger Model'!E$7</f>
        <v>0.04</v>
      </c>
      <c r="F10" s="67">
        <f>e!$E$15/'Merger Model'!F$7</f>
        <v>3.8399999999999997E-2</v>
      </c>
      <c r="G10" s="67">
        <f>e!$E$15/'Merger Model'!G$7</f>
        <v>3.6923076923076927E-2</v>
      </c>
      <c r="H10" s="82">
        <f>e!$E$15/'Merger Model'!H$7</f>
        <v>3.5555555555555556E-2</v>
      </c>
      <c r="I10" s="16"/>
    </row>
    <row r="11" spans="2:10" x14ac:dyDescent="0.3">
      <c r="B11" s="28"/>
      <c r="C11" s="83"/>
      <c r="D11" s="18"/>
      <c r="E11" s="18"/>
      <c r="F11" s="18"/>
      <c r="G11" s="18"/>
      <c r="H11" s="19"/>
      <c r="I11" s="16"/>
    </row>
    <row r="12" spans="2:10" x14ac:dyDescent="0.3">
      <c r="B12" s="88" t="s">
        <v>51</v>
      </c>
      <c r="C12" s="88"/>
      <c r="D12" s="89" t="str">
        <f>IF(D10&gt;D8,"Accretive","Dilutive")</f>
        <v>Accretive</v>
      </c>
      <c r="E12" s="89" t="str">
        <f t="shared" ref="E12:H12" si="0">IF(E10&gt;E8,"Accretive","Dilutive")</f>
        <v>Accretive</v>
      </c>
      <c r="F12" s="89" t="str">
        <f t="shared" si="0"/>
        <v>Dilutive</v>
      </c>
      <c r="G12" s="89" t="str">
        <f t="shared" si="0"/>
        <v>Dilutive</v>
      </c>
      <c r="H12" s="90" t="str">
        <f t="shared" si="0"/>
        <v>Dilutive</v>
      </c>
      <c r="I12" s="16"/>
      <c r="J12" s="16"/>
    </row>
    <row r="13" spans="2:10" x14ac:dyDescent="0.3">
      <c r="B13" s="16"/>
      <c r="C13" s="16"/>
      <c r="D13" s="16"/>
      <c r="E13" s="16"/>
      <c r="F13" s="16"/>
      <c r="G13" s="16"/>
      <c r="H13" s="16"/>
      <c r="I13" s="16"/>
      <c r="J13" s="16"/>
    </row>
    <row r="14" spans="2:10" x14ac:dyDescent="0.3">
      <c r="B14" s="60"/>
      <c r="C14" s="24"/>
      <c r="D14" s="16"/>
      <c r="E14" s="16"/>
      <c r="F14" s="16"/>
      <c r="G14" s="16"/>
      <c r="H14" s="16"/>
      <c r="I14" s="16"/>
      <c r="J14" s="16"/>
    </row>
    <row r="15" spans="2:10" x14ac:dyDescent="0.3">
      <c r="B15" s="16"/>
      <c r="C15" s="16"/>
      <c r="D15" s="16"/>
      <c r="E15" s="16"/>
      <c r="F15" s="16"/>
      <c r="G15" s="16"/>
      <c r="H15" s="16"/>
      <c r="I15" s="16"/>
      <c r="J15" s="16"/>
    </row>
    <row r="16" spans="2:10" x14ac:dyDescent="0.3">
      <c r="B16" s="58"/>
      <c r="C16" s="51"/>
      <c r="D16" s="58"/>
      <c r="E16" s="58"/>
      <c r="F16" s="58"/>
      <c r="G16" s="58"/>
      <c r="H16" s="58"/>
      <c r="I16" s="16"/>
      <c r="J16" s="16"/>
    </row>
    <row r="17" spans="2:10" x14ac:dyDescent="0.3">
      <c r="B17" s="16"/>
      <c r="C17" s="16"/>
      <c r="D17" s="16"/>
      <c r="E17" s="16"/>
      <c r="F17" s="16"/>
      <c r="G17" s="16"/>
      <c r="H17" s="16"/>
      <c r="I17" s="16"/>
      <c r="J17" s="16"/>
    </row>
    <row r="18" spans="2:10" x14ac:dyDescent="0.3">
      <c r="B18" s="16"/>
      <c r="C18" s="16"/>
      <c r="D18" s="16"/>
      <c r="E18" s="16"/>
      <c r="F18" s="16"/>
      <c r="G18" s="16"/>
      <c r="H18" s="16"/>
      <c r="I18" s="16"/>
      <c r="J18" s="16"/>
    </row>
    <row r="19" spans="2:10" x14ac:dyDescent="0.3">
      <c r="B19" s="16"/>
      <c r="C19" s="16"/>
      <c r="D19" s="16"/>
      <c r="E19" s="16"/>
      <c r="F19" s="16"/>
      <c r="G19" s="16"/>
      <c r="H19" s="16"/>
      <c r="I19" s="16"/>
      <c r="J19" s="16"/>
    </row>
    <row r="20" spans="2:10" x14ac:dyDescent="0.3">
      <c r="B20" s="16"/>
      <c r="C20" s="54"/>
      <c r="D20" s="41"/>
      <c r="E20" s="41"/>
      <c r="F20" s="41"/>
      <c r="G20" s="41"/>
      <c r="H20" s="41"/>
      <c r="I20" s="16"/>
      <c r="J20" s="16"/>
    </row>
    <row r="21" spans="2:10" x14ac:dyDescent="0.3">
      <c r="B21" s="16"/>
      <c r="C21" s="54"/>
      <c r="D21" s="41"/>
      <c r="E21" s="41"/>
      <c r="F21" s="41"/>
      <c r="G21" s="41"/>
      <c r="H21" s="41"/>
      <c r="I21" s="16"/>
      <c r="J21" s="16"/>
    </row>
    <row r="22" spans="2:10" x14ac:dyDescent="0.3">
      <c r="B22" s="58"/>
      <c r="C22" s="51"/>
      <c r="D22" s="43"/>
      <c r="E22" s="43"/>
      <c r="F22" s="43"/>
      <c r="G22" s="43"/>
      <c r="H22" s="43"/>
      <c r="I22" s="16"/>
      <c r="J22" s="16"/>
    </row>
    <row r="23" spans="2:10" x14ac:dyDescent="0.3">
      <c r="B23" s="16"/>
      <c r="C23" s="54"/>
      <c r="D23" s="16"/>
      <c r="E23" s="16"/>
      <c r="F23" s="16"/>
      <c r="G23" s="16"/>
      <c r="H23" s="16"/>
      <c r="I23" s="16"/>
      <c r="J23" s="16"/>
    </row>
    <row r="24" spans="2:10" x14ac:dyDescent="0.3">
      <c r="B24" s="16"/>
      <c r="C24" s="54"/>
      <c r="D24" s="41"/>
      <c r="E24" s="41"/>
      <c r="F24" s="41"/>
      <c r="G24" s="41"/>
      <c r="H24" s="41"/>
      <c r="I24" s="16"/>
      <c r="J24" s="16"/>
    </row>
    <row r="25" spans="2:10" x14ac:dyDescent="0.3">
      <c r="B25" s="58"/>
      <c r="C25" s="51"/>
      <c r="D25" s="43"/>
      <c r="E25" s="43"/>
      <c r="F25" s="43"/>
      <c r="G25" s="43"/>
      <c r="H25" s="43"/>
      <c r="I25" s="16"/>
      <c r="J25" s="16"/>
    </row>
    <row r="26" spans="2:10" x14ac:dyDescent="0.3">
      <c r="B26" s="16"/>
      <c r="C26" s="54"/>
      <c r="D26" s="41"/>
      <c r="E26" s="41"/>
      <c r="F26" s="41"/>
      <c r="G26" s="41"/>
      <c r="H26" s="41"/>
      <c r="I26" s="16"/>
      <c r="J26" s="16"/>
    </row>
    <row r="27" spans="2:10" x14ac:dyDescent="0.3">
      <c r="B27" s="58"/>
      <c r="C27" s="51"/>
      <c r="D27" s="43"/>
      <c r="E27" s="43"/>
      <c r="F27" s="43"/>
      <c r="G27" s="43"/>
      <c r="H27" s="43"/>
      <c r="I27" s="16"/>
      <c r="J27" s="16"/>
    </row>
    <row r="28" spans="2:10" x14ac:dyDescent="0.3">
      <c r="B28" s="16"/>
      <c r="C28" s="54"/>
      <c r="D28" s="41"/>
      <c r="E28" s="41"/>
      <c r="F28" s="41"/>
      <c r="G28" s="41"/>
      <c r="H28" s="41"/>
      <c r="I28" s="16"/>
      <c r="J28" s="16"/>
    </row>
    <row r="29" spans="2:10" x14ac:dyDescent="0.3">
      <c r="B29" s="16"/>
      <c r="C29" s="54"/>
      <c r="D29" s="41"/>
      <c r="E29" s="41"/>
      <c r="F29" s="41"/>
      <c r="G29" s="41"/>
      <c r="H29" s="41"/>
      <c r="I29" s="16"/>
      <c r="J29" s="16"/>
    </row>
    <row r="30" spans="2:10" x14ac:dyDescent="0.3">
      <c r="B30" s="16"/>
      <c r="C30" s="54"/>
      <c r="D30" s="16"/>
      <c r="E30" s="16"/>
      <c r="F30" s="16"/>
      <c r="G30" s="16"/>
      <c r="H30" s="16"/>
      <c r="I30" s="16"/>
      <c r="J30" s="16"/>
    </row>
    <row r="31" spans="2:10" x14ac:dyDescent="0.3">
      <c r="B31" s="16"/>
      <c r="C31" s="54"/>
      <c r="D31" s="41"/>
      <c r="E31" s="41"/>
      <c r="F31" s="41"/>
      <c r="G31" s="41"/>
      <c r="H31" s="41"/>
      <c r="I31" s="16"/>
      <c r="J31" s="16"/>
    </row>
    <row r="32" spans="2:10" x14ac:dyDescent="0.3">
      <c r="B32" s="16"/>
      <c r="C32" s="54"/>
      <c r="D32" s="41"/>
      <c r="E32" s="41"/>
      <c r="F32" s="41"/>
      <c r="G32" s="41"/>
      <c r="H32" s="41"/>
      <c r="I32" s="16"/>
      <c r="J32" s="16"/>
    </row>
    <row r="33" spans="2:11" x14ac:dyDescent="0.3">
      <c r="B33" s="16"/>
      <c r="C33" s="16"/>
      <c r="D33" s="41"/>
      <c r="E33" s="41"/>
      <c r="F33" s="41"/>
      <c r="G33" s="41"/>
      <c r="H33" s="41"/>
      <c r="I33" s="16"/>
      <c r="J33" s="16"/>
    </row>
    <row r="34" spans="2:11" x14ac:dyDescent="0.3">
      <c r="B34" s="16"/>
      <c r="C34" s="16"/>
      <c r="D34" s="16"/>
      <c r="E34" s="16"/>
      <c r="F34" s="16"/>
      <c r="G34" s="16"/>
      <c r="H34" s="16"/>
      <c r="I34" s="16"/>
      <c r="J34" s="16"/>
    </row>
    <row r="35" spans="2:11" x14ac:dyDescent="0.3">
      <c r="B35" s="16"/>
      <c r="C35" s="16"/>
      <c r="D35" s="41"/>
      <c r="E35" s="41"/>
      <c r="F35" s="41"/>
      <c r="G35" s="41"/>
      <c r="H35" s="41"/>
      <c r="I35" s="16"/>
      <c r="J35" s="16"/>
    </row>
    <row r="36" spans="2:11" x14ac:dyDescent="0.3">
      <c r="B36" s="16"/>
      <c r="C36" s="16"/>
      <c r="D36" s="16"/>
      <c r="E36" s="16"/>
      <c r="F36" s="16"/>
      <c r="G36" s="16"/>
      <c r="H36" s="16"/>
      <c r="I36" s="16"/>
      <c r="J36" s="16"/>
    </row>
    <row r="37" spans="2:11" x14ac:dyDescent="0.3">
      <c r="B37" s="58"/>
      <c r="C37" s="51"/>
      <c r="D37" s="52"/>
      <c r="E37" s="52"/>
      <c r="F37" s="52"/>
      <c r="G37" s="52"/>
      <c r="H37" s="52"/>
      <c r="I37" s="16"/>
      <c r="J37" s="16"/>
      <c r="K37" s="16"/>
    </row>
    <row r="38" spans="2:11" x14ac:dyDescent="0.3">
      <c r="B38" s="16"/>
      <c r="C38" s="54"/>
      <c r="D38" s="55"/>
      <c r="E38" s="55"/>
      <c r="F38" s="55"/>
      <c r="G38" s="55"/>
      <c r="H38" s="55"/>
      <c r="I38" s="16"/>
      <c r="J38" s="16"/>
      <c r="K38" s="16"/>
    </row>
    <row r="39" spans="2:11" x14ac:dyDescent="0.3"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2:11" x14ac:dyDescent="0.3">
      <c r="B40" s="58"/>
      <c r="C40" s="16"/>
      <c r="D40" s="54"/>
      <c r="E40" s="54"/>
      <c r="F40" s="54"/>
      <c r="G40" s="54"/>
      <c r="H40" s="54"/>
      <c r="I40" s="16"/>
      <c r="J40" s="16"/>
      <c r="K40" s="16"/>
    </row>
    <row r="41" spans="2:11" x14ac:dyDescent="0.3">
      <c r="B41" s="58"/>
      <c r="C41" s="54"/>
      <c r="D41" s="55"/>
      <c r="E41" s="55"/>
      <c r="F41" s="55"/>
      <c r="G41" s="55"/>
      <c r="H41" s="55"/>
      <c r="I41" s="16"/>
      <c r="J41" s="16"/>
      <c r="K41" s="16"/>
    </row>
    <row r="42" spans="2:11" x14ac:dyDescent="0.3">
      <c r="B42" s="58"/>
      <c r="C42" s="16"/>
      <c r="D42" s="57"/>
      <c r="E42" s="57"/>
      <c r="F42" s="57"/>
      <c r="G42" s="57"/>
      <c r="H42" s="57"/>
      <c r="I42" s="16"/>
      <c r="J42" s="16"/>
      <c r="K42" s="16"/>
    </row>
    <row r="43" spans="2:11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</row>
  </sheetData>
  <mergeCells count="1"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</vt:lpstr>
      <vt:lpstr>Merger Model</vt:lpstr>
      <vt:lpstr>Quick &amp; Dirty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2025-06-10T05:18:42Z</dcterms:created>
  <dcterms:modified xsi:type="dcterms:W3CDTF">2025-06-10T12:22:19Z</dcterms:modified>
</cp:coreProperties>
</file>