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s" sheetId="1" r:id="rId4"/>
    <sheet state="visible" name="Formula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<sst xmlns="http://schemas.openxmlformats.org/spreadsheetml/2006/main" count="98" uniqueCount="81">
  <si>
    <t>What percentage is my mixer</t>
  </si>
  <si>
    <t>Example:</t>
  </si>
  <si>
    <t>Percentage</t>
  </si>
  <si>
    <t>Shot Size (ML)</t>
  </si>
  <si>
    <t>Cup Size (ML)</t>
  </si>
  <si>
    <t>44ml at 40% in a 294ml glass = 5.99% ABV</t>
  </si>
  <si>
    <t>Actual Percentage</t>
  </si>
  <si>
    <t xml:space="preserve">standard size - singles 25, 30, doubles 50, 60, </t>
  </si>
  <si>
    <t>Bricks / Percentage Convert</t>
  </si>
  <si>
    <t>Brix</t>
  </si>
  <si>
    <t>Spercific Gravity / Percentage Convert</t>
  </si>
  <si>
    <t>NOT FULLY ACCURATE - BUT CLOSE</t>
  </si>
  <si>
    <t>Specific Gravity (SG)</t>
  </si>
  <si>
    <t>I.E. SG of 1.100 = 13.12%</t>
  </si>
  <si>
    <t>SG</t>
  </si>
  <si>
    <t>Bricks / Spercific Gravity Convert</t>
  </si>
  <si>
    <t>Brix = (SG-1)/0.004</t>
  </si>
  <si>
    <t>Calculation Name</t>
  </si>
  <si>
    <t>Description</t>
  </si>
  <si>
    <t>Formula</t>
  </si>
  <si>
    <t>Website -Ref</t>
  </si>
  <si>
    <t>What percentage is my mixer (given the shot of xxml at xx% and cup size of xxml)</t>
  </si>
  <si>
    <t>C1 x V1 = C2 x V2, where C stands for concentration and V for volume.
I.E 40% x 44 mL = C2 x 294 mL. C2 = 40 x 44 / 294. C2 = 5.986% alcohol.</t>
  </si>
  <si>
    <t>https://www.quora.com/Vodka-is-40-alcohol-If-you-combine-1-shot-of-vodka-44mL-with-1-cup-250mL-juice-what-is-the-alcohol-concentration-of-the-final-drink</t>
  </si>
  <si>
    <t>Bricks to percentage</t>
  </si>
  <si>
    <t>Bricks to percentage conversion and reverse</t>
  </si>
  <si>
    <t>Alcohol content is a measurement of much sugar was converted to alcohol. How this is done is to deduct your final Brix reading after fermentation from your pre-fermentation Brix reading and multiply the result by 0.55. For example 25 Brix fermented to 0 Brix would result in 13.75 percent alcohol. (25 X 0.55 = 13.75).</t>
  </si>
  <si>
    <t>Specific gravity to percentage</t>
  </si>
  <si>
    <t>Specific gravity to percentage and reverse</t>
  </si>
  <si>
    <t xml:space="preserve"> ABV = (OG - FG) * 131.25.</t>
  </si>
  <si>
    <t>http://www.brewunited.com/abv_calculator.php</t>
  </si>
  <si>
    <t>Brix to SG</t>
  </si>
  <si>
    <t>Brix to SG and reverse</t>
  </si>
  <si>
    <t>Temperature correction for ABV</t>
  </si>
  <si>
    <t>Temperature correction for ABV (reading, temp &gt; actual )</t>
  </si>
  <si>
    <t>https://homedistiller.org/forum/viewtopic.php?t=51565</t>
  </si>
  <si>
    <t>ABV when mixing varations</t>
  </si>
  <si>
    <t>Final ABV when adding different percentages and volumes.
(If you add xxml of xx% and xxml or xx%, what is final ml and %)</t>
  </si>
  <si>
    <t>Potential volume</t>
  </si>
  <si>
    <t xml:space="preserve">Potential volume, give wash volume and wash percentage as well as the average abv produced from still. Will give you expected volume (mls) at that abv. </t>
  </si>
  <si>
    <t>Make volume</t>
  </si>
  <si>
    <t>Make volume - how many mls of xx% and mls of water to make an exact volume (given Start abv)</t>
  </si>
  <si>
    <t>How much to dilute</t>
  </si>
  <si>
    <t>How much to dilute, start % and volume (gives amount to add and total volume at end,,)</t>
  </si>
  <si>
    <t>Vessel size</t>
  </si>
  <si>
    <t xml:space="preserve">Vessel size (diameter, height &gt; mls ) </t>
  </si>
  <si>
    <t>Dilution Calculator</t>
  </si>
  <si>
    <t>To dilute</t>
  </si>
  <si>
    <t>(ml) of</t>
  </si>
  <si>
    <t>spirit down to</t>
  </si>
  <si>
    <t>just add</t>
  </si>
  <si>
    <t>(ml) of spring water to get</t>
  </si>
  <si>
    <t>(ml) total</t>
  </si>
  <si>
    <t>Starting ABW</t>
  </si>
  <si>
    <t>Ending ABW</t>
  </si>
  <si>
    <t>ρe@20°=kg/ml</t>
  </si>
  <si>
    <t>Constant A1</t>
  </si>
  <si>
    <t>To make</t>
  </si>
  <si>
    <t>starting with</t>
  </si>
  <si>
    <t>(ml) of spring water to</t>
  </si>
  <si>
    <t>(ml) of base</t>
  </si>
  <si>
    <t>ρw@20°=kg/ml</t>
  </si>
  <si>
    <t>Constant B1</t>
  </si>
  <si>
    <t>Constant C1</t>
  </si>
  <si>
    <t>Temperature adjusment for ABV</t>
  </si>
  <si>
    <t>measured ABV at temperature -</t>
  </si>
  <si>
    <t>gives</t>
  </si>
  <si>
    <t>actual ABV</t>
  </si>
  <si>
    <t>Constant D1</t>
  </si>
  <si>
    <t>Constant F1</t>
  </si>
  <si>
    <t>Constant E1</t>
  </si>
  <si>
    <t>Constant G1</t>
  </si>
  <si>
    <t>Constant a</t>
  </si>
  <si>
    <t>Constant b</t>
  </si>
  <si>
    <t>Constant c</t>
  </si>
  <si>
    <t>Constant d</t>
  </si>
  <si>
    <t>Constant e</t>
  </si>
  <si>
    <t>Constant f</t>
  </si>
  <si>
    <t>Constant g</t>
  </si>
  <si>
    <t>Constant h</t>
  </si>
  <si>
    <t>Constant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</si>
</sst>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&quot;Arial&quot;"/>
    </font>
    <font>
      <u/>
      <sz val="11.0"/>
      <color rgb="FF0000FF"/>
      <name val="&quot;Calibri&quot;"/>
    </font>
    <font>
      <u/>
      <color rgb="FF0000FF"/>
    </font>
    <font>
      <u/>
      <color rgb="FF0000FF"/>
    </font>
    <font>
      <sz val="11.0"/>
      <color rgb="FF000000"/>
      <name val="Calibri"/>
    </font>
    <font>
      <b/>
      <sz val="12.0"/>
      <color rgb="FF000000"/>
      <name val="Arial"/>
    </font>
    <font>
      <b/>
      <sz val="11.0"/>
      <color rgb="FF000000"/>
      <name val="Calibri"/>
    </font>
    <font>
      <color rgb="FF000000"/>
      <name val="&quot;Arial Unicode MS&quot;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4" fillId="3" fontId="4" numFmtId="0" xfId="0" applyAlignment="1" applyBorder="1" applyFill="1" applyFont="1">
      <alignment horizontal="center" readingOrder="0"/>
    </xf>
    <xf borderId="4" fillId="2" fontId="3" numFmtId="0" xfId="0" applyAlignment="1" applyBorder="1" applyFont="1">
      <alignment readingOrder="0"/>
    </xf>
    <xf borderId="1" fillId="4" fontId="4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2" fontId="3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 shrinkToFit="0" vertical="center" wrapText="1"/>
    </xf>
    <xf borderId="0" fillId="5" fontId="4" numFmtId="0" xfId="0" applyAlignment="1" applyFont="1">
      <alignment readingOrder="0" shrinkToFit="0" wrapText="1"/>
    </xf>
    <xf borderId="0" fillId="5" fontId="6" numFmtId="0" xfId="0" applyAlignment="1" applyFont="1">
      <alignment readingOrder="0"/>
    </xf>
    <xf borderId="0" fillId="5" fontId="4" numFmtId="0" xfId="0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5" fontId="4" numFmtId="0" xfId="0" applyAlignment="1" applyFont="1">
      <alignment readingOrder="0"/>
    </xf>
    <xf borderId="0" fillId="5" fontId="7" numFmtId="0" xfId="0" applyAlignment="1" applyFont="1">
      <alignment readingOrder="0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horizontal="center" shrinkToFit="0" wrapText="0"/>
    </xf>
    <xf borderId="4" fillId="0" fontId="9" numFmtId="0" xfId="0" applyAlignment="1" applyBorder="1" applyFont="1">
      <alignment horizontal="center" shrinkToFit="0" wrapText="0"/>
    </xf>
    <xf borderId="4" fillId="0" fontId="10" numFmtId="0" xfId="0" applyAlignment="1" applyBorder="1" applyFont="1">
      <alignment horizontal="center" readingOrder="0" shrinkToFit="0" wrapText="0"/>
    </xf>
    <xf borderId="4" fillId="0" fontId="10" numFmtId="0" xfId="0" applyAlignment="1" applyBorder="1" applyFont="1">
      <alignment horizontal="center" shrinkToFit="0" wrapText="0"/>
    </xf>
    <xf borderId="4" fillId="0" fontId="9" numFmtId="0" xfId="0" applyAlignment="1" applyBorder="1" applyFont="1">
      <alignment horizontal="left" readingOrder="0" shrinkToFit="0" wrapText="0"/>
    </xf>
    <xf borderId="4" fillId="0" fontId="9" numFmtId="0" xfId="0" applyAlignment="1" applyBorder="1" applyFont="1">
      <alignment horizontal="right" readingOrder="0" shrinkToFit="0" wrapText="0"/>
    </xf>
    <xf borderId="4" fillId="0" fontId="9" numFmtId="0" xfId="0" applyAlignment="1" applyBorder="1" applyFont="1">
      <alignment horizontal="right" shrinkToFit="0" wrapText="0"/>
    </xf>
    <xf borderId="4" fillId="0" fontId="11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center" readingOrder="0" shrinkToFit="0" wrapText="0"/>
    </xf>
    <xf borderId="4" fillId="0" fontId="12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left" shrinkToFit="0" wrapText="0"/>
    </xf>
    <xf borderId="4" fillId="0" fontId="9" numFmtId="164" xfId="0" applyAlignment="1" applyBorder="1" applyFont="1" applyNumberFormat="1">
      <alignment horizontal="right" readingOrder="0" shrinkToFit="0" wrapText="0"/>
    </xf>
    <xf borderId="1" fillId="0" fontId="9" numFmtId="0" xfId="0" applyAlignment="1" applyBorder="1" applyFont="1">
      <alignment horizontal="left" readingOrder="0" shrinkToFit="0" wrapText="0"/>
    </xf>
    <xf borderId="4" fillId="0" fontId="9" numFmtId="1" xfId="0" applyAlignment="1" applyBorder="1" applyFont="1" applyNumberFormat="1">
      <alignment horizontal="right" readingOrder="0" shrinkToFit="0" wrapText="0"/>
    </xf>
    <xf borderId="4" fillId="0" fontId="9" numFmtId="10" xfId="0" applyAlignment="1" applyBorder="1" applyFont="1" applyNumberFormat="1">
      <alignment horizontal="right" shrinkToFit="0" wrapText="0"/>
    </xf>
    <xf borderId="0" fillId="0" fontId="9" numFmtId="0" xfId="0" applyAlignment="1" applyFont="1">
      <alignment horizontal="left" shrinkToFit="0" wrapText="0"/>
    </xf>
    <xf borderId="0" fillId="0" fontId="9" numFmtId="0" xfId="0" applyAlignment="1" applyFont="1">
      <alignment shrinkToFit="0" wrapText="0"/>
    </xf>
    <xf borderId="4" fillId="0" fontId="12" numFmtId="11" xfId="0" applyAlignment="1" applyBorder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Vodka-is-40-alcohol-If-you-combine-1-shot-of-vodka-44mL-with-1-cup-250mL-juice-what-is-the-alcohol-concentration-of-the-final-drink" TargetMode="External"/><Relationship Id="rId2" Type="http://schemas.openxmlformats.org/officeDocument/2006/relationships/hyperlink" Target="http://www.brewunited.com/abv_calculator.php" TargetMode="External"/><Relationship Id="rId3" Type="http://schemas.openxmlformats.org/officeDocument/2006/relationships/hyperlink" Target="https://homedistiller.org/forum/viewtopic.php?t=51565" TargetMode="External"/><Relationship Id="rId4" Type="http://schemas.openxmlformats.org/officeDocument/2006/relationships/hyperlink" Target="https://homedistiller.org/forum/viewtopic.php?t=51565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5"/>
    <col customWidth="1" min="3" max="3" width="21.0"/>
    <col customWidth="1" min="4" max="4" width="17.13"/>
    <col customWidth="1" min="6" max="6" width="46.25"/>
  </cols>
  <sheetData>
    <row r="3">
      <c r="B3" s="1" t="s">
        <v>0</v>
      </c>
      <c r="C3" s="2"/>
      <c r="D3" s="3"/>
      <c r="F3" s="4" t="s">
        <v>1</v>
      </c>
    </row>
    <row r="4">
      <c r="B4" s="5" t="s">
        <v>2</v>
      </c>
      <c r="C4" s="5" t="s">
        <v>3</v>
      </c>
      <c r="D4" s="5" t="s">
        <v>4</v>
      </c>
      <c r="F4" s="6" t="s">
        <v>5</v>
      </c>
    </row>
    <row r="5">
      <c r="B5" s="7">
        <v>40.0</v>
      </c>
      <c r="C5" s="7">
        <v>50.0</v>
      </c>
      <c r="D5" s="7">
        <v>400.0</v>
      </c>
    </row>
    <row r="6">
      <c r="B6" s="8" t="s">
        <v>6</v>
      </c>
      <c r="C6" s="9">
        <f>if( OR(B5="",C5="",D5=""),"Enter Required Values",round((B5*C5)/D5,2))</f>
        <v>5</v>
      </c>
      <c r="D6" s="3"/>
      <c r="F6" s="6" t="s">
        <v>7</v>
      </c>
    </row>
    <row r="9">
      <c r="B9" s="10" t="s">
        <v>8</v>
      </c>
      <c r="C9" s="3"/>
      <c r="D9" s="11"/>
    </row>
    <row r="10">
      <c r="B10" s="12" t="s">
        <v>9</v>
      </c>
      <c r="C10" s="12" t="s">
        <v>2</v>
      </c>
    </row>
    <row r="11">
      <c r="B11" s="7"/>
      <c r="C11" s="13" t="str">
        <f>if(B11="","Enter Brix",B11*0.55)</f>
        <v>Enter Brix</v>
      </c>
    </row>
    <row r="12">
      <c r="B12" s="12" t="s">
        <v>2</v>
      </c>
      <c r="C12" s="12" t="s">
        <v>9</v>
      </c>
    </row>
    <row r="13">
      <c r="B13" s="7"/>
      <c r="C13" s="13" t="str">
        <f>if(B13="","Enter Percentage",B13/0.55)</f>
        <v>Enter Percentage</v>
      </c>
    </row>
    <row r="16">
      <c r="B16" s="10" t="s">
        <v>10</v>
      </c>
      <c r="C16" s="3"/>
      <c r="F16" s="6" t="s">
        <v>11</v>
      </c>
    </row>
    <row r="17">
      <c r="B17" s="12" t="s">
        <v>12</v>
      </c>
      <c r="C17" s="12" t="s">
        <v>2</v>
      </c>
    </row>
    <row r="18">
      <c r="B18" s="7"/>
      <c r="C18" s="13" t="str">
        <f>if(B18="","Enter SG",(B18-1)*131.25)</f>
        <v>Enter SG</v>
      </c>
      <c r="F18" s="6" t="s">
        <v>13</v>
      </c>
    </row>
    <row r="19">
      <c r="B19" s="12" t="s">
        <v>2</v>
      </c>
      <c r="C19" s="12" t="s">
        <v>14</v>
      </c>
    </row>
    <row r="20">
      <c r="B20" s="7"/>
      <c r="C20" s="13" t="str">
        <f>if(B20="","Enter Percentage",(B20/131.25)+1)</f>
        <v>Enter Percentage</v>
      </c>
    </row>
    <row r="23">
      <c r="B23" s="10" t="s">
        <v>15</v>
      </c>
      <c r="C23" s="3"/>
    </row>
    <row r="24">
      <c r="B24" s="12" t="s">
        <v>9</v>
      </c>
      <c r="C24" s="12" t="s">
        <v>14</v>
      </c>
      <c r="F24" s="4" t="s">
        <v>16</v>
      </c>
    </row>
    <row r="25">
      <c r="B25" s="7"/>
      <c r="C25" s="13" t="str">
        <f>if(B25="","Enter Brix",(B25*0.004)+1)</f>
        <v>Enter Brix</v>
      </c>
    </row>
    <row r="26">
      <c r="B26" s="12" t="s">
        <v>14</v>
      </c>
      <c r="C26" s="12" t="s">
        <v>9</v>
      </c>
    </row>
    <row r="27">
      <c r="B27" s="7"/>
      <c r="C27" s="13" t="str">
        <f>if(B27="","Enter SG",(B27-1)/0.004)</f>
        <v>Enter SG</v>
      </c>
    </row>
  </sheetData>
  <mergeCells count="5">
    <mergeCell ref="B3:D3"/>
    <mergeCell ref="C6:D6"/>
    <mergeCell ref="B9:C9"/>
    <mergeCell ref="B16:C16"/>
    <mergeCell ref="B23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6.0"/>
    <col customWidth="1" min="3" max="3" width="61.75"/>
    <col customWidth="1" min="4" max="4" width="41.13"/>
  </cols>
  <sheetData>
    <row r="1">
      <c r="A1" s="14" t="s">
        <v>17</v>
      </c>
      <c r="B1" s="15" t="s">
        <v>18</v>
      </c>
      <c r="C1" s="15" t="s">
        <v>19</v>
      </c>
      <c r="D1" s="15" t="s">
        <v>20</v>
      </c>
    </row>
    <row r="2">
      <c r="A2" s="16" t="s">
        <v>0</v>
      </c>
      <c r="B2" s="17" t="s">
        <v>21</v>
      </c>
      <c r="C2" s="17" t="s">
        <v>22</v>
      </c>
      <c r="D2" s="18" t="s">
        <v>23</v>
      </c>
      <c r="E2" s="19"/>
      <c r="F2" s="19"/>
      <c r="G2" s="19"/>
      <c r="H2" s="19"/>
      <c r="I2" s="19"/>
      <c r="J2" s="19"/>
    </row>
    <row r="3">
      <c r="A3" s="20"/>
      <c r="B3" s="21"/>
    </row>
    <row r="4">
      <c r="A4" s="16" t="s">
        <v>24</v>
      </c>
      <c r="B4" s="17" t="s">
        <v>25</v>
      </c>
      <c r="C4" s="22" t="s">
        <v>26</v>
      </c>
      <c r="D4" s="22" t="s">
        <v>26</v>
      </c>
      <c r="E4" s="19"/>
      <c r="F4" s="19"/>
      <c r="G4" s="19"/>
      <c r="H4" s="19"/>
      <c r="I4" s="19"/>
      <c r="J4" s="19"/>
    </row>
    <row r="5">
      <c r="A5" s="20"/>
      <c r="B5" s="21"/>
    </row>
    <row r="6">
      <c r="A6" s="16" t="s">
        <v>27</v>
      </c>
      <c r="B6" s="17" t="s">
        <v>28</v>
      </c>
      <c r="C6" s="22" t="s">
        <v>29</v>
      </c>
      <c r="D6" s="23" t="s">
        <v>30</v>
      </c>
      <c r="E6" s="22"/>
      <c r="F6" s="19"/>
      <c r="G6" s="19"/>
      <c r="H6" s="19"/>
      <c r="I6" s="19"/>
      <c r="J6" s="19"/>
    </row>
    <row r="7">
      <c r="A7" s="20"/>
      <c r="B7" s="21"/>
    </row>
    <row r="8">
      <c r="A8" s="16" t="s">
        <v>31</v>
      </c>
      <c r="B8" s="17" t="s">
        <v>32</v>
      </c>
      <c r="C8" s="19"/>
      <c r="D8" s="19"/>
      <c r="E8" s="19"/>
      <c r="F8" s="19"/>
      <c r="G8" s="19"/>
      <c r="H8" s="19"/>
      <c r="I8" s="19"/>
      <c r="J8" s="19"/>
    </row>
    <row r="9">
      <c r="A9" s="20"/>
      <c r="B9" s="21"/>
    </row>
    <row r="10">
      <c r="A10" s="24" t="s">
        <v>33</v>
      </c>
      <c r="B10" s="25" t="s">
        <v>34</v>
      </c>
      <c r="D10" s="26" t="s">
        <v>35</v>
      </c>
    </row>
    <row r="11">
      <c r="A11" s="20"/>
      <c r="B11" s="21"/>
    </row>
    <row r="12">
      <c r="A12" s="27" t="s">
        <v>36</v>
      </c>
      <c r="B12" s="28" t="s">
        <v>37</v>
      </c>
    </row>
    <row r="13">
      <c r="A13" s="20"/>
      <c r="B13" s="21"/>
    </row>
    <row r="14" ht="47.25" customHeight="1">
      <c r="A14" s="27" t="s">
        <v>38</v>
      </c>
      <c r="B14" s="28" t="s">
        <v>39</v>
      </c>
    </row>
    <row r="15">
      <c r="A15" s="20"/>
      <c r="B15" s="21"/>
    </row>
    <row r="16">
      <c r="A16" s="27" t="s">
        <v>40</v>
      </c>
      <c r="B16" s="28" t="s">
        <v>41</v>
      </c>
    </row>
    <row r="17">
      <c r="A17" s="20"/>
      <c r="B17" s="21"/>
    </row>
    <row r="18">
      <c r="A18" s="24" t="s">
        <v>42</v>
      </c>
      <c r="B18" s="25" t="s">
        <v>43</v>
      </c>
      <c r="D18" s="26" t="s">
        <v>35</v>
      </c>
    </row>
    <row r="19">
      <c r="A19" s="20"/>
      <c r="B19" s="21"/>
    </row>
    <row r="20">
      <c r="A20" s="27" t="s">
        <v>44</v>
      </c>
      <c r="B20" s="28" t="s">
        <v>45</v>
      </c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</sheetData>
  <hyperlinks>
    <hyperlink r:id="rId1" ref="D2"/>
    <hyperlink r:id="rId2" ref="D6"/>
    <hyperlink r:id="rId3" ref="D10"/>
    <hyperlink r:id="rId4" ref="D1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9.25"/>
    <col customWidth="1" min="8" max="8" width="7.5"/>
    <col customWidth="1" min="9" max="9" width="8.88"/>
    <col customWidth="1" min="10" max="10" width="16.13"/>
    <col customWidth="1" min="11" max="11" width="20.38"/>
    <col customWidth="1" min="12" max="12" width="7.38"/>
    <col customWidth="1" min="13" max="13" width="9.88"/>
    <col customWidth="1" min="14" max="14" width="6.13"/>
  </cols>
  <sheetData>
    <row r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>
      <c r="A2" s="30"/>
      <c r="B2" s="31"/>
      <c r="C2" s="31"/>
      <c r="D2" s="31"/>
      <c r="E2" s="31"/>
      <c r="F2" s="31"/>
      <c r="G2" s="31"/>
      <c r="H2" s="31"/>
      <c r="I2" s="32" t="s">
        <v>46</v>
      </c>
      <c r="J2" s="33"/>
      <c r="K2" s="33"/>
      <c r="L2" s="33"/>
      <c r="M2" s="33"/>
      <c r="N2" s="31"/>
      <c r="O2" s="30"/>
      <c r="P2" s="30"/>
      <c r="Q2" s="30"/>
      <c r="R2" s="30"/>
      <c r="S2" s="30"/>
      <c r="T2" s="30"/>
      <c r="U2" s="30"/>
    </row>
    <row r="3">
      <c r="A3" s="30"/>
      <c r="B3" s="31"/>
      <c r="C3" s="34" t="s">
        <v>47</v>
      </c>
      <c r="D3" s="35">
        <v>1000.0</v>
      </c>
      <c r="E3" s="34" t="s">
        <v>48</v>
      </c>
      <c r="F3" s="35">
        <v>0.6</v>
      </c>
      <c r="G3" s="34" t="s">
        <v>49</v>
      </c>
      <c r="H3" s="35">
        <v>0.3</v>
      </c>
      <c r="I3" s="34" t="s">
        <v>50</v>
      </c>
      <c r="J3" s="36">
        <f>D3*F3*R4*(P4-Q4)/(R6*P4*Q4)</f>
        <v>1016.682883</v>
      </c>
      <c r="K3" s="34" t="s">
        <v>51</v>
      </c>
      <c r="L3" s="36">
        <f>D3*F3/H3</f>
        <v>2000</v>
      </c>
      <c r="M3" s="34" t="s">
        <v>52</v>
      </c>
      <c r="N3" s="31"/>
      <c r="O3" s="30"/>
      <c r="P3" s="37" t="s">
        <v>53</v>
      </c>
      <c r="Q3" s="37" t="s">
        <v>54</v>
      </c>
      <c r="R3" s="37" t="s">
        <v>55</v>
      </c>
      <c r="S3" s="37" t="s">
        <v>56</v>
      </c>
      <c r="T3" s="30"/>
      <c r="U3" s="30"/>
    </row>
    <row r="4">
      <c r="A4" s="30"/>
      <c r="B4" s="31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30"/>
      <c r="P4" s="31">
        <f>S4+S6*F3^1+S8*F3^2+S10*F3^3+S12*F3^4+S14*F3^5+S16*F3^6+S18*F3^7</f>
        <v>0.5207396266</v>
      </c>
      <c r="Q4" s="31">
        <f>S4+S6*H3^1+S8*H3^2+S10*H3^3+S12*H3^4+S14*H3^5+S16*H3^6+S18*H3^7</f>
        <v>0.2461300872</v>
      </c>
      <c r="R4" s="38">
        <v>7.8945E-4</v>
      </c>
      <c r="S4" s="39">
        <v>-1.1199488704405E-4</v>
      </c>
      <c r="T4" s="30"/>
      <c r="U4" s="30"/>
    </row>
    <row r="5">
      <c r="A5" s="30"/>
      <c r="B5" s="31"/>
      <c r="C5" s="34" t="s">
        <v>57</v>
      </c>
      <c r="D5" s="35">
        <v>1000.0</v>
      </c>
      <c r="E5" s="34" t="s">
        <v>48</v>
      </c>
      <c r="F5" s="35">
        <v>0.3</v>
      </c>
      <c r="G5" s="34" t="s">
        <v>58</v>
      </c>
      <c r="H5" s="35">
        <v>0.6</v>
      </c>
      <c r="I5" s="34" t="s">
        <v>50</v>
      </c>
      <c r="J5" s="36">
        <f>L5*H5*R4*(P6-Q6)/(R6*P6*Q6)</f>
        <v>508.3414414</v>
      </c>
      <c r="K5" s="34" t="s">
        <v>59</v>
      </c>
      <c r="L5" s="36">
        <f>F5*D5/H5</f>
        <v>500</v>
      </c>
      <c r="M5" s="34" t="s">
        <v>60</v>
      </c>
      <c r="N5" s="31"/>
      <c r="O5" s="30"/>
      <c r="P5" s="37" t="s">
        <v>53</v>
      </c>
      <c r="Q5" s="37" t="s">
        <v>54</v>
      </c>
      <c r="R5" s="37" t="s">
        <v>61</v>
      </c>
      <c r="S5" s="37" t="s">
        <v>62</v>
      </c>
      <c r="T5" s="30"/>
      <c r="U5" s="30"/>
    </row>
    <row r="6">
      <c r="A6" s="30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0"/>
      <c r="P6" s="31">
        <f>S4+S6*H5^1+S8*H5^2+S10*H5^3+S12*H5^4+S14*H5^5+S16*H5^6+S18*H5^7</f>
        <v>0.5207396266</v>
      </c>
      <c r="Q6" s="31">
        <f>S4+S6*F5^1+S8*F5^2+S10*F5^3+S12*F5^4+S14*F5^5+S16*F5^6+S18*F5^7</f>
        <v>0.2461300872</v>
      </c>
      <c r="R6" s="38">
        <v>9.982071E-4</v>
      </c>
      <c r="S6" s="39">
        <v>0.797987803655758</v>
      </c>
      <c r="T6" s="30"/>
      <c r="U6" s="30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7" t="s">
        <v>63</v>
      </c>
      <c r="T7" s="30"/>
      <c r="U7" s="30"/>
    </row>
    <row r="8">
      <c r="A8" s="30"/>
      <c r="B8" s="31"/>
      <c r="C8" s="31"/>
      <c r="D8" s="31"/>
      <c r="E8" s="31"/>
      <c r="F8" s="31"/>
      <c r="G8" s="33"/>
      <c r="H8" s="33"/>
      <c r="I8" s="32" t="s">
        <v>64</v>
      </c>
      <c r="J8" s="33"/>
      <c r="K8" s="31"/>
      <c r="L8" s="31"/>
      <c r="M8" s="31"/>
      <c r="N8" s="31"/>
      <c r="O8" s="30"/>
      <c r="P8" s="30"/>
      <c r="Q8" s="30"/>
      <c r="R8" s="30"/>
      <c r="S8" s="39">
        <v>0.00649739627906181</v>
      </c>
      <c r="T8" s="30"/>
      <c r="U8" s="30"/>
    </row>
    <row r="9">
      <c r="A9" s="30"/>
      <c r="B9" s="31"/>
      <c r="C9" s="40"/>
      <c r="D9" s="41">
        <v>0.45</v>
      </c>
      <c r="E9" s="42" t="s">
        <v>65</v>
      </c>
      <c r="F9" s="3"/>
      <c r="G9" s="40"/>
      <c r="H9" s="43">
        <v>3.0</v>
      </c>
      <c r="I9" s="34" t="s">
        <v>66</v>
      </c>
      <c r="J9" s="44">
        <f>D9+0.001*(S21*(D9*100)^0+S23*(D9*100)^1+S25*(D9*100)^2+S27*(D9*100)^3+S29*(D9*100)^4+S31*(D9*100)^5+S33*(D9*100)^6+S35*(D9*100)^7+S37*(D9*100)^8)*(H9-20)</f>
        <v>0.5171475257</v>
      </c>
      <c r="K9" s="34" t="s">
        <v>67</v>
      </c>
      <c r="L9" s="40"/>
      <c r="M9" s="40"/>
      <c r="N9" s="31"/>
      <c r="O9" s="30"/>
      <c r="P9" s="30"/>
      <c r="Q9" s="30"/>
      <c r="R9" s="30"/>
      <c r="S9" s="37" t="s">
        <v>68</v>
      </c>
      <c r="T9" s="30"/>
      <c r="U9" s="30"/>
    </row>
    <row r="10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0"/>
      <c r="P10" s="30"/>
      <c r="Q10" s="30"/>
      <c r="R10" s="30"/>
      <c r="S10" s="39">
        <v>0.5989220889316</v>
      </c>
      <c r="T10" s="30"/>
      <c r="U10" s="30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7" t="s">
        <v>69</v>
      </c>
      <c r="T11" s="30"/>
      <c r="U11" s="30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9">
        <v>-2.34328455477136</v>
      </c>
      <c r="T12" s="30"/>
      <c r="U12" s="30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7" t="s">
        <v>70</v>
      </c>
      <c r="T13" s="30"/>
      <c r="U13" s="30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9">
        <v>5.03044945148567</v>
      </c>
      <c r="T14" s="30"/>
      <c r="U14" s="30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7" t="s">
        <v>69</v>
      </c>
      <c r="T15" s="30"/>
      <c r="U15" s="30"/>
    </row>
    <row r="16">
      <c r="A16" s="30"/>
      <c r="B16" s="30"/>
      <c r="C16" s="30"/>
      <c r="D16" s="30"/>
      <c r="E16" s="30"/>
      <c r="F16" s="30"/>
      <c r="G16" s="45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9">
        <v>-4.85464045512975</v>
      </c>
      <c r="T16" s="30"/>
      <c r="U16" s="30"/>
    </row>
    <row r="17">
      <c r="A17" s="30"/>
      <c r="B17" s="30"/>
      <c r="C17" s="30"/>
      <c r="D17" s="30"/>
      <c r="E17" s="30"/>
      <c r="F17" s="30"/>
      <c r="G17" s="45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7" t="s">
        <v>71</v>
      </c>
      <c r="T17" s="30"/>
      <c r="U17" s="30"/>
    </row>
    <row r="18">
      <c r="A18" s="30"/>
      <c r="B18" s="30"/>
      <c r="C18" s="30"/>
      <c r="D18" s="30"/>
      <c r="E18" s="30"/>
      <c r="F18" s="30"/>
      <c r="G18" s="45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9">
        <v>1.76371525643563</v>
      </c>
      <c r="T18" s="30"/>
      <c r="U18" s="30"/>
    </row>
    <row r="19">
      <c r="A19" s="30"/>
      <c r="B19" s="30"/>
      <c r="C19" s="30"/>
      <c r="D19" s="30"/>
      <c r="E19" s="30"/>
      <c r="F19" s="30"/>
      <c r="G19" s="45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>
      <c r="A20" s="30"/>
      <c r="B20" s="30"/>
      <c r="C20" s="30"/>
      <c r="D20" s="30"/>
      <c r="E20" s="30"/>
      <c r="F20" s="30"/>
      <c r="G20" s="45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7" t="s">
        <v>72</v>
      </c>
      <c r="T20" s="30"/>
      <c r="U20" s="30"/>
    </row>
    <row r="21">
      <c r="A21" s="30"/>
      <c r="B21" s="30"/>
      <c r="C21" s="30"/>
      <c r="D21" s="30"/>
      <c r="E21" s="30"/>
      <c r="F21" s="30"/>
      <c r="G21" s="45"/>
      <c r="H21" s="30"/>
      <c r="I21" s="30"/>
      <c r="J21" s="30"/>
      <c r="K21" s="30"/>
      <c r="L21" s="30"/>
      <c r="M21" s="30"/>
      <c r="N21" s="30"/>
      <c r="O21" s="30"/>
      <c r="P21" s="30"/>
      <c r="Q21" s="46"/>
      <c r="R21" s="30"/>
      <c r="S21" s="39">
        <v>-1.63047536298305</v>
      </c>
      <c r="T21" s="30"/>
      <c r="U21" s="30"/>
    </row>
    <row r="22">
      <c r="A22" s="30"/>
      <c r="B22" s="30"/>
      <c r="C22" s="30"/>
      <c r="D22" s="30"/>
      <c r="E22" s="30"/>
      <c r="F22" s="30"/>
      <c r="G22" s="45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7" t="s">
        <v>73</v>
      </c>
      <c r="T22" s="30"/>
      <c r="U22" s="30"/>
    </row>
    <row r="23">
      <c r="A23" s="30"/>
      <c r="B23" s="30"/>
      <c r="C23" s="30"/>
      <c r="D23" s="30"/>
      <c r="E23" s="30"/>
      <c r="F23" s="30"/>
      <c r="G23" s="45"/>
      <c r="H23" s="30"/>
      <c r="I23" s="30"/>
      <c r="J23" s="30"/>
      <c r="K23" s="30"/>
      <c r="L23" s="30"/>
      <c r="M23" s="30"/>
      <c r="N23" s="30"/>
      <c r="O23" s="30"/>
      <c r="P23" s="30"/>
      <c r="Q23" s="46"/>
      <c r="R23" s="30"/>
      <c r="S23" s="39">
        <v>-0.0389141113198029</v>
      </c>
      <c r="T23" s="30"/>
      <c r="U23" s="30"/>
    </row>
    <row r="24">
      <c r="A24" s="30"/>
      <c r="B24" s="30"/>
      <c r="C24" s="30"/>
      <c r="D24" s="30"/>
      <c r="E24" s="30"/>
      <c r="F24" s="30"/>
      <c r="G24" s="45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7" t="s">
        <v>74</v>
      </c>
      <c r="T24" s="30"/>
      <c r="U24" s="30"/>
    </row>
    <row r="25">
      <c r="A25" s="30"/>
      <c r="B25" s="30"/>
      <c r="C25" s="30"/>
      <c r="D25" s="30"/>
      <c r="E25" s="30"/>
      <c r="F25" s="30"/>
      <c r="G25" s="45"/>
      <c r="H25" s="30"/>
      <c r="I25" s="30"/>
      <c r="J25" s="30"/>
      <c r="K25" s="30"/>
      <c r="L25" s="30"/>
      <c r="M25" s="30"/>
      <c r="N25" s="30"/>
      <c r="O25" s="30"/>
      <c r="P25" s="30"/>
      <c r="Q25" s="46"/>
      <c r="R25" s="30"/>
      <c r="S25" s="39">
        <v>0.00404832046043522</v>
      </c>
      <c r="T25" s="30"/>
      <c r="U25" s="30"/>
    </row>
    <row r="26">
      <c r="A26" s="30"/>
      <c r="B26" s="30"/>
      <c r="C26" s="30"/>
      <c r="D26" s="30"/>
      <c r="E26" s="30"/>
      <c r="F26" s="30"/>
      <c r="G26" s="45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7" t="s">
        <v>75</v>
      </c>
      <c r="T26" s="30"/>
      <c r="U26" s="30"/>
    </row>
    <row r="27">
      <c r="A27" s="30"/>
      <c r="B27" s="30"/>
      <c r="C27" s="30"/>
      <c r="D27" s="30"/>
      <c r="E27" s="30"/>
      <c r="F27" s="30"/>
      <c r="G27" s="45"/>
      <c r="H27" s="30"/>
      <c r="I27" s="30"/>
      <c r="J27" s="30"/>
      <c r="K27" s="30"/>
      <c r="L27" s="30"/>
      <c r="M27" s="30"/>
      <c r="N27" s="30"/>
      <c r="O27" s="30"/>
      <c r="P27" s="30"/>
      <c r="Q27" s="46"/>
      <c r="R27" s="30"/>
      <c r="S27" s="39">
        <v>-8.19167219174309E-4</v>
      </c>
      <c r="T27" s="30"/>
      <c r="U27" s="30"/>
    </row>
    <row r="28">
      <c r="A28" s="30"/>
      <c r="B28" s="30"/>
      <c r="C28" s="30"/>
      <c r="D28" s="30"/>
      <c r="E28" s="30"/>
      <c r="F28" s="30"/>
      <c r="G28" s="45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7" t="s">
        <v>76</v>
      </c>
      <c r="T28" s="30"/>
      <c r="U28" s="30"/>
    </row>
    <row r="29">
      <c r="A29" s="30"/>
      <c r="B29" s="30"/>
      <c r="C29" s="30"/>
      <c r="D29" s="30"/>
      <c r="E29" s="30"/>
      <c r="F29" s="30"/>
      <c r="G29" s="45"/>
      <c r="H29" s="30"/>
      <c r="I29" s="30"/>
      <c r="J29" s="30"/>
      <c r="K29" s="30"/>
      <c r="L29" s="30"/>
      <c r="M29" s="30"/>
      <c r="N29" s="30"/>
      <c r="O29" s="30"/>
      <c r="P29" s="30"/>
      <c r="Q29" s="46"/>
      <c r="R29" s="30"/>
      <c r="S29" s="39">
        <v>4.14881148483179E-5</v>
      </c>
      <c r="T29" s="30"/>
      <c r="U29" s="30"/>
    </row>
    <row r="30">
      <c r="A30" s="30"/>
      <c r="B30" s="30"/>
      <c r="C30" s="30"/>
      <c r="D30" s="30"/>
      <c r="E30" s="30"/>
      <c r="F30" s="30"/>
      <c r="G30" s="45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7" t="s">
        <v>77</v>
      </c>
      <c r="T30" s="30"/>
      <c r="U30" s="30"/>
    </row>
    <row r="31">
      <c r="A31" s="30"/>
      <c r="B31" s="30"/>
      <c r="C31" s="30"/>
      <c r="D31" s="30"/>
      <c r="E31" s="30"/>
      <c r="F31" s="30"/>
      <c r="G31" s="45"/>
      <c r="H31" s="30"/>
      <c r="I31" s="30"/>
      <c r="J31" s="30"/>
      <c r="K31" s="30"/>
      <c r="L31" s="30"/>
      <c r="M31" s="30"/>
      <c r="N31" s="30"/>
      <c r="O31" s="30"/>
      <c r="P31" s="30"/>
      <c r="Q31" s="46"/>
      <c r="R31" s="30"/>
      <c r="S31" s="47">
        <v>-9.51242100129484E-7</v>
      </c>
      <c r="T31" s="30"/>
      <c r="U31" s="30"/>
    </row>
    <row r="32">
      <c r="A32" s="30"/>
      <c r="B32" s="30"/>
      <c r="C32" s="30"/>
      <c r="D32" s="30"/>
      <c r="E32" s="30"/>
      <c r="F32" s="30"/>
      <c r="G32" s="45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7" t="s">
        <v>78</v>
      </c>
      <c r="T32" s="30"/>
      <c r="U32" s="30"/>
    </row>
    <row r="33">
      <c r="A33" s="30"/>
      <c r="B33" s="30"/>
      <c r="C33" s="30"/>
      <c r="D33" s="30"/>
      <c r="E33" s="30"/>
      <c r="F33" s="30"/>
      <c r="G33" s="45"/>
      <c r="H33" s="30"/>
      <c r="I33" s="30"/>
      <c r="J33" s="30"/>
      <c r="K33" s="30"/>
      <c r="L33" s="30"/>
      <c r="M33" s="30"/>
      <c r="N33" s="30"/>
      <c r="O33" s="30"/>
      <c r="P33" s="30"/>
      <c r="Q33" s="46"/>
      <c r="R33" s="30"/>
      <c r="S33" s="47">
        <v>1.13340709092355E-8</v>
      </c>
      <c r="T33" s="30"/>
      <c r="U33" s="30"/>
    </row>
    <row r="34">
      <c r="A34" s="30"/>
      <c r="B34" s="30"/>
      <c r="C34" s="30"/>
      <c r="D34" s="30"/>
      <c r="E34" s="30"/>
      <c r="F34" s="30"/>
      <c r="G34" s="45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7" t="s">
        <v>79</v>
      </c>
      <c r="T34" s="30"/>
      <c r="U34" s="30"/>
    </row>
    <row r="35">
      <c r="A35" s="30"/>
      <c r="B35" s="30"/>
      <c r="C35" s="30"/>
      <c r="D35" s="30"/>
      <c r="E35" s="30"/>
      <c r="F35" s="30"/>
      <c r="G35" s="45"/>
      <c r="H35" s="30"/>
      <c r="I35" s="30"/>
      <c r="J35" s="30"/>
      <c r="K35" s="30"/>
      <c r="L35" s="30"/>
      <c r="M35" s="30"/>
      <c r="N35" s="30"/>
      <c r="O35" s="30"/>
      <c r="P35" s="30"/>
      <c r="Q35" s="46"/>
      <c r="R35" s="30"/>
      <c r="S35" s="47">
        <v>-6.86424718193E-11</v>
      </c>
      <c r="T35" s="30"/>
      <c r="U35" s="30"/>
    </row>
    <row r="36">
      <c r="A36" s="30"/>
      <c r="B36" s="30"/>
      <c r="C36" s="30"/>
      <c r="D36" s="30"/>
      <c r="E36" s="30"/>
      <c r="F36" s="30"/>
      <c r="G36" s="45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7" t="s">
        <v>80</v>
      </c>
      <c r="T36" s="30"/>
      <c r="U36" s="30"/>
    </row>
    <row r="37">
      <c r="A37" s="30"/>
      <c r="B37" s="30"/>
      <c r="C37" s="30"/>
      <c r="D37" s="30"/>
      <c r="E37" s="30"/>
      <c r="F37" s="30"/>
      <c r="G37" s="45"/>
      <c r="H37" s="30"/>
      <c r="I37" s="30"/>
      <c r="J37" s="30"/>
      <c r="K37" s="30"/>
      <c r="L37" s="30"/>
      <c r="M37" s="30"/>
      <c r="N37" s="30"/>
      <c r="O37" s="30"/>
      <c r="P37" s="30"/>
      <c r="Q37" s="46"/>
      <c r="R37" s="30"/>
      <c r="S37" s="47">
        <v>1.67609011302485E-13</v>
      </c>
      <c r="T37" s="30"/>
      <c r="U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</sheetData>
  <mergeCells count="1">
    <mergeCell ref="E9:F9"/>
  </mergeCells>
  <drawing r:id="rId1"/>
</worksheet>
</file>